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6" i="1" l="1"/>
  <c r="B1994" i="1"/>
  <c r="B1992" i="1"/>
  <c r="B1988" i="1"/>
  <c r="B1980" i="1"/>
  <c r="B1978" i="1"/>
  <c r="B1998" i="1"/>
  <c r="B1976" i="1"/>
  <c r="B1974" i="1"/>
  <c r="B1972" i="1"/>
  <c r="B1970" i="1"/>
  <c r="B1966" i="1"/>
  <c r="B1964" i="1"/>
  <c r="B1960" i="1"/>
  <c r="B1958" i="1"/>
  <c r="B1954" i="1"/>
  <c r="B1952" i="1"/>
  <c r="B1944" i="1"/>
  <c r="B1930" i="1"/>
  <c r="B1924" i="1"/>
  <c r="B1916" i="1"/>
  <c r="B1888" i="1"/>
  <c r="B1878" i="1"/>
  <c r="B1870" i="1"/>
  <c r="B1868" i="1"/>
  <c r="B1850" i="1"/>
  <c r="B1836" i="1"/>
  <c r="B1832" i="1"/>
  <c r="B1830" i="1"/>
  <c r="B1828" i="1"/>
  <c r="B1822" i="1"/>
  <c r="B1800" i="1"/>
  <c r="B1786" i="1"/>
  <c r="B1784" i="1"/>
  <c r="B1774" i="1"/>
  <c r="B1754" i="1"/>
  <c r="B1752" i="1"/>
  <c r="B1724" i="1"/>
  <c r="B1716" i="1"/>
  <c r="B1714" i="1"/>
  <c r="B1712" i="1"/>
  <c r="B1704" i="1"/>
  <c r="B1702" i="1"/>
  <c r="B1700" i="1"/>
  <c r="B1698" i="1"/>
  <c r="B1692" i="1"/>
  <c r="B1690" i="1"/>
  <c r="B1684" i="1"/>
  <c r="B1678" i="1"/>
  <c r="B1672" i="1"/>
  <c r="B1666" i="1"/>
  <c r="B1664" i="1"/>
  <c r="B1660" i="1"/>
  <c r="B1658" i="1"/>
  <c r="B1644" i="1"/>
  <c r="B1638" i="1"/>
  <c r="B1656" i="1"/>
  <c r="B1626" i="1"/>
  <c r="B1616" i="1"/>
  <c r="B1612" i="1"/>
  <c r="B1606" i="1"/>
  <c r="B1602" i="1"/>
  <c r="B1600" i="1"/>
  <c r="B1590" i="1"/>
  <c r="B1582" i="1"/>
  <c r="B1580" i="1"/>
  <c r="B1578" i="1"/>
  <c r="B1576" i="1"/>
  <c r="B1570" i="1"/>
  <c r="B1562" i="1"/>
  <c r="B1558" i="1"/>
  <c r="B1554" i="1"/>
  <c r="B1550" i="1"/>
  <c r="B1526" i="1"/>
  <c r="B1516" i="1"/>
  <c r="B1514" i="1"/>
  <c r="B1506" i="1"/>
  <c r="B1504" i="1"/>
  <c r="B1494" i="1"/>
  <c r="B1512" i="1"/>
  <c r="B1468" i="1"/>
  <c r="B1466" i="1"/>
  <c r="B1452" i="1"/>
  <c r="B1448" i="1"/>
  <c r="B1446" i="1"/>
  <c r="B1430" i="1"/>
  <c r="B1426" i="1"/>
  <c r="B1424" i="1"/>
  <c r="B1418" i="1"/>
  <c r="B1412" i="1"/>
  <c r="B1394" i="1"/>
  <c r="B1390" i="1"/>
  <c r="B1384" i="1"/>
  <c r="B1376" i="1"/>
  <c r="B1370" i="1"/>
  <c r="B1364" i="1"/>
  <c r="B1362" i="1"/>
  <c r="B1360" i="1"/>
  <c r="B1350" i="1"/>
  <c r="B1366" i="1"/>
  <c r="B1346" i="1"/>
  <c r="B1344" i="1"/>
  <c r="B1340" i="1"/>
  <c r="B1338" i="1"/>
  <c r="B1332" i="1"/>
  <c r="B1326" i="1"/>
  <c r="B1324" i="1"/>
  <c r="B1320" i="1"/>
  <c r="B1318" i="1"/>
  <c r="B1308" i="1"/>
  <c r="B1306" i="1"/>
  <c r="B1304" i="1"/>
  <c r="B1300" i="1"/>
  <c r="B1296" i="1"/>
  <c r="B1288" i="1"/>
  <c r="B1264" i="1"/>
  <c r="B1248" i="1"/>
  <c r="B1194" i="1"/>
  <c r="B1166" i="1"/>
  <c r="B1156" i="1"/>
  <c r="B1146" i="1"/>
  <c r="B1126" i="1"/>
  <c r="B1122" i="1"/>
  <c r="B1120" i="1"/>
  <c r="B1112" i="1"/>
  <c r="B1110" i="1"/>
  <c r="B1106" i="1"/>
  <c r="B1088" i="1"/>
  <c r="B1080" i="1"/>
  <c r="B1070" i="1"/>
  <c r="B1058" i="1"/>
  <c r="B1050" i="1"/>
  <c r="B1046" i="1"/>
  <c r="B1040" i="1"/>
  <c r="B1038" i="1"/>
  <c r="B1032" i="1"/>
  <c r="B1026" i="1"/>
  <c r="B1000" i="1"/>
  <c r="B990" i="1"/>
  <c r="B988" i="1"/>
  <c r="B984" i="1"/>
  <c r="B972" i="1"/>
  <c r="B966" i="1"/>
  <c r="B952" i="1"/>
  <c r="B948" i="1"/>
  <c r="B944" i="1"/>
  <c r="B940" i="1"/>
  <c r="B938" i="1"/>
  <c r="B936" i="1"/>
  <c r="B930" i="1"/>
  <c r="B928" i="1"/>
  <c r="B922" i="1"/>
  <c r="B920" i="1"/>
  <c r="B918" i="1"/>
  <c r="B914" i="1"/>
  <c r="B912" i="1"/>
  <c r="B910" i="1"/>
  <c r="B906" i="1"/>
  <c r="B904" i="1"/>
  <c r="B900" i="1"/>
  <c r="B898" i="1"/>
  <c r="B896" i="1"/>
  <c r="B892" i="1"/>
  <c r="B886" i="1"/>
  <c r="B890" i="1"/>
  <c r="B884" i="1"/>
  <c r="B880" i="1"/>
  <c r="B878" i="1"/>
  <c r="B876" i="1"/>
  <c r="B874" i="1"/>
  <c r="B866" i="1"/>
  <c r="B858" i="1"/>
  <c r="B854" i="1"/>
  <c r="B848" i="1"/>
  <c r="B844" i="1"/>
  <c r="B842" i="1"/>
  <c r="B828" i="1"/>
  <c r="B826" i="1"/>
  <c r="B814" i="1"/>
  <c r="B812" i="1"/>
  <c r="B804" i="1"/>
  <c r="B802" i="1"/>
  <c r="B800" i="1"/>
  <c r="B798" i="1"/>
  <c r="B780" i="1"/>
  <c r="B782" i="1"/>
  <c r="B778" i="1"/>
  <c r="B765" i="1"/>
  <c r="B764" i="1"/>
  <c r="B752" i="1"/>
  <c r="B720" i="1"/>
  <c r="B716" i="1"/>
  <c r="B710" i="1"/>
  <c r="B696" i="1"/>
  <c r="B714" i="1"/>
  <c r="B680" i="1"/>
  <c r="B678" i="1"/>
  <c r="B676" i="1"/>
  <c r="B674" i="1"/>
  <c r="B666" i="1"/>
  <c r="B656" i="1"/>
  <c r="B622" i="1"/>
  <c r="B604" i="1"/>
  <c r="B598" i="1"/>
  <c r="B596" i="1"/>
  <c r="B586" i="1"/>
  <c r="B584" i="1"/>
  <c r="B580" i="1"/>
  <c r="B564" i="1"/>
  <c r="B560" i="1"/>
  <c r="B550" i="1"/>
  <c r="B570" i="1"/>
  <c r="B510" i="1"/>
  <c r="B492" i="1"/>
  <c r="B454" i="1"/>
  <c r="B450" i="1"/>
  <c r="B448" i="1"/>
  <c r="B442" i="1"/>
  <c r="B434" i="1"/>
  <c r="B432" i="1"/>
  <c r="B430" i="1"/>
  <c r="B428" i="1"/>
  <c r="B416" i="1"/>
  <c r="B412" i="1"/>
  <c r="B410" i="1"/>
  <c r="B402" i="1"/>
  <c r="B392" i="1"/>
  <c r="B400" i="1"/>
  <c r="B360" i="1"/>
  <c r="B354" i="1"/>
  <c r="B340" i="1"/>
  <c r="B328" i="1"/>
  <c r="B324" i="1"/>
  <c r="B296" i="1"/>
  <c r="B294" i="1"/>
  <c r="B292" i="1"/>
  <c r="B290" i="1"/>
  <c r="B289" i="1"/>
  <c r="B288" i="1"/>
  <c r="B278" i="1"/>
  <c r="B270" i="1"/>
  <c r="B264" i="1"/>
  <c r="B262" i="1"/>
  <c r="B248" i="1"/>
  <c r="B242" i="1"/>
  <c r="B240" i="1"/>
  <c r="B238" i="1"/>
  <c r="B232" i="1"/>
  <c r="B226" i="1"/>
  <c r="B220" i="1"/>
  <c r="B214" i="1"/>
  <c r="B212" i="1"/>
  <c r="B208" i="1"/>
  <c r="B206" i="1"/>
  <c r="B224" i="1"/>
  <c r="B228" i="1"/>
  <c r="B202" i="1"/>
  <c r="B194" i="1"/>
  <c r="B174" i="1"/>
  <c r="B166" i="1"/>
  <c r="B160" i="1"/>
  <c r="B158" i="1"/>
  <c r="B148" i="1"/>
  <c r="B146" i="1"/>
  <c r="B140" i="1"/>
  <c r="B136" i="1"/>
  <c r="B134" i="1"/>
  <c r="B132" i="1"/>
  <c r="B126" i="1"/>
  <c r="B124" i="1"/>
  <c r="B118" i="1"/>
  <c r="B104" i="1"/>
  <c r="B98" i="1"/>
  <c r="B96" i="1"/>
  <c r="B92" i="1"/>
  <c r="B90" i="1"/>
  <c r="B84" i="1"/>
  <c r="B82" i="1"/>
  <c r="B80" i="1"/>
  <c r="B76" i="1"/>
  <c r="B64" i="1"/>
  <c r="B58" i="1"/>
  <c r="B48" i="1"/>
  <c r="B36" i="1"/>
  <c r="B30" i="1"/>
  <c r="B24" i="1"/>
  <c r="B20" i="1"/>
  <c r="B8" i="1"/>
  <c r="B2000" i="1" l="1"/>
  <c r="B1999" i="1"/>
  <c r="B1997" i="1"/>
  <c r="B1995" i="1"/>
  <c r="B1993" i="1"/>
  <c r="B1991" i="1"/>
  <c r="B1989" i="1"/>
  <c r="B1987" i="1"/>
  <c r="B1986" i="1"/>
  <c r="B1985" i="1"/>
  <c r="B1984" i="1"/>
  <c r="B1983" i="1"/>
  <c r="B1982" i="1"/>
  <c r="B1981" i="1"/>
  <c r="B1979" i="1"/>
  <c r="B1977" i="1"/>
  <c r="B1975" i="1"/>
  <c r="B1973" i="1"/>
  <c r="B1971" i="1"/>
  <c r="B1969" i="1"/>
  <c r="B1967" i="1"/>
  <c r="B1965" i="1"/>
  <c r="B1963" i="1"/>
  <c r="B1962" i="1"/>
  <c r="B1961" i="1"/>
  <c r="B1959" i="1"/>
  <c r="B1957" i="1"/>
  <c r="B1956" i="1"/>
  <c r="B1955" i="1"/>
  <c r="B1953" i="1"/>
  <c r="B1951" i="1"/>
  <c r="B1950" i="1"/>
  <c r="B1949" i="1"/>
  <c r="B1948" i="1"/>
  <c r="B1947" i="1"/>
  <c r="B1946" i="1"/>
  <c r="B1945" i="1"/>
  <c r="B1943" i="1"/>
  <c r="B1942" i="1"/>
  <c r="B1941" i="1"/>
  <c r="B1939" i="1"/>
  <c r="B1938" i="1"/>
  <c r="B1937" i="1"/>
  <c r="B1936" i="1"/>
  <c r="B1935" i="1"/>
  <c r="B1934" i="1"/>
  <c r="B1933" i="1"/>
  <c r="B1932" i="1"/>
  <c r="B1931" i="1"/>
  <c r="B1929" i="1"/>
  <c r="B1927" i="1"/>
  <c r="B1925" i="1"/>
  <c r="B1923" i="1"/>
  <c r="B1922" i="1"/>
  <c r="B1921" i="1"/>
  <c r="B1920" i="1"/>
  <c r="B1919" i="1"/>
  <c r="B1918" i="1"/>
  <c r="B1917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899" i="1"/>
  <c r="B1897" i="1"/>
  <c r="B1896" i="1"/>
  <c r="B1895" i="1"/>
  <c r="B1894" i="1"/>
  <c r="B1893" i="1"/>
  <c r="B1891" i="1"/>
  <c r="B1890" i="1"/>
  <c r="B1889" i="1"/>
  <c r="B1887" i="1"/>
  <c r="B1886" i="1"/>
  <c r="B1885" i="1"/>
  <c r="B1884" i="1"/>
  <c r="B1883" i="1"/>
  <c r="B1881" i="1"/>
  <c r="B1879" i="1"/>
  <c r="B1877" i="1"/>
  <c r="B1875" i="1"/>
  <c r="B1873" i="1"/>
  <c r="B1871" i="1"/>
  <c r="B1869" i="1"/>
  <c r="B1867" i="1"/>
  <c r="B1865" i="1"/>
  <c r="B1863" i="1"/>
  <c r="B1861" i="1"/>
  <c r="B1859" i="1"/>
  <c r="B1858" i="1"/>
  <c r="B1857" i="1"/>
  <c r="B1855" i="1"/>
  <c r="B1853" i="1"/>
  <c r="B1851" i="1"/>
  <c r="B1849" i="1"/>
  <c r="B1848" i="1"/>
  <c r="B1847" i="1"/>
  <c r="B1845" i="1"/>
  <c r="B1844" i="1"/>
  <c r="B1843" i="1"/>
  <c r="B1841" i="1"/>
  <c r="B1839" i="1"/>
  <c r="B1838" i="1"/>
  <c r="B1837" i="1"/>
  <c r="B1835" i="1"/>
  <c r="B1833" i="1"/>
  <c r="B1831" i="1"/>
  <c r="B1829" i="1"/>
  <c r="B1827" i="1"/>
  <c r="B1826" i="1"/>
  <c r="B1825" i="1"/>
  <c r="B1823" i="1"/>
  <c r="B1821" i="1"/>
  <c r="B1819" i="1"/>
  <c r="B1817" i="1"/>
  <c r="B1816" i="1"/>
  <c r="B1815" i="1"/>
  <c r="B1813" i="1"/>
  <c r="B1811" i="1"/>
  <c r="B1810" i="1"/>
  <c r="B1809" i="1"/>
  <c r="B1807" i="1"/>
  <c r="B1806" i="1"/>
  <c r="B1805" i="1"/>
  <c r="B1803" i="1"/>
  <c r="B1801" i="1"/>
  <c r="B1799" i="1"/>
  <c r="B1797" i="1"/>
  <c r="B1795" i="1"/>
  <c r="B1794" i="1"/>
  <c r="B1793" i="1"/>
  <c r="B1791" i="1"/>
  <c r="B1789" i="1"/>
  <c r="B1788" i="1"/>
  <c r="B1787" i="1"/>
  <c r="B1785" i="1"/>
  <c r="B1783" i="1"/>
  <c r="B1782" i="1"/>
  <c r="B1781" i="1"/>
  <c r="B1780" i="1"/>
  <c r="B1779" i="1"/>
  <c r="B1778" i="1"/>
  <c r="B1777" i="1"/>
  <c r="B1775" i="1"/>
  <c r="B1773" i="1"/>
  <c r="B1772" i="1"/>
  <c r="B1771" i="1"/>
  <c r="B1770" i="1"/>
  <c r="B1769" i="1"/>
  <c r="B1767" i="1"/>
  <c r="B1765" i="1"/>
  <c r="B1763" i="1"/>
  <c r="B1761" i="1"/>
  <c r="B1760" i="1"/>
  <c r="B1759" i="1"/>
  <c r="B1757" i="1"/>
  <c r="B1756" i="1"/>
  <c r="B1755" i="1"/>
  <c r="B1753" i="1"/>
  <c r="B1751" i="1"/>
  <c r="B1750" i="1"/>
  <c r="B1749" i="1"/>
  <c r="B1748" i="1"/>
  <c r="B1747" i="1"/>
  <c r="B1746" i="1"/>
  <c r="B1745" i="1"/>
  <c r="B1744" i="1"/>
  <c r="B1743" i="1"/>
  <c r="B1742" i="1"/>
  <c r="B1741" i="1"/>
  <c r="B1739" i="1"/>
  <c r="B1738" i="1"/>
  <c r="B1737" i="1"/>
  <c r="B1735" i="1"/>
  <c r="B1734" i="1"/>
  <c r="B1733" i="1"/>
  <c r="B1731" i="1"/>
  <c r="B1730" i="1"/>
  <c r="B1729" i="1"/>
  <c r="B1728" i="1"/>
  <c r="B1727" i="1"/>
  <c r="B1726" i="1"/>
  <c r="B1725" i="1"/>
  <c r="B1723" i="1"/>
  <c r="B1721" i="1"/>
  <c r="B1719" i="1"/>
  <c r="B1717" i="1"/>
  <c r="B1715" i="1"/>
  <c r="B1713" i="1"/>
  <c r="B1711" i="1"/>
  <c r="B1709" i="1"/>
  <c r="B1708" i="1"/>
  <c r="B1707" i="1"/>
  <c r="B1705" i="1"/>
  <c r="B1703" i="1"/>
  <c r="B1701" i="1"/>
  <c r="B1699" i="1"/>
  <c r="B1697" i="1"/>
  <c r="B1696" i="1"/>
  <c r="B1693" i="1"/>
  <c r="B1691" i="1"/>
  <c r="B1689" i="1"/>
  <c r="B1688" i="1"/>
  <c r="B1687" i="1"/>
  <c r="B1686" i="1"/>
  <c r="B1683" i="1"/>
  <c r="B1681" i="1"/>
  <c r="B1679" i="1"/>
  <c r="B1677" i="1"/>
  <c r="B1675" i="1"/>
  <c r="B1673" i="1"/>
  <c r="B1671" i="1"/>
  <c r="B1669" i="1"/>
  <c r="B1667" i="1"/>
  <c r="B1665" i="1"/>
  <c r="B1663" i="1"/>
  <c r="B1662" i="1"/>
  <c r="B1661" i="1"/>
  <c r="B1659" i="1"/>
  <c r="B1657" i="1"/>
  <c r="B1655" i="1"/>
  <c r="B1654" i="1"/>
  <c r="B1653" i="1"/>
  <c r="B1651" i="1"/>
  <c r="B1649" i="1"/>
  <c r="B1648" i="1"/>
  <c r="B1647" i="1"/>
  <c r="B1646" i="1"/>
  <c r="B1645" i="1"/>
  <c r="B1643" i="1"/>
  <c r="B1641" i="1"/>
  <c r="B1639" i="1"/>
  <c r="B1637" i="1"/>
  <c r="B1636" i="1"/>
  <c r="B1635" i="1"/>
  <c r="B1634" i="1"/>
  <c r="B1633" i="1"/>
  <c r="B1631" i="1"/>
  <c r="B1630" i="1"/>
  <c r="B1629" i="1"/>
  <c r="B1628" i="1"/>
  <c r="B1627" i="1"/>
  <c r="B1625" i="1"/>
  <c r="B1624" i="1"/>
  <c r="B1623" i="1"/>
  <c r="B1622" i="1"/>
  <c r="B1621" i="1"/>
  <c r="B1620" i="1"/>
  <c r="B1619" i="1"/>
  <c r="B1618" i="1"/>
  <c r="B1617" i="1"/>
  <c r="B1615" i="1"/>
  <c r="B1614" i="1"/>
  <c r="B1613" i="1"/>
  <c r="B1611" i="1"/>
  <c r="B1610" i="1"/>
  <c r="B1609" i="1"/>
  <c r="B1608" i="1"/>
  <c r="B1607" i="1"/>
  <c r="B1605" i="1"/>
  <c r="B1604" i="1"/>
  <c r="B1603" i="1"/>
  <c r="B1601" i="1"/>
  <c r="B1599" i="1"/>
  <c r="B1598" i="1"/>
  <c r="B1597" i="1"/>
  <c r="B1596" i="1"/>
  <c r="B1595" i="1"/>
  <c r="B1594" i="1"/>
  <c r="B1593" i="1"/>
  <c r="B1592" i="1"/>
  <c r="B1591" i="1"/>
  <c r="B1589" i="1"/>
  <c r="B1588" i="1"/>
  <c r="B1587" i="1"/>
  <c r="B1586" i="1"/>
  <c r="B1585" i="1"/>
  <c r="B1583" i="1"/>
  <c r="B1581" i="1"/>
  <c r="B1579" i="1"/>
  <c r="B1577" i="1"/>
  <c r="B1575" i="1"/>
  <c r="B1574" i="1"/>
  <c r="B1573" i="1"/>
  <c r="B1571" i="1"/>
  <c r="B1569" i="1"/>
  <c r="B1567" i="1"/>
  <c r="B1565" i="1"/>
  <c r="B1563" i="1"/>
  <c r="B1561" i="1"/>
  <c r="B1560" i="1"/>
  <c r="B1559" i="1"/>
  <c r="B1557" i="1"/>
  <c r="B1556" i="1"/>
  <c r="B1555" i="1"/>
  <c r="B1553" i="1"/>
  <c r="B1551" i="1"/>
  <c r="B1549" i="1"/>
  <c r="B1548" i="1"/>
  <c r="B1547" i="1"/>
  <c r="B1546" i="1"/>
  <c r="B1545" i="1"/>
  <c r="B1544" i="1"/>
  <c r="B1543" i="1"/>
  <c r="B1542" i="1"/>
  <c r="B1541" i="1"/>
  <c r="B1539" i="1"/>
  <c r="B1537" i="1"/>
  <c r="B1535" i="1"/>
  <c r="B1534" i="1"/>
  <c r="B1533" i="1"/>
  <c r="B1532" i="1"/>
  <c r="B1531" i="1"/>
  <c r="B1530" i="1"/>
  <c r="B1529" i="1"/>
  <c r="B1528" i="1"/>
  <c r="B1527" i="1"/>
  <c r="B1525" i="1"/>
  <c r="B1524" i="1"/>
  <c r="B1523" i="1"/>
  <c r="B1522" i="1"/>
  <c r="B1515" i="1"/>
  <c r="B1513" i="1"/>
  <c r="B1511" i="1"/>
  <c r="B1510" i="1"/>
  <c r="B1509" i="1"/>
  <c r="B1507" i="1"/>
  <c r="B1505" i="1"/>
  <c r="B1503" i="1"/>
  <c r="B1501" i="1"/>
  <c r="B1499" i="1"/>
  <c r="B1498" i="1"/>
  <c r="B1497" i="1"/>
  <c r="B1495" i="1"/>
  <c r="B1493" i="1"/>
  <c r="B1491" i="1"/>
  <c r="B1489" i="1"/>
  <c r="B1487" i="1"/>
  <c r="B1486" i="1"/>
  <c r="B1485" i="1"/>
  <c r="B1483" i="1"/>
  <c r="B1481" i="1"/>
  <c r="B1479" i="1"/>
  <c r="B1477" i="1"/>
  <c r="B1475" i="1"/>
  <c r="B1474" i="1"/>
  <c r="B1473" i="1"/>
  <c r="B1471" i="1"/>
  <c r="B1470" i="1"/>
  <c r="B1469" i="1"/>
  <c r="B1467" i="1"/>
  <c r="B1465" i="1"/>
  <c r="B1464" i="1"/>
  <c r="B1463" i="1"/>
  <c r="B1462" i="1"/>
  <c r="B1461" i="1"/>
  <c r="B1459" i="1"/>
  <c r="B1457" i="1"/>
  <c r="B1456" i="1"/>
  <c r="B1455" i="1"/>
  <c r="B1454" i="1"/>
  <c r="B1453" i="1"/>
  <c r="B1451" i="1"/>
  <c r="B1449" i="1"/>
  <c r="B1447" i="1"/>
  <c r="B1445" i="1"/>
  <c r="B1443" i="1"/>
  <c r="B1442" i="1"/>
  <c r="B1441" i="1"/>
  <c r="B1440" i="1"/>
  <c r="B1439" i="1"/>
  <c r="B1438" i="1"/>
  <c r="B1437" i="1"/>
  <c r="B1435" i="1"/>
  <c r="B1434" i="1"/>
  <c r="B1433" i="1"/>
  <c r="B1432" i="1"/>
  <c r="B1431" i="1"/>
  <c r="B1429" i="1"/>
  <c r="B1428" i="1"/>
  <c r="B1427" i="1"/>
  <c r="B1425" i="1"/>
  <c r="B1423" i="1"/>
  <c r="B1422" i="1"/>
  <c r="B1421" i="1"/>
  <c r="B1420" i="1"/>
  <c r="B1419" i="1"/>
  <c r="B1417" i="1"/>
  <c r="B1416" i="1"/>
  <c r="B1415" i="1"/>
  <c r="B1413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3" i="1"/>
  <c r="B1392" i="1"/>
  <c r="B1391" i="1"/>
  <c r="B1389" i="1"/>
  <c r="B1388" i="1"/>
  <c r="B1387" i="1"/>
  <c r="B1386" i="1"/>
  <c r="B1385" i="1"/>
  <c r="B1383" i="1"/>
  <c r="B1382" i="1"/>
  <c r="B1381" i="1"/>
  <c r="B1380" i="1"/>
  <c r="B1379" i="1"/>
  <c r="B1378" i="1"/>
  <c r="B1377" i="1"/>
  <c r="B1375" i="1"/>
  <c r="B1374" i="1"/>
  <c r="B1373" i="1"/>
  <c r="B1372" i="1"/>
  <c r="B1371" i="1"/>
  <c r="B1369" i="1"/>
  <c r="B1368" i="1"/>
  <c r="B1367" i="1"/>
  <c r="B1365" i="1"/>
  <c r="B1363" i="1"/>
  <c r="B1361" i="1"/>
  <c r="B1359" i="1"/>
  <c r="B1357" i="1"/>
  <c r="B1355" i="1"/>
  <c r="B1354" i="1"/>
  <c r="B1353" i="1"/>
  <c r="B1351" i="1"/>
  <c r="B1349" i="1"/>
  <c r="B1348" i="1"/>
  <c r="B1347" i="1"/>
  <c r="B1345" i="1"/>
  <c r="B1343" i="1"/>
  <c r="B1342" i="1"/>
  <c r="B1341" i="1"/>
  <c r="B1339" i="1"/>
  <c r="B1337" i="1"/>
  <c r="B1335" i="1"/>
  <c r="B1333" i="1"/>
  <c r="B1331" i="1"/>
  <c r="B1329" i="1"/>
  <c r="B1328" i="1"/>
  <c r="B1327" i="1"/>
  <c r="B1325" i="1"/>
  <c r="B1323" i="1"/>
  <c r="B1322" i="1"/>
  <c r="B1321" i="1"/>
  <c r="B1319" i="1"/>
  <c r="B1317" i="1"/>
  <c r="B1315" i="1"/>
  <c r="B1314" i="1"/>
  <c r="B1313" i="1"/>
  <c r="B1310" i="1"/>
  <c r="B1309" i="1"/>
  <c r="B1307" i="1"/>
  <c r="B1305" i="1"/>
  <c r="B1303" i="1"/>
  <c r="B1301" i="1"/>
  <c r="B1299" i="1"/>
  <c r="B1297" i="1"/>
  <c r="B1295" i="1"/>
  <c r="B1294" i="1"/>
  <c r="B1293" i="1"/>
  <c r="B1292" i="1"/>
  <c r="B1291" i="1"/>
  <c r="B1290" i="1"/>
  <c r="B1289" i="1"/>
  <c r="B1287" i="1"/>
  <c r="B1286" i="1"/>
  <c r="B1285" i="1"/>
  <c r="B1284" i="1"/>
  <c r="B1283" i="1"/>
  <c r="B1281" i="1"/>
  <c r="B1280" i="1"/>
  <c r="B1279" i="1"/>
  <c r="B1278" i="1"/>
  <c r="B1277" i="1"/>
  <c r="B1276" i="1"/>
  <c r="B1275" i="1"/>
  <c r="B1273" i="1"/>
  <c r="B1272" i="1"/>
  <c r="B1271" i="1"/>
  <c r="B1269" i="1"/>
  <c r="B1267" i="1"/>
  <c r="B1266" i="1"/>
  <c r="B1265" i="1"/>
  <c r="B1263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7" i="1"/>
  <c r="B1246" i="1"/>
  <c r="B1245" i="1"/>
  <c r="B1243" i="1"/>
  <c r="B1241" i="1"/>
  <c r="B1240" i="1"/>
  <c r="B1239" i="1"/>
  <c r="B1238" i="1"/>
  <c r="B1237" i="1"/>
  <c r="B1236" i="1"/>
  <c r="B1235" i="1"/>
  <c r="B1233" i="1"/>
  <c r="B1231" i="1"/>
  <c r="B1230" i="1"/>
  <c r="B1229" i="1"/>
  <c r="B1227" i="1"/>
  <c r="B1225" i="1"/>
  <c r="B1223" i="1"/>
  <c r="B1222" i="1"/>
  <c r="B1221" i="1"/>
  <c r="B1220" i="1"/>
  <c r="B1219" i="1"/>
  <c r="B1217" i="1"/>
  <c r="B1215" i="1"/>
  <c r="B1213" i="1"/>
  <c r="B1211" i="1"/>
  <c r="B1210" i="1"/>
  <c r="B1209" i="1"/>
  <c r="B1207" i="1"/>
  <c r="B1205" i="1"/>
  <c r="B1203" i="1"/>
  <c r="B1202" i="1"/>
  <c r="B1201" i="1"/>
  <c r="B1199" i="1"/>
  <c r="B1197" i="1"/>
  <c r="B1195" i="1"/>
  <c r="B1193" i="1"/>
  <c r="B1191" i="1"/>
  <c r="B1189" i="1"/>
  <c r="B1187" i="1"/>
  <c r="B1185" i="1"/>
  <c r="B1184" i="1"/>
  <c r="B1183" i="1"/>
  <c r="B1182" i="1"/>
  <c r="B1181" i="1"/>
  <c r="B1179" i="1"/>
  <c r="B1178" i="1"/>
  <c r="B1177" i="1"/>
  <c r="B1175" i="1"/>
  <c r="B1173" i="1"/>
  <c r="B1171" i="1"/>
  <c r="B1170" i="1"/>
  <c r="B1169" i="1"/>
  <c r="B1167" i="1"/>
  <c r="B1165" i="1"/>
  <c r="B1163" i="1"/>
  <c r="B1162" i="1"/>
  <c r="B1161" i="1"/>
  <c r="B1160" i="1"/>
  <c r="B1159" i="1"/>
  <c r="B1158" i="1"/>
  <c r="B1157" i="1"/>
  <c r="B1155" i="1"/>
  <c r="B1154" i="1"/>
  <c r="B1153" i="1"/>
  <c r="B1152" i="1"/>
  <c r="B1151" i="1"/>
  <c r="B1149" i="1"/>
  <c r="B1148" i="1"/>
  <c r="B1147" i="1"/>
  <c r="B1145" i="1"/>
  <c r="B1143" i="1"/>
  <c r="B1141" i="1"/>
  <c r="B1140" i="1"/>
  <c r="B1139" i="1"/>
  <c r="B1137" i="1"/>
  <c r="B1135" i="1"/>
  <c r="B1133" i="1"/>
  <c r="B1132" i="1"/>
  <c r="B1131" i="1"/>
  <c r="B1125" i="1"/>
  <c r="B1124" i="1"/>
  <c r="B1123" i="1"/>
  <c r="B1121" i="1"/>
  <c r="B1119" i="1"/>
  <c r="B1117" i="1"/>
  <c r="B1116" i="1"/>
  <c r="B1115" i="1"/>
  <c r="B1114" i="1"/>
  <c r="B1113" i="1"/>
  <c r="B1111" i="1"/>
  <c r="B1109" i="1"/>
  <c r="B1108" i="1"/>
  <c r="B1107" i="1"/>
  <c r="B1105" i="1"/>
  <c r="B1104" i="1"/>
  <c r="B1103" i="1"/>
  <c r="B1102" i="1"/>
  <c r="B1101" i="1"/>
  <c r="B1099" i="1"/>
  <c r="B1097" i="1"/>
  <c r="B1096" i="1"/>
  <c r="B1095" i="1"/>
  <c r="B1093" i="1"/>
  <c r="B1091" i="1"/>
  <c r="B1089" i="1"/>
  <c r="B1087" i="1"/>
  <c r="B1086" i="1"/>
  <c r="B1085" i="1"/>
  <c r="B1084" i="1"/>
  <c r="B1083" i="1"/>
  <c r="B1081" i="1"/>
  <c r="B1079" i="1"/>
  <c r="B1077" i="1"/>
  <c r="B1076" i="1"/>
  <c r="B1075" i="1"/>
  <c r="B1074" i="1"/>
  <c r="B1073" i="1"/>
  <c r="B1072" i="1"/>
  <c r="B1071" i="1"/>
  <c r="B1069" i="1"/>
  <c r="B1067" i="1"/>
  <c r="B1065" i="1"/>
  <c r="B1064" i="1"/>
  <c r="B1063" i="1"/>
  <c r="B1061" i="1"/>
  <c r="B1060" i="1"/>
  <c r="B1059" i="1"/>
  <c r="B1057" i="1"/>
  <c r="B1056" i="1"/>
  <c r="B1055" i="1"/>
  <c r="B1054" i="1"/>
  <c r="B1053" i="1"/>
  <c r="B1052" i="1"/>
  <c r="B1051" i="1"/>
  <c r="B1049" i="1"/>
  <c r="B1047" i="1"/>
  <c r="B1045" i="1"/>
  <c r="B1043" i="1"/>
  <c r="B1042" i="1"/>
  <c r="B1041" i="1"/>
  <c r="B1039" i="1"/>
  <c r="B1037" i="1"/>
  <c r="B1035" i="1"/>
  <c r="B1034" i="1"/>
  <c r="B1033" i="1"/>
  <c r="B1031" i="1"/>
  <c r="B1030" i="1"/>
  <c r="B1029" i="1"/>
  <c r="B1027" i="1"/>
  <c r="B1025" i="1"/>
  <c r="B1024" i="1"/>
  <c r="B1023" i="1"/>
  <c r="B1022" i="1"/>
  <c r="B1021" i="1"/>
  <c r="B1019" i="1"/>
  <c r="B1017" i="1"/>
  <c r="B1015" i="1"/>
  <c r="B1014" i="1"/>
  <c r="B1013" i="1"/>
  <c r="B1011" i="1"/>
  <c r="B1010" i="1"/>
  <c r="B1009" i="1"/>
  <c r="B1008" i="1"/>
  <c r="B1007" i="1"/>
  <c r="B1006" i="1"/>
  <c r="B1005" i="1"/>
  <c r="B1004" i="1"/>
  <c r="B1003" i="1"/>
  <c r="B1002" i="1"/>
  <c r="B999" i="1"/>
  <c r="B998" i="1"/>
  <c r="B997" i="1"/>
  <c r="B995" i="1"/>
  <c r="B994" i="1"/>
  <c r="B993" i="1"/>
  <c r="B991" i="1"/>
  <c r="B989" i="1"/>
  <c r="B987" i="1"/>
  <c r="B986" i="1"/>
  <c r="B985" i="1"/>
  <c r="B983" i="1"/>
  <c r="B981" i="1"/>
  <c r="B980" i="1"/>
  <c r="B979" i="1"/>
  <c r="B977" i="1"/>
  <c r="B976" i="1"/>
  <c r="B975" i="1"/>
  <c r="B974" i="1"/>
  <c r="B973" i="1"/>
  <c r="B971" i="1"/>
  <c r="B970" i="1"/>
  <c r="B969" i="1"/>
  <c r="B968" i="1"/>
  <c r="B967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1" i="1"/>
  <c r="B950" i="1"/>
  <c r="B949" i="1"/>
  <c r="B947" i="1"/>
  <c r="B946" i="1"/>
  <c r="B945" i="1"/>
  <c r="B943" i="1"/>
  <c r="B941" i="1"/>
  <c r="B939" i="1"/>
  <c r="B937" i="1"/>
  <c r="B935" i="1"/>
  <c r="B934" i="1"/>
  <c r="B933" i="1"/>
  <c r="B932" i="1"/>
  <c r="B931" i="1"/>
  <c r="B929" i="1"/>
  <c r="B927" i="1"/>
  <c r="B926" i="1"/>
  <c r="B925" i="1"/>
  <c r="B924" i="1"/>
  <c r="B923" i="1"/>
  <c r="B921" i="1"/>
  <c r="B919" i="1"/>
  <c r="B917" i="1"/>
  <c r="B916" i="1"/>
  <c r="B915" i="1"/>
  <c r="B913" i="1"/>
  <c r="B911" i="1"/>
  <c r="B909" i="1"/>
  <c r="B908" i="1"/>
  <c r="B907" i="1"/>
  <c r="B905" i="1"/>
  <c r="B903" i="1"/>
  <c r="B902" i="1"/>
  <c r="B901" i="1"/>
  <c r="B899" i="1"/>
  <c r="B897" i="1"/>
  <c r="B895" i="1"/>
  <c r="B894" i="1"/>
  <c r="B893" i="1"/>
  <c r="B891" i="1"/>
  <c r="B889" i="1"/>
  <c r="B887" i="1"/>
  <c r="B885" i="1"/>
  <c r="B883" i="1"/>
  <c r="B881" i="1"/>
  <c r="B879" i="1"/>
  <c r="B877" i="1"/>
  <c r="B875" i="1"/>
  <c r="B873" i="1"/>
  <c r="B872" i="1"/>
  <c r="B871" i="1"/>
  <c r="B870" i="1"/>
  <c r="B869" i="1"/>
  <c r="B868" i="1"/>
  <c r="B867" i="1"/>
  <c r="B865" i="1"/>
  <c r="B864" i="1"/>
  <c r="B863" i="1"/>
  <c r="B861" i="1"/>
  <c r="B860" i="1"/>
  <c r="B859" i="1"/>
  <c r="B857" i="1"/>
  <c r="B856" i="1"/>
  <c r="B855" i="1"/>
  <c r="B853" i="1"/>
  <c r="B852" i="1"/>
  <c r="B851" i="1"/>
  <c r="B849" i="1"/>
  <c r="B847" i="1"/>
  <c r="B845" i="1"/>
  <c r="B841" i="1"/>
  <c r="B840" i="1"/>
  <c r="B839" i="1"/>
  <c r="B838" i="1"/>
  <c r="B837" i="1"/>
  <c r="B836" i="1"/>
  <c r="B835" i="1"/>
  <c r="B834" i="1"/>
  <c r="B833" i="1"/>
  <c r="B831" i="1"/>
  <c r="B830" i="1"/>
  <c r="B829" i="1"/>
  <c r="B827" i="1"/>
  <c r="B825" i="1"/>
  <c r="B824" i="1"/>
  <c r="B823" i="1"/>
  <c r="B822" i="1"/>
  <c r="B821" i="1"/>
  <c r="B819" i="1"/>
  <c r="B818" i="1"/>
  <c r="B817" i="1"/>
  <c r="B815" i="1"/>
  <c r="B813" i="1"/>
  <c r="B811" i="1"/>
  <c r="B810" i="1"/>
  <c r="B809" i="1"/>
  <c r="B808" i="1"/>
  <c r="B807" i="1"/>
  <c r="B806" i="1"/>
  <c r="B805" i="1"/>
  <c r="B803" i="1"/>
  <c r="B801" i="1"/>
  <c r="B799" i="1"/>
  <c r="B797" i="1"/>
  <c r="B796" i="1"/>
  <c r="B795" i="1"/>
  <c r="B793" i="1"/>
  <c r="B792" i="1"/>
  <c r="B791" i="1"/>
  <c r="B790" i="1"/>
  <c r="B789" i="1"/>
  <c r="B788" i="1"/>
  <c r="B787" i="1"/>
  <c r="B786" i="1"/>
  <c r="B785" i="1"/>
  <c r="B784" i="1"/>
  <c r="B783" i="1"/>
  <c r="B781" i="1"/>
  <c r="B779" i="1"/>
  <c r="B777" i="1"/>
  <c r="B776" i="1"/>
  <c r="B775" i="1"/>
  <c r="B774" i="1"/>
  <c r="B773" i="1"/>
  <c r="B771" i="1"/>
  <c r="B770" i="1"/>
  <c r="B769" i="1"/>
  <c r="B768" i="1"/>
  <c r="B767" i="1"/>
  <c r="B766" i="1"/>
  <c r="B763" i="1"/>
  <c r="B762" i="1"/>
  <c r="B761" i="1"/>
  <c r="B760" i="1"/>
  <c r="B759" i="1"/>
  <c r="B757" i="1"/>
  <c r="B756" i="1"/>
  <c r="B755" i="1"/>
  <c r="B754" i="1"/>
  <c r="B753" i="1"/>
  <c r="B751" i="1"/>
  <c r="B750" i="1"/>
  <c r="B749" i="1"/>
  <c r="B748" i="1"/>
  <c r="B747" i="1"/>
  <c r="B745" i="1"/>
  <c r="B744" i="1"/>
  <c r="B743" i="1"/>
  <c r="B742" i="1"/>
  <c r="B741" i="1"/>
  <c r="B740" i="1"/>
  <c r="B739" i="1"/>
  <c r="B737" i="1"/>
  <c r="B736" i="1"/>
  <c r="B735" i="1"/>
  <c r="B733" i="1"/>
  <c r="B732" i="1"/>
  <c r="B731" i="1"/>
  <c r="B729" i="1"/>
  <c r="B728" i="1"/>
  <c r="B727" i="1"/>
  <c r="B726" i="1"/>
  <c r="B725" i="1"/>
  <c r="B724" i="1"/>
  <c r="B723" i="1"/>
  <c r="B722" i="1"/>
  <c r="B721" i="1"/>
  <c r="B719" i="1"/>
  <c r="B717" i="1"/>
  <c r="B715" i="1"/>
  <c r="B713" i="1"/>
  <c r="B712" i="1"/>
  <c r="B711" i="1"/>
  <c r="B709" i="1"/>
  <c r="B707" i="1"/>
  <c r="B706" i="1"/>
  <c r="B705" i="1"/>
  <c r="B703" i="1"/>
  <c r="B701" i="1"/>
  <c r="B700" i="1"/>
  <c r="B699" i="1"/>
  <c r="B697" i="1"/>
  <c r="B695" i="1"/>
  <c r="B693" i="1"/>
  <c r="B692" i="1"/>
  <c r="B691" i="1"/>
  <c r="B689" i="1"/>
  <c r="B688" i="1"/>
  <c r="B687" i="1"/>
  <c r="B686" i="1"/>
  <c r="B685" i="1"/>
  <c r="B683" i="1"/>
  <c r="B682" i="1"/>
  <c r="B681" i="1"/>
  <c r="B679" i="1"/>
  <c r="B677" i="1"/>
  <c r="B675" i="1"/>
  <c r="B673" i="1"/>
  <c r="B672" i="1"/>
  <c r="B671" i="1"/>
  <c r="B669" i="1"/>
  <c r="B667" i="1"/>
  <c r="B665" i="1"/>
  <c r="B664" i="1"/>
  <c r="B663" i="1"/>
  <c r="B661" i="1"/>
  <c r="B659" i="1"/>
  <c r="B658" i="1"/>
  <c r="B657" i="1"/>
  <c r="B655" i="1"/>
  <c r="B654" i="1"/>
  <c r="B653" i="1"/>
  <c r="B652" i="1"/>
  <c r="B651" i="1"/>
  <c r="B650" i="1"/>
  <c r="B649" i="1"/>
  <c r="B647" i="1"/>
  <c r="B645" i="1"/>
  <c r="B643" i="1"/>
  <c r="B641" i="1"/>
  <c r="B639" i="1"/>
  <c r="B638" i="1"/>
  <c r="B637" i="1"/>
  <c r="B635" i="1"/>
  <c r="B634" i="1"/>
  <c r="B633" i="1"/>
  <c r="B632" i="1"/>
  <c r="B631" i="1"/>
  <c r="B629" i="1"/>
  <c r="B627" i="1"/>
  <c r="B625" i="1"/>
  <c r="B623" i="1"/>
  <c r="B621" i="1"/>
  <c r="B619" i="1"/>
  <c r="B617" i="1"/>
  <c r="B615" i="1"/>
  <c r="B614" i="1"/>
  <c r="B613" i="1"/>
  <c r="B611" i="1"/>
  <c r="B609" i="1"/>
  <c r="B607" i="1"/>
  <c r="B606" i="1"/>
  <c r="B605" i="1"/>
  <c r="B603" i="1"/>
  <c r="B602" i="1"/>
  <c r="B601" i="1"/>
  <c r="B599" i="1"/>
  <c r="B597" i="1"/>
  <c r="B595" i="1"/>
  <c r="B594" i="1"/>
  <c r="B593" i="1"/>
  <c r="B592" i="1"/>
  <c r="B591" i="1"/>
  <c r="B589" i="1"/>
  <c r="B588" i="1"/>
  <c r="B587" i="1"/>
  <c r="B585" i="1"/>
  <c r="B583" i="1"/>
  <c r="B581" i="1"/>
  <c r="B579" i="1"/>
  <c r="B578" i="1"/>
  <c r="B577" i="1"/>
  <c r="B576" i="1"/>
  <c r="B575" i="1"/>
  <c r="B573" i="1"/>
  <c r="B572" i="1"/>
  <c r="B571" i="1"/>
  <c r="B569" i="1"/>
  <c r="B567" i="1"/>
  <c r="B565" i="1"/>
  <c r="B563" i="1"/>
  <c r="B562" i="1"/>
  <c r="B561" i="1"/>
  <c r="B559" i="1"/>
  <c r="B557" i="1"/>
  <c r="B556" i="1"/>
  <c r="B555" i="1"/>
  <c r="B553" i="1"/>
  <c r="B552" i="1"/>
  <c r="B551" i="1"/>
  <c r="B549" i="1"/>
  <c r="B547" i="1"/>
  <c r="B546" i="1"/>
  <c r="B545" i="1"/>
  <c r="B544" i="1"/>
  <c r="B543" i="1"/>
  <c r="B542" i="1"/>
  <c r="B541" i="1"/>
  <c r="B540" i="1"/>
  <c r="B539" i="1"/>
  <c r="B538" i="1"/>
  <c r="B537" i="1"/>
  <c r="B535" i="1"/>
  <c r="B534" i="1"/>
  <c r="B533" i="1"/>
  <c r="B531" i="1"/>
  <c r="B529" i="1"/>
  <c r="B527" i="1"/>
  <c r="B526" i="1"/>
  <c r="B525" i="1"/>
  <c r="B524" i="1"/>
  <c r="B523" i="1"/>
  <c r="B522" i="1"/>
  <c r="B521" i="1"/>
  <c r="B519" i="1"/>
  <c r="B518" i="1"/>
  <c r="B517" i="1"/>
  <c r="B516" i="1"/>
  <c r="B515" i="1"/>
  <c r="B514" i="1"/>
  <c r="B513" i="1"/>
  <c r="B511" i="1"/>
  <c r="B509" i="1"/>
  <c r="B507" i="1"/>
  <c r="B505" i="1"/>
  <c r="B504" i="1"/>
  <c r="B503" i="1"/>
  <c r="B502" i="1"/>
  <c r="B501" i="1"/>
  <c r="B499" i="1"/>
  <c r="B498" i="1"/>
  <c r="B497" i="1"/>
  <c r="B495" i="1"/>
  <c r="B494" i="1"/>
  <c r="B493" i="1"/>
  <c r="B491" i="1"/>
  <c r="B489" i="1"/>
  <c r="B488" i="1"/>
  <c r="B487" i="1"/>
  <c r="B486" i="1"/>
  <c r="B485" i="1"/>
  <c r="B483" i="1"/>
  <c r="B482" i="1"/>
  <c r="B481" i="1"/>
  <c r="B479" i="1"/>
  <c r="B477" i="1"/>
  <c r="B475" i="1"/>
  <c r="B473" i="1"/>
  <c r="B472" i="1"/>
  <c r="B471" i="1"/>
  <c r="B470" i="1"/>
  <c r="B469" i="1"/>
  <c r="B467" i="1"/>
  <c r="B466" i="1"/>
  <c r="B465" i="1"/>
  <c r="B464" i="1"/>
  <c r="B463" i="1"/>
  <c r="B461" i="1"/>
  <c r="B459" i="1"/>
  <c r="B458" i="1"/>
  <c r="B457" i="1"/>
  <c r="B456" i="1"/>
  <c r="B455" i="1"/>
  <c r="B453" i="1"/>
  <c r="B452" i="1"/>
  <c r="B451" i="1"/>
  <c r="B449" i="1"/>
  <c r="B447" i="1"/>
  <c r="B446" i="1"/>
  <c r="B445" i="1"/>
  <c r="B444" i="1"/>
  <c r="B443" i="1"/>
  <c r="B441" i="1"/>
  <c r="B440" i="1"/>
  <c r="B439" i="1"/>
  <c r="B437" i="1"/>
  <c r="B435" i="1"/>
  <c r="B433" i="1"/>
  <c r="B431" i="1"/>
  <c r="B429" i="1"/>
  <c r="B427" i="1"/>
  <c r="B425" i="1"/>
  <c r="B423" i="1"/>
  <c r="B422" i="1"/>
  <c r="B421" i="1"/>
  <c r="B420" i="1"/>
  <c r="B419" i="1"/>
  <c r="B418" i="1"/>
  <c r="B417" i="1"/>
  <c r="B415" i="1"/>
  <c r="B414" i="1"/>
  <c r="B413" i="1"/>
  <c r="B411" i="1"/>
  <c r="B409" i="1"/>
  <c r="B407" i="1"/>
  <c r="B406" i="1"/>
  <c r="B405" i="1"/>
  <c r="B404" i="1"/>
  <c r="B403" i="1"/>
  <c r="B401" i="1"/>
  <c r="B399" i="1"/>
  <c r="B398" i="1"/>
  <c r="B397" i="1"/>
  <c r="B396" i="1"/>
  <c r="B395" i="1"/>
  <c r="B394" i="1"/>
  <c r="B393" i="1"/>
  <c r="B391" i="1"/>
  <c r="B390" i="1"/>
  <c r="B389" i="1"/>
  <c r="B387" i="1"/>
  <c r="B386" i="1"/>
  <c r="B385" i="1"/>
  <c r="B383" i="1"/>
  <c r="B382" i="1"/>
  <c r="B381" i="1"/>
  <c r="B380" i="1"/>
  <c r="B379" i="1"/>
  <c r="B378" i="1"/>
  <c r="B377" i="1"/>
  <c r="B376" i="1"/>
  <c r="B375" i="1"/>
  <c r="B373" i="1"/>
  <c r="B372" i="1"/>
  <c r="B371" i="1"/>
  <c r="B370" i="1"/>
  <c r="B369" i="1"/>
  <c r="B368" i="1"/>
  <c r="B367" i="1"/>
  <c r="B366" i="1"/>
  <c r="B365" i="1"/>
  <c r="B363" i="1"/>
  <c r="B362" i="1"/>
  <c r="B361" i="1"/>
  <c r="B359" i="1"/>
  <c r="B357" i="1"/>
  <c r="B356" i="1"/>
  <c r="B355" i="1"/>
  <c r="B353" i="1"/>
  <c r="B352" i="1"/>
  <c r="B351" i="1"/>
  <c r="B349" i="1"/>
  <c r="B348" i="1"/>
  <c r="B347" i="1"/>
  <c r="B346" i="1"/>
  <c r="B345" i="1"/>
  <c r="B344" i="1"/>
  <c r="B343" i="1"/>
  <c r="B342" i="1"/>
  <c r="B341" i="1"/>
  <c r="B339" i="1"/>
  <c r="B338" i="1"/>
  <c r="B337" i="1"/>
  <c r="B336" i="1"/>
  <c r="B335" i="1"/>
  <c r="B334" i="1"/>
  <c r="B333" i="1"/>
  <c r="B331" i="1"/>
  <c r="B330" i="1"/>
  <c r="B329" i="1"/>
  <c r="B327" i="1"/>
  <c r="B326" i="1"/>
  <c r="B325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1" i="1"/>
  <c r="B300" i="1"/>
  <c r="B299" i="1"/>
  <c r="B298" i="1"/>
  <c r="B297" i="1"/>
  <c r="B295" i="1"/>
  <c r="B293" i="1"/>
  <c r="B291" i="1"/>
  <c r="B287" i="1"/>
  <c r="B286" i="1"/>
  <c r="B285" i="1"/>
  <c r="B283" i="1"/>
  <c r="B282" i="1"/>
  <c r="B281" i="1"/>
  <c r="B280" i="1"/>
  <c r="B279" i="1"/>
  <c r="B277" i="1"/>
  <c r="B275" i="1"/>
  <c r="B273" i="1"/>
  <c r="B272" i="1"/>
  <c r="B271" i="1"/>
  <c r="B269" i="1"/>
  <c r="B267" i="1"/>
  <c r="B265" i="1"/>
  <c r="B263" i="1"/>
  <c r="B261" i="1"/>
  <c r="B260" i="1"/>
  <c r="B259" i="1"/>
  <c r="B258" i="1"/>
  <c r="B257" i="1"/>
  <c r="B255" i="1"/>
  <c r="B254" i="1"/>
  <c r="B253" i="1"/>
  <c r="B252" i="1"/>
  <c r="B251" i="1"/>
  <c r="B249" i="1"/>
  <c r="B247" i="1"/>
  <c r="B245" i="1"/>
  <c r="B243" i="1"/>
  <c r="B241" i="1"/>
  <c r="B239" i="1"/>
  <c r="B237" i="1"/>
  <c r="B236" i="1"/>
  <c r="B235" i="1"/>
  <c r="B233" i="1"/>
  <c r="B231" i="1"/>
  <c r="B229" i="1"/>
  <c r="B227" i="1"/>
  <c r="B225" i="1"/>
  <c r="B223" i="1"/>
  <c r="B221" i="1"/>
  <c r="B219" i="1"/>
  <c r="B217" i="1"/>
  <c r="B216" i="1"/>
  <c r="B215" i="1"/>
  <c r="B213" i="1"/>
  <c r="B211" i="1"/>
  <c r="B210" i="1"/>
  <c r="B209" i="1"/>
  <c r="B207" i="1"/>
  <c r="B205" i="1"/>
  <c r="B203" i="1"/>
  <c r="B201" i="1"/>
  <c r="B200" i="1"/>
  <c r="B199" i="1"/>
  <c r="B198" i="1"/>
  <c r="B197" i="1"/>
  <c r="B195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3" i="1"/>
  <c r="B171" i="1"/>
  <c r="B170" i="1"/>
  <c r="B169" i="1"/>
  <c r="B168" i="1"/>
  <c r="B167" i="1"/>
  <c r="B165" i="1"/>
  <c r="B163" i="1"/>
  <c r="B162" i="1"/>
  <c r="B161" i="1"/>
  <c r="B159" i="1"/>
  <c r="B157" i="1"/>
  <c r="B156" i="1"/>
  <c r="B155" i="1"/>
  <c r="B154" i="1"/>
  <c r="B153" i="1"/>
  <c r="B152" i="1"/>
  <c r="B151" i="1"/>
  <c r="B149" i="1"/>
  <c r="B147" i="1"/>
  <c r="B145" i="1"/>
  <c r="B144" i="1"/>
  <c r="B143" i="1"/>
  <c r="B142" i="1"/>
  <c r="B141" i="1"/>
  <c r="B139" i="1"/>
  <c r="B138" i="1"/>
  <c r="B137" i="1"/>
  <c r="B135" i="1"/>
  <c r="B133" i="1"/>
  <c r="B131" i="1"/>
  <c r="B130" i="1"/>
  <c r="B129" i="1"/>
  <c r="B128" i="1"/>
  <c r="B127" i="1"/>
  <c r="B125" i="1"/>
  <c r="B123" i="1"/>
  <c r="B122" i="1"/>
  <c r="B121" i="1"/>
  <c r="B119" i="1"/>
  <c r="B117" i="1"/>
  <c r="B115" i="1"/>
  <c r="B114" i="1"/>
  <c r="B113" i="1"/>
  <c r="B111" i="1"/>
  <c r="B110" i="1"/>
  <c r="B109" i="1"/>
  <c r="B108" i="1"/>
  <c r="B107" i="1"/>
  <c r="B105" i="1"/>
  <c r="B103" i="1"/>
  <c r="B102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4" i="1"/>
  <c r="B73" i="1"/>
  <c r="B72" i="1"/>
  <c r="B71" i="1"/>
  <c r="B70" i="1"/>
  <c r="B69" i="1"/>
  <c r="B68" i="1"/>
  <c r="B67" i="1"/>
  <c r="B65" i="1"/>
  <c r="B63" i="1"/>
  <c r="B61" i="1"/>
  <c r="B60" i="1"/>
  <c r="B59" i="1"/>
  <c r="B57" i="1"/>
  <c r="B56" i="1"/>
  <c r="B55" i="1"/>
  <c r="B53" i="1"/>
  <c r="B51" i="1"/>
  <c r="B50" i="1"/>
  <c r="B49" i="1"/>
  <c r="B47" i="1"/>
  <c r="B46" i="1"/>
  <c r="B45" i="1"/>
  <c r="B44" i="1"/>
  <c r="B43" i="1"/>
  <c r="B42" i="1"/>
  <c r="B41" i="1"/>
  <c r="B40" i="1"/>
  <c r="B39" i="1"/>
  <c r="B37" i="1"/>
  <c r="B35" i="1"/>
  <c r="B34" i="1"/>
  <c r="B33" i="1"/>
  <c r="B32" i="1"/>
  <c r="B31" i="1"/>
  <c r="B29" i="1"/>
  <c r="B28" i="1"/>
  <c r="B27" i="1"/>
  <c r="B25" i="1"/>
  <c r="B23" i="1"/>
  <c r="B22" i="1"/>
  <c r="B21" i="1"/>
  <c r="B19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<sst xmlns="http://schemas.openxmlformats.org/spreadsheetml/2006/main" count="2991" uniqueCount="317">
  <si>
    <t>STT</t>
  </si>
  <si>
    <t>-</t>
  </si>
  <si>
    <t>Công an xã Cẩm Phong tỉnh Thanh Hóa</t>
  </si>
  <si>
    <t>Công an thị trấn Vân Du tỉnh Thanh Hóa</t>
  </si>
  <si>
    <t>Công an xã Thạch Tượng tỉnh Thanh Hóa</t>
  </si>
  <si>
    <t>Công an xã Thạch Long tỉnh Thanh Hóa</t>
  </si>
  <si>
    <t>Công an xã Thành Trực tỉnh Thanh Hóa</t>
  </si>
  <si>
    <t>Công an xã Thành Vân tỉnh Thanh Hóa</t>
  </si>
  <si>
    <t>Công an xã Thành Tiến tỉnh Thanh Hóa</t>
  </si>
  <si>
    <t>Công an xã Thành Kim tỉnh Thanh Hóa</t>
  </si>
  <si>
    <t>Công an xã Hà Bắc tỉnh Thanh Hóa</t>
  </si>
  <si>
    <t>Công an xã Hà Giang tỉnh Thanh Hóa</t>
  </si>
  <si>
    <t>Công an xã Hà Dương tỉnh Thanh Hóa</t>
  </si>
  <si>
    <t>Công an xã Hà Ngọc tỉnh Thanh Hóa</t>
  </si>
  <si>
    <t>Công an xã Hà Sơn tỉnh Thanh Hóa</t>
  </si>
  <si>
    <t>Công an xã Hà Tân tỉnh Thanh Hóa</t>
  </si>
  <si>
    <t>Công an xã Hà Lai tỉnh Thanh Hóa</t>
  </si>
  <si>
    <t>Công an xã Hà Toại tỉnh Thanh Hóa</t>
  </si>
  <si>
    <t>Công an xã Hà Hải tỉnh Thanh Hóa</t>
  </si>
  <si>
    <t>Công an xã Vĩnh Thịnh tỉnh Thanh Hóa</t>
  </si>
  <si>
    <t>Công an xã Yên Giang tỉnh Thanh Hóa</t>
  </si>
  <si>
    <t>Công an xã Yên Trường tỉnh Thanh Hóa</t>
  </si>
  <si>
    <t>Công an xã Định Tân tỉnh Thanh Hóa</t>
  </si>
  <si>
    <t>Công an xã Định Tường tỉnh Thanh Hóa</t>
  </si>
  <si>
    <t>Công an xã Xuân Khánh tỉnh Thanh Hóa</t>
  </si>
  <si>
    <t>Công an xã Xuân Thành tỉnh Thanh Hóa</t>
  </si>
  <si>
    <t>Công an xã Xuân Phong tỉnh Thanh Hóa</t>
  </si>
  <si>
    <t>Công an xã Xuân Trường tỉnh Thanh Hóa</t>
  </si>
  <si>
    <t>Công an xã Xuân Quang tỉnh Thanh Hóa</t>
  </si>
  <si>
    <t>Công an xã Xuân Sơn tỉnh Thanh Hóa</t>
  </si>
  <si>
    <t>Công an xã Thọ Diên tỉnh Thanh Hóa</t>
  </si>
  <si>
    <t>Công an xã Xuân Bái tỉnh Thanh Hóa</t>
  </si>
  <si>
    <t>Công an xã Thọ Minh tỉnh Thanh Hóa</t>
  </si>
  <si>
    <t>Công an xã Xuân Châu tỉnh Thanh Hóa</t>
  </si>
  <si>
    <t>Công an xã Xuân Tín tỉnh Thanh Hóa</t>
  </si>
  <si>
    <t>Công an xã Phú Yên tỉnh Thanh Hóa</t>
  </si>
  <si>
    <t>Công an xã Thọ Thắng tỉnh Thanh Hóa</t>
  </si>
  <si>
    <t>Công an xã Vạn Xuân tỉnh Thanh Hóa</t>
  </si>
  <si>
    <t>Công an xã Xuân Cẩm tỉnh Thanh Hóa</t>
  </si>
  <si>
    <t>Công an xã Thọ Bình tỉnh Thanh Hóa</t>
  </si>
  <si>
    <t>Công an xã Minh Châu tỉnh Thanh Hóa</t>
  </si>
  <si>
    <t>Công an xã An Nông tỉnh Thanh Hóa</t>
  </si>
  <si>
    <t>Công an xã Tân Ninh tỉnh Thanh Hóa</t>
  </si>
  <si>
    <t>Công an xã Khuyến Nông tỉnh Thanh Hóa</t>
  </si>
  <si>
    <t>Công an xã Thọ Tân tỉnh Thanh Hóa</t>
  </si>
  <si>
    <t>Công an xã Thọ Cường tỉnh Thanh Hóa</t>
  </si>
  <si>
    <t>Công an xã Thiệu Tiến tỉnh Thanh Hóa</t>
  </si>
  <si>
    <t>Công an xã Thiệu Thịnh tỉnh Thanh Hóa</t>
  </si>
  <si>
    <t>Công an xã Thiệu Quang tỉnh Thanh Hóa</t>
  </si>
  <si>
    <t>Công an xã Thiệu Minh tỉnh Thanh Hóa</t>
  </si>
  <si>
    <t>Công an xã Thiệu Tâm tỉnh Thanh Hóa</t>
  </si>
  <si>
    <t>Công an xã Hoằng Xuân tỉnh Thanh Hóa</t>
  </si>
  <si>
    <t>Công an xã Hoằng Khánh tỉnh Thanh Hóa</t>
  </si>
  <si>
    <t>Công an xã Hoằng Quỳ tỉnh Thanh Hóa</t>
  </si>
  <si>
    <t>Công an xã Hoằng Trinh tỉnh Thanh Hóa</t>
  </si>
  <si>
    <t>Công an xã Hoằng Sơn tỉnh Thanh Hóa</t>
  </si>
  <si>
    <t>Công an xã Hoằng Lương tỉnh Thanh Hóa</t>
  </si>
  <si>
    <t>Công an xã Hoằng Xuyên tỉnh Thanh Hóa</t>
  </si>
  <si>
    <t>Công an xã Hoằng Khê tỉnh Thanh Hóa</t>
  </si>
  <si>
    <t>Công an xã Hoằng Minh tỉnh Thanh Hóa</t>
  </si>
  <si>
    <t>Công an xã Hoằng Hà tỉnh Thanh Hóa</t>
  </si>
  <si>
    <t>Công an xã Hoằng Vinh tỉnh Thanh Hóa</t>
  </si>
  <si>
    <t>Công an xã Hoằng Đồng tỉnh Thanh Hóa</t>
  </si>
  <si>
    <t>Công an xã Hoằng Thái tỉnh Thanh Hóa</t>
  </si>
  <si>
    <t>Công an xã Hoằng Thành tỉnh Thanh Hóa</t>
  </si>
  <si>
    <t>Công an xã Hoằng Lưu tỉnh Thanh Hóa</t>
  </si>
  <si>
    <t>Công an xã Hoằng Tiến tỉnh Thanh Hóa</t>
  </si>
  <si>
    <t>Công an xã Hoằng Hải tỉnh Thanh Hóa</t>
  </si>
  <si>
    <t>Công an xã Hoằng Ngọc tỉnh Thanh Hóa</t>
  </si>
  <si>
    <t>Công an xã Hoằng Thanh tỉnh Thanh Hóa</t>
  </si>
  <si>
    <t>Công an xã Triệu Lộc tỉnh Thanh Hóa</t>
  </si>
  <si>
    <t>Công an xã Lộc Sơn tỉnh Thanh Hóa</t>
  </si>
  <si>
    <t>Công an xã Thành Lộc tỉnh Thanh Hóa</t>
  </si>
  <si>
    <t>Công an xã Văn Lộc tỉnh Thanh Hóa</t>
  </si>
  <si>
    <t>Công an xã Thuần Lộc tỉnh Thanh Hóa</t>
  </si>
  <si>
    <t>Công an xã Thịnh Lộc tỉnh Thanh Hóa</t>
  </si>
  <si>
    <t>Công an xã Phú Lộc tỉnh Thanh Hóa</t>
  </si>
  <si>
    <t>Công an xã Hải Lộc tỉnh Thanh Hóa</t>
  </si>
  <si>
    <t>Công an xã Nga Vịnh tỉnh Thanh Hóa</t>
  </si>
  <si>
    <t>Công an xã Nga Lĩnh tỉnh Thanh Hóa</t>
  </si>
  <si>
    <t>Công an xã Nga Nhân tỉnh Thanh Hóa</t>
  </si>
  <si>
    <t>Công an xã Nga Trung tỉnh Thanh Hóa</t>
  </si>
  <si>
    <t>Công an xã Nga Thanh tỉnh Thanh Hóa</t>
  </si>
  <si>
    <t>Công an xã Nga Hưng tỉnh Thanh Hóa</t>
  </si>
  <si>
    <t>Công an xã Nga Mỹ tỉnh Thanh Hóa</t>
  </si>
  <si>
    <t>Công an xã Nga Giáp tỉnh Thanh Hóa</t>
  </si>
  <si>
    <t>Công an xã Nga Hải tỉnh Thanh Hóa</t>
  </si>
  <si>
    <t>Công an xã Nga Thành tỉnh Thanh Hóa</t>
  </si>
  <si>
    <t>Công an xã Nga An tỉnh Thanh Hóa</t>
  </si>
  <si>
    <t>Công an xã Nga Tân tỉnh Thanh Hóa</t>
  </si>
  <si>
    <t>Công an xã Nga Liên tỉnh Thanh Hóa</t>
  </si>
  <si>
    <t>Công an xã Nga Thái tỉnh Thanh Hóa</t>
  </si>
  <si>
    <t>Công an xã Nga Thạch tỉnh Thanh Hóa</t>
  </si>
  <si>
    <t>Công an xã Nga Thắng tỉnh Thanh Hóa</t>
  </si>
  <si>
    <t>Công an xã Nga Trường tỉnh Thanh Hóa</t>
  </si>
  <si>
    <t>Công an xã Xuân Quỳ tỉnh Thanh Hóa</t>
  </si>
  <si>
    <t>Công an xã Yên Lễ tỉnh Thanh Hóa</t>
  </si>
  <si>
    <t>Công an xã Tân Bình tỉnh Thanh Hóa</t>
  </si>
  <si>
    <t>Công an xã Bình Lương tỉnh Thanh Hóa</t>
  </si>
  <si>
    <t>Công an xã Thượng Ninh tỉnh Thanh Hóa</t>
  </si>
  <si>
    <t>Công an xã Xuân Du tỉnh Thanh Hóa</t>
  </si>
  <si>
    <t>Công an xã Phượng Nghi tỉnh Thanh Hóa</t>
  </si>
  <si>
    <t>Công an xã Xuân Khang tỉnh Thanh Hóa</t>
  </si>
  <si>
    <t>Công an xã Hải Long tỉnh Thanh Hóa</t>
  </si>
  <si>
    <t>Công an xã Hải Vân tỉnh Thanh Hóa</t>
  </si>
  <si>
    <t>Công an xã Xuân Phúc tỉnh Thanh Hóa</t>
  </si>
  <si>
    <t>Công an xã Thanh Kỳ tỉnh Thanh Hóa</t>
  </si>
  <si>
    <t>Công an xã Hoàng Giang tỉnh Thanh Hóa</t>
  </si>
  <si>
    <t>Công an xã Trung Ý tỉnh Thanh Hóa</t>
  </si>
  <si>
    <t>Công an xã Tế Tân tỉnh Thanh Hóa</t>
  </si>
  <si>
    <t>Công an xã Minh Nghĩa tỉnh Thanh Hóa</t>
  </si>
  <si>
    <t>Công an xã Vạn Thiện tỉnh Thanh Hóa</t>
  </si>
  <si>
    <t>Công an xã Thăng Thọ tỉnh Thanh Hóa</t>
  </si>
  <si>
    <t>Công an xã Đông Yên tỉnh Thanh Hóa</t>
  </si>
  <si>
    <t>Công an xã Quảng Tân tỉnh Thanh Hóa</t>
  </si>
  <si>
    <t>Công an xã Quảng Phong tỉnh Thanh Hóa</t>
  </si>
  <si>
    <t>Công an xã Quảng Hợp tỉnh Thanh Hóa</t>
  </si>
  <si>
    <t>UBND Ủy ban nhân dân xã Quảng Lĩnh tỉnh Thanh Hóa</t>
  </si>
  <si>
    <t>Công an xã Quảng Trung tỉnh Thanh Hóa</t>
  </si>
  <si>
    <t>Công an xã Quảng Ngọc tỉnh Thanh Hóa</t>
  </si>
  <si>
    <t>Công an xã Quảng Lưu tỉnh Thanh Hóa</t>
  </si>
  <si>
    <t>Công an xã Triêu Dương tỉnh Thanh Hóa</t>
  </si>
  <si>
    <t>Công an xã Ngọc Lĩnh tỉnh Thanh Hóa</t>
  </si>
  <si>
    <t>Công an phường Đông Vĩnh tỉnh Nghệ An</t>
  </si>
  <si>
    <t>Công an xã Hưng Hòa tỉnh Nghệ An</t>
  </si>
  <si>
    <t>Công an xã Nghi Liên tỉnh Nghệ An</t>
  </si>
  <si>
    <t>Công an phường Nghi Thuỷ tỉnh Nghệ An</t>
  </si>
  <si>
    <t>Công an phường Thu Thuỷ tỉnh Nghệ An</t>
  </si>
  <si>
    <t>UBND Ủy ban nhân dân phường Nghi Hải tỉnh Nghệ An</t>
  </si>
  <si>
    <t>Công an xã Nghĩa Hòa tỉnh Nghệ An</t>
  </si>
  <si>
    <t>Công an xã Nghĩa Tiến tỉnh Nghệ An</t>
  </si>
  <si>
    <t>Công an xã Nghĩa Mỹ tỉnh Nghệ An</t>
  </si>
  <si>
    <t>Công an xã Tây Hiếu tỉnh Nghệ An</t>
  </si>
  <si>
    <t>Công an xã Thông Thụ tỉnh Nghệ An</t>
  </si>
  <si>
    <t>Công an xã Nậm Giải tỉnh Nghệ An</t>
  </si>
  <si>
    <t>Công an xã Quế Sơn tỉnh Nghệ An</t>
  </si>
  <si>
    <t>Công an xã Nậm Nhoóng tỉnh Nghệ An</t>
  </si>
  <si>
    <t>Công an xã Châu Nga tỉnh Nghệ An</t>
  </si>
  <si>
    <t>Công an xã Châu Hạnh tỉnh Nghệ An</t>
  </si>
  <si>
    <t>Công an xã Châu Thắng tỉnh Nghệ An</t>
  </si>
  <si>
    <t>Công an thị trấn Mường Xén tỉnh Nghệ An</t>
  </si>
  <si>
    <t>Công an xã Bắc Lý tỉnh Nghệ An</t>
  </si>
  <si>
    <t>Công an xã Mường Lống tỉnh Nghệ An</t>
  </si>
  <si>
    <t>Công an xã Na Loi tỉnh Nghệ An</t>
  </si>
  <si>
    <t>Công an xã Nậm Cắn tỉnh Nghệ An</t>
  </si>
  <si>
    <t>Công an xã Phà Đánh tỉnh Nghệ An</t>
  </si>
  <si>
    <t>Công an xã Bảo Thắng tỉnh Nghệ An</t>
  </si>
  <si>
    <t>Công an xã Nậm Càn tỉnh Nghệ An</t>
  </si>
  <si>
    <t>UBND Ủy ban nhân dân xã Hữu Khuông tỉnh Nghệ An</t>
  </si>
  <si>
    <t>Công an xã Yên Tĩnh tỉnh Nghệ An</t>
  </si>
  <si>
    <t>UBND Ủy ban nhân dân xã Yên Tĩnh tỉnh Nghệ An</t>
  </si>
  <si>
    <t>Công an xã Nga My tỉnh Nghệ An</t>
  </si>
  <si>
    <t>Công an xã Lưỡng Minh tỉnh Nghệ An</t>
  </si>
  <si>
    <t>Công an xã Yên Hòa tỉnh Nghệ An</t>
  </si>
  <si>
    <t>Công an xã Yên Na tỉnh Nghệ An</t>
  </si>
  <si>
    <t>Công an xã Thạch Giám tỉnh Nghệ An</t>
  </si>
  <si>
    <t>Công an xã Xá Lượng tỉnh Nghệ An</t>
  </si>
  <si>
    <t>Công an xã Yên Thắng tỉnh Nghệ An</t>
  </si>
  <si>
    <t>Công an xã Nghĩa Lâm tỉnh Nghệ An</t>
  </si>
  <si>
    <t>Công an xã Nghĩa Lợi tỉnh Nghệ An</t>
  </si>
  <si>
    <t>Công an xã Nghĩa Thọ tỉnh Nghệ An</t>
  </si>
  <si>
    <t>Công an xã Nghĩa Minh tỉnh Nghệ An</t>
  </si>
  <si>
    <t>Công an xã Nghĩa Phú tỉnh Nghệ An</t>
  </si>
  <si>
    <t>Công an xã Nghĩa Hồng tỉnh Nghệ An</t>
  </si>
  <si>
    <t>Công an xã Nghĩa Hội tỉnh Nghệ An</t>
  </si>
  <si>
    <t>Công an xã Nghĩa Tân tỉnh Nghệ An</t>
  </si>
  <si>
    <t>Công an xã Nghĩa Thắng tỉnh Nghệ An</t>
  </si>
  <si>
    <t>Công an xã Nghĩa Hiếu tỉnh Nghệ An</t>
  </si>
  <si>
    <t>Công an xã Nghĩa Đức tỉnh Nghệ An</t>
  </si>
  <si>
    <t>Công an xã Nghĩa An tỉnh Nghệ An</t>
  </si>
  <si>
    <t>Công an xã Nghĩa Long tỉnh Nghệ An</t>
  </si>
  <si>
    <t>Công an xã Nghĩa Khánh tỉnh Nghệ An</t>
  </si>
  <si>
    <t>Công an thị trấn Quỳ Hợp tỉnh Nghệ An</t>
  </si>
  <si>
    <t>Công an xã Yên Hợp tỉnh Nghệ An</t>
  </si>
  <si>
    <t>Công an xã Châu Hồng tỉnh Nghệ An</t>
  </si>
  <si>
    <t>Công an xã Đồng Hợp tỉnh Nghệ An</t>
  </si>
  <si>
    <t>Công an xã Châu Thành tỉnh Nghệ An</t>
  </si>
  <si>
    <t>Công an xã Liên Hợp tỉnh Nghệ An</t>
  </si>
  <si>
    <t>Công an xã Châu Cường tỉnh Nghệ An</t>
  </si>
  <si>
    <t>Công an xã Châu Quang tỉnh Nghệ An</t>
  </si>
  <si>
    <t>Công an xã Thọ Hợp tỉnh Nghệ An</t>
  </si>
  <si>
    <t>Công an xã Nghĩa Xuân tỉnh Nghệ An</t>
  </si>
  <si>
    <t>Công an xã Châu Thái tỉnh Nghệ An</t>
  </si>
  <si>
    <t>Công an xã Châu Lý tỉnh Nghệ An</t>
  </si>
  <si>
    <t>Công an xã Hạ Sơn tỉnh Nghệ An</t>
  </si>
  <si>
    <t>Công an xã Quỳnh Tam tỉnh Nghệ An</t>
  </si>
  <si>
    <t>Công an xã Quỳnh Bảng tỉnh Nghệ An</t>
  </si>
  <si>
    <t>Công an xã Quỳnh Mỹ tỉnh Nghệ An</t>
  </si>
  <si>
    <t>Công an xã Quỳnh Hậu tỉnh Nghệ An</t>
  </si>
  <si>
    <t>Công an xã Quỳnh Hồng tỉnh Nghệ An</t>
  </si>
  <si>
    <t>Công an xã Quỳnh Nghĩa tỉnh Nghệ An</t>
  </si>
  <si>
    <t>Công an xã Tiến Thủy tỉnh Nghệ An</t>
  </si>
  <si>
    <t>UBND Ủy ban nhân dân xã Quỳnh Long tỉnh Nghệ An</t>
  </si>
  <si>
    <t>Công an xã Tân Thắng tỉnh Nghệ An</t>
  </si>
  <si>
    <t>Công an xã Bình Chuẩn tỉnh Nghệ An</t>
  </si>
  <si>
    <t>Công an xã Chi Khê tỉnh Nghệ An</t>
  </si>
  <si>
    <t>Công an xã Yên Khê tỉnh Nghệ An</t>
  </si>
  <si>
    <t>Công an xã Lục Dạ tỉnh Nghệ An</t>
  </si>
  <si>
    <t>Công an xã Nghĩa Đồng tỉnh Nghệ An</t>
  </si>
  <si>
    <t>Công an xã Nghĩa Thái tỉnh Nghệ An</t>
  </si>
  <si>
    <t>Công an xã Nghĩa Hợp tỉnh Nghệ An</t>
  </si>
  <si>
    <t>Công an xã Thạch Sơn tỉnh Nghệ An</t>
  </si>
  <si>
    <t>Công an xã Diễn Hoàng tỉnh Nghệ An</t>
  </si>
  <si>
    <t>Công an xã Diễn Phong tỉnh Nghệ An</t>
  </si>
  <si>
    <t>Công an xã Diễn Liên tỉnh Nghệ An</t>
  </si>
  <si>
    <t>Công an xã Diễn Xuân tỉnh Nghệ An</t>
  </si>
  <si>
    <t>Công an xã Diễn Thái tỉnh Nghệ An</t>
  </si>
  <si>
    <t>Công an xã Diễn Nguyên tỉnh Nghệ An</t>
  </si>
  <si>
    <t>Công an xã Diễn Thành tỉnh Nghệ An</t>
  </si>
  <si>
    <t>Công an xã Diễn Phúc tỉnh Nghệ An</t>
  </si>
  <si>
    <t>Công an xã Diễn Minh tỉnh Nghệ An</t>
  </si>
  <si>
    <t>Công an xã Diễn Bình tỉnh Nghệ An</t>
  </si>
  <si>
    <t>Công an xã Diễn Cát tỉnh Nghệ An</t>
  </si>
  <si>
    <t>Công an xã Diễn Tân tỉnh Nghệ An</t>
  </si>
  <si>
    <t>Công an xã Diễn Thắng tỉnh Nghệ An</t>
  </si>
  <si>
    <t>Công an xã Diễn Thọ tỉnh Nghệ An</t>
  </si>
  <si>
    <t>Công an xã Diễn Lộc tỉnh Nghệ An</t>
  </si>
  <si>
    <t>Công an xã Diễn An tỉnh Nghệ An</t>
  </si>
  <si>
    <t>Công an xã Diễn Phú tỉnh Nghệ An</t>
  </si>
  <si>
    <t>Công an xã Tiến Thành tỉnh Nghệ An</t>
  </si>
  <si>
    <t>UBND Ủy ban nhân dân xã Kim Thành tỉnh Nghệ An</t>
  </si>
  <si>
    <t>Công an xã Hậu Thành tỉnh Nghệ An</t>
  </si>
  <si>
    <t>UBND Ủy ban nhân dân xã Hậu Thành tỉnh Nghệ An</t>
  </si>
  <si>
    <t>Công an xã Hùng Thành tỉnh Nghệ An</t>
  </si>
  <si>
    <t>UBND Ủy ban nhân dân xã Hùng Thành tỉnh Nghệ An</t>
  </si>
  <si>
    <t>Công an xã Phú Thành tỉnh Nghệ An</t>
  </si>
  <si>
    <t>Công an xã Hoa Thành tỉnh Nghệ An</t>
  </si>
  <si>
    <t>Công an xã Tăng Thành tỉnh Nghệ An</t>
  </si>
  <si>
    <t>Công an xã Nhân Thành tỉnh Nghệ An</t>
  </si>
  <si>
    <t>Công an xã Lý Thành tỉnh Nghệ An</t>
  </si>
  <si>
    <t>Công an xã Khánh Thành tỉnh Nghệ An</t>
  </si>
  <si>
    <t>Công an xã Viên Thành tỉnh Nghệ An</t>
  </si>
  <si>
    <t>Công an xã Liên Thành tỉnh Nghệ An</t>
  </si>
  <si>
    <t>Công an xã Giang Sơn Đông tỉnh Nghệ An</t>
  </si>
  <si>
    <t>Công an xã Xuân Sơn tỉnh Nghệ An</t>
  </si>
  <si>
    <t>Công an xã Hiến Sơn tỉnh Nghệ An</t>
  </si>
  <si>
    <t>Công an xã Mỹ Sơn tỉnh Nghệ An</t>
  </si>
  <si>
    <t>Công an xã Cát Văn tỉnh Nghệ An</t>
  </si>
  <si>
    <t>Công an xã Thanh Nho tỉnh Nghệ An</t>
  </si>
  <si>
    <t>Công an xã Thanh Hưng tỉnh Nghệ An</t>
  </si>
  <si>
    <t>Công an xã Thanh Liên tỉnh Nghệ An</t>
  </si>
  <si>
    <t>Công an xã Thanh Văn tỉnh Nghệ An</t>
  </si>
  <si>
    <t>Công an xã Thanh Đồng tỉnh Nghệ An</t>
  </si>
  <si>
    <t>Công an xã Thanh Hương tỉnh Nghệ An</t>
  </si>
  <si>
    <t>Công an xã Ngọc Lâm tỉnh Nghệ An</t>
  </si>
  <si>
    <t>UBND Ủy ban nhân dân xã Thanh Lĩnh tỉnh Nghệ An</t>
  </si>
  <si>
    <t>Công an xã Thanh Chi tỉnh Nghệ An</t>
  </si>
  <si>
    <t>UBND Ủy ban nhân dân xã Thanh Chi tỉnh Nghệ An</t>
  </si>
  <si>
    <t>Công an xã Thanh Long tỉnh Nghệ An</t>
  </si>
  <si>
    <t>Công an xã Thanh Khai tỉnh Nghệ An</t>
  </si>
  <si>
    <t>Công an xã Thanh Tùng tỉnh Nghệ An</t>
  </si>
  <si>
    <t>Công an xã Thanh Lâm tỉnh Nghệ An</t>
  </si>
  <si>
    <t>Công an xã Thanh Mai tỉnh Nghệ An</t>
  </si>
  <si>
    <t>Công an xã Nghi Yên tỉnh Nghệ An</t>
  </si>
  <si>
    <t>Công an xã Nghi Hưng tỉnh Nghệ An</t>
  </si>
  <si>
    <t>Công an xã Nghi Thiết tỉnh Nghệ An</t>
  </si>
  <si>
    <t>Công an xã Nghi Hợp tỉnh Nghệ An</t>
  </si>
  <si>
    <t>Công an xã Nghi Khánh tỉnh Nghệ An</t>
  </si>
  <si>
    <t>Công an xã Nghi Thịnh tỉnh Nghệ An</t>
  </si>
  <si>
    <t>Công an xã Nghi Công Bắc tỉnh Nghệ An</t>
  </si>
  <si>
    <t>Công an xã Nghi Công Nam tỉnh Nghệ An</t>
  </si>
  <si>
    <t>Công an xã Nghi Diên tỉnh Nghệ An</t>
  </si>
  <si>
    <t>Công an xã Nam Hưng tỉnh Nghệ An</t>
  </si>
  <si>
    <t>Công an xã Nam Nghĩa tỉnh Nghệ An</t>
  </si>
  <si>
    <t>Công an xã Nam Anh tỉnh Nghệ An</t>
  </si>
  <si>
    <t>Công an xã Nam Xuân tỉnh Nghệ An</t>
  </si>
  <si>
    <t>Công an xã Vân Diên tỉnh Nghệ An</t>
  </si>
  <si>
    <t>Công an xã Nam Lĩnh tỉnh Nghệ An</t>
  </si>
  <si>
    <t>Công an xã Xuân Hòa tỉnh Nghệ An</t>
  </si>
  <si>
    <t>Công an xã Nam Thượng tỉnh Nghệ An</t>
  </si>
  <si>
    <t>Công an xã Nam Tân tỉnh Nghệ An</t>
  </si>
  <si>
    <t>Công an xã Nam Lộc tỉnh Nghệ An</t>
  </si>
  <si>
    <t>Công an xã Hồng Long tỉnh Nghệ An</t>
  </si>
  <si>
    <t>Công an xã Nam Cát tỉnh Nghệ An</t>
  </si>
  <si>
    <t>Công an xã Nam Kim tỉnh Nghệ An</t>
  </si>
  <si>
    <t>Công an xã Hưng Yên tỉnh Nghệ An</t>
  </si>
  <si>
    <t>Công an xã Hưng Yên Bắc tỉnh Nghệ An</t>
  </si>
  <si>
    <t>Công an xã Hưng Đạo tỉnh Nghệ An</t>
  </si>
  <si>
    <t>Công an xã Hưng Lĩnh tỉnh Nghệ An</t>
  </si>
  <si>
    <t>Công an xã Hưng Thông tỉnh Nghệ An</t>
  </si>
  <si>
    <t>Công an xã Hưng Tân tỉnh Nghệ An</t>
  </si>
  <si>
    <t>Công an xã Hưng Thắng tỉnh Nghệ An</t>
  </si>
  <si>
    <t>Công an xã Hưng Phúc tỉnh Nghệ An</t>
  </si>
  <si>
    <t>Công an xã Hưng Long tỉnh Nghệ An</t>
  </si>
  <si>
    <t>Công an xã Hưng Tiến tỉnh Nghệ An</t>
  </si>
  <si>
    <t>Công an xã Hưng Xuân tỉnh Nghệ An</t>
  </si>
  <si>
    <t>Công an xã Hưng Nhân tỉnh Nghệ An</t>
  </si>
  <si>
    <t>Công an xã Hưng Phú tỉnh Nghệ An</t>
  </si>
  <si>
    <t>Công an xã Hưng Lam tỉnh Nghệ An</t>
  </si>
  <si>
    <t>Công an xã Quỳnh Vinh tỉnh Nghệ An</t>
  </si>
  <si>
    <t>Công an phường Mai Hùng tỉnh Nghệ An</t>
  </si>
  <si>
    <t>Công an phường Quỳnh Phương tỉnh Nghệ An</t>
  </si>
  <si>
    <t>Công an xã Quỳnh Liên tỉnh Nghệ An</t>
  </si>
  <si>
    <t>Công an xã Thạch Môn tỉnh Hà Tĩnh</t>
  </si>
  <si>
    <t>Công an xã Thạch Đồng tỉnh Hà Tĩnh</t>
  </si>
  <si>
    <t>Công an phường Đức Thuận tỉnh Hà Tĩnh</t>
  </si>
  <si>
    <t>Công an xã Sơn Tân tỉnh Hà Tĩnh</t>
  </si>
  <si>
    <t>Công an xã Sơn Kim 2 tỉnh Hà Tĩnh</t>
  </si>
  <si>
    <t>UBND Ủy ban nhân dân xã Sơn Hàm tỉnh Hà Tĩnh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</si>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</sst>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anky.nghean.gov.vn/danh-sach-nguoi-phat-ngon/danh-sach-nguoi-phat-ngon-364848" TargetMode="External"/><Relationship Id="rId170" Type="http://schemas.openxmlformats.org/officeDocument/2006/relationships/hyperlink" Target="https://www.facebook.com/profile.php?id=100064517991751" TargetMode="External"/><Relationship Id="rId987" Type="http://schemas.openxmlformats.org/officeDocument/2006/relationships/hyperlink" Target="https://minhhoa.quangbinh.gov.vn/" TargetMode="External"/><Relationship Id="rId847" Type="http://schemas.openxmlformats.org/officeDocument/2006/relationships/hyperlink" Target="https://kimson.ninhbinh.gov.vn/gioi-thieu/xa-dinh-hoa" TargetMode="External"/><Relationship Id="rId1477" Type="http://schemas.openxmlformats.org/officeDocument/2006/relationships/hyperlink" Target="https://www.facebook.com/p/C%C3%B4ng-an-ph%C6%B0%E1%BB%9Dng-H%E1%BA%A3i-B%C3%ACnh-C%C3%B4ng-an-th%E1%BB%8B-x%C3%A3-Nghi-S%C6%A1n-100079919649414/" TargetMode="External"/><Relationship Id="rId1684" Type="http://schemas.openxmlformats.org/officeDocument/2006/relationships/hyperlink" Target="https://nghialam.nghiadan.nghean.gov.vn/" TargetMode="External"/><Relationship Id="rId1891" Type="http://schemas.openxmlformats.org/officeDocument/2006/relationships/hyperlink" Target="https://anhson.nghean.gov.vn/thach-son/thach-son-418933" TargetMode="External"/><Relationship Id="rId707" Type="http://schemas.openxmlformats.org/officeDocument/2006/relationships/hyperlink" Target="https://www.facebook.com/Conganthachdinh/" TargetMode="External"/><Relationship Id="rId914" Type="http://schemas.openxmlformats.org/officeDocument/2006/relationships/hyperlink" Target="https://www.facebook.com/p/Tu%E1%BB%95i-tr%E1%BA%BB-C%C3%B4ng-an-huy%E1%BB%87n-Ph%C3%BAc-Th%E1%BB%8D-100066934373551/?locale=cy_GB" TargetMode="External"/><Relationship Id="rId1337" Type="http://schemas.openxmlformats.org/officeDocument/2006/relationships/hyperlink" Target="https://tuonglinh.nongcong.thanhhoa.gov.vn/" TargetMode="External"/><Relationship Id="rId1544" Type="http://schemas.openxmlformats.org/officeDocument/2006/relationships/hyperlink" Target="https://nghithuy.cualo.nghean.gov.vn/" TargetMode="External"/><Relationship Id="rId1751" Type="http://schemas.openxmlformats.org/officeDocument/2006/relationships/hyperlink" Target="https://www.facebook.com/p/C%C3%B4ng-an-x%C3%A3-Qu%E1%BB%B3nh-V%C4%83n-100057236868043/" TargetMode="External"/><Relationship Id="rId43" Type="http://schemas.openxmlformats.org/officeDocument/2006/relationships/hyperlink" Target="https://www.facebook.com/profile.php?id=100068499847879" TargetMode="External"/><Relationship Id="rId1404" Type="http://schemas.openxmlformats.org/officeDocument/2006/relationships/hyperlink" Target="https://www.facebook.com/p/%C4%90%E1%BB%99i-CSGT-TT-C%C3%B4ng-an-TP-S%E1%BA%A7m-S%C6%A1n-100064921385111/?locale=fi_FI" TargetMode="External"/><Relationship Id="rId1611" Type="http://schemas.openxmlformats.org/officeDocument/2006/relationships/hyperlink" Target="https://quychau.nghean.gov.vn/cac-xa-thi-tran" TargetMode="External"/><Relationship Id="rId497" Type="http://schemas.openxmlformats.org/officeDocument/2006/relationships/hyperlink" Target="https://www.facebook.com/profile.php?id=100064137725251" TargetMode="External"/><Relationship Id="rId2178" Type="http://schemas.openxmlformats.org/officeDocument/2006/relationships/hyperlink" Target="https://www.facebook.com/POLICE.NXA.NLOC.NA/" TargetMode="External"/><Relationship Id="rId357" Type="http://schemas.openxmlformats.org/officeDocument/2006/relationships/hyperlink" Target="https://www.facebook.com/profile.php?id=100070912245243" TargetMode="External"/><Relationship Id="rId1194" Type="http://schemas.openxmlformats.org/officeDocument/2006/relationships/hyperlink" Target="https://www.facebook.com/p/C%C3%B4ng-an-x%C3%A3-Ng%C6%B0-L%E1%BB%99c-100071421755001/" TargetMode="External"/><Relationship Id="rId2038" Type="http://schemas.openxmlformats.org/officeDocument/2006/relationships/hyperlink" Target="https://www.facebook.com/p/C%C3%B4ng-an-x%C3%A3-B%C3%A0i-S%C6%A1n-100063963042940/" TargetMode="External"/><Relationship Id="rId217" Type="http://schemas.openxmlformats.org/officeDocument/2006/relationships/hyperlink" Target="https://www.facebook.com/profile.php?id=100083385970053" TargetMode="External"/><Relationship Id="rId564" Type="http://schemas.openxmlformats.org/officeDocument/2006/relationships/hyperlink" Target="https://www.facebook.com/conganvanson" TargetMode="External"/><Relationship Id="rId771" Type="http://schemas.openxmlformats.org/officeDocument/2006/relationships/hyperlink" Target="http://hatien.hatrung.thanhhoa.gov.vn/" TargetMode="External"/><Relationship Id="rId2245" Type="http://schemas.openxmlformats.org/officeDocument/2006/relationships/hyperlink" Target="https://www.facebook.com/p/C%C3%B4ng-an-x%C3%A3-H%C6%B0ng-T%C3%A2y-huy%E1%BB%87n-H%C6%B0ng-Nguy%C3%AAn-t%E1%BB%89nh-Ngh%E1%BB%87-An-100064085952875/" TargetMode="External"/><Relationship Id="rId424" Type="http://schemas.openxmlformats.org/officeDocument/2006/relationships/hyperlink" Target="https://www.facebook.com/profile.php?id=100063692311404" TargetMode="External"/><Relationship Id="rId631" Type="http://schemas.openxmlformats.org/officeDocument/2006/relationships/hyperlink" Target="https://www.facebook.com/profile.php?id=100063566156680" TargetMode="External"/><Relationship Id="rId1054" Type="http://schemas.openxmlformats.org/officeDocument/2006/relationships/hyperlink" Target="https://thieuhop.thieuhoa.thanhhoa.gov.vn/?call=file.download&amp;file_id=636757523" TargetMode="External"/><Relationship Id="rId1261" Type="http://schemas.openxmlformats.org/officeDocument/2006/relationships/hyperlink" Target="https://www.facebook.com/conganxathanhson/" TargetMode="External"/><Relationship Id="rId2105" Type="http://schemas.openxmlformats.org/officeDocument/2006/relationships/hyperlink" Target="https://www.facebook.com/p/Tu%E1%BB%95i-tr%E1%BA%BB-C%C3%B4ng-an-Th%C3%A0nh-ph%E1%BB%91-V%C4%A9nh-Y%C3%AAn-100066497717181/?locale=nl_BE" TargetMode="External"/><Relationship Id="rId2312" Type="http://schemas.openxmlformats.org/officeDocument/2006/relationships/hyperlink" Target="https://thachha.hatinh.gov.vn/" TargetMode="External"/><Relationship Id="rId1121" Type="http://schemas.openxmlformats.org/officeDocument/2006/relationships/hyperlink" Target="https://hoangthang.hoanghoa.thanhhoa.gov.vn/" TargetMode="External"/><Relationship Id="rId1938" Type="http://schemas.openxmlformats.org/officeDocument/2006/relationships/hyperlink" Target="https://www.nghean.gov.vn/uy-ban-nhan-dan-tinh" TargetMode="External"/><Relationship Id="rId281" Type="http://schemas.openxmlformats.org/officeDocument/2006/relationships/hyperlink" Target="https://www.facebook.com/profile.php?id=100066721371969" TargetMode="External"/><Relationship Id="rId141" Type="http://schemas.openxmlformats.org/officeDocument/2006/relationships/hyperlink" Target="https://www.facebook.com/profile.php?id=100086652246799" TargetMode="External"/><Relationship Id="rId7" Type="http://schemas.openxmlformats.org/officeDocument/2006/relationships/hyperlink" Target="https://www.facebook.com/profile.php?id=100077216467111" TargetMode="External"/><Relationship Id="rId958" Type="http://schemas.openxmlformats.org/officeDocument/2006/relationships/hyperlink" Target="https://xuanduong.thuongxuan.thanhhoa.gov.vn/uy-ban-nhan-dan-xa" TargetMode="External"/><Relationship Id="rId1588" Type="http://schemas.openxmlformats.org/officeDocument/2006/relationships/hyperlink" Target="https://www.facebook.com/p/Tu%E1%BB%95i-tr%E1%BA%BB-C%C3%B4ng-an-Th%C3%A0nh-ph%E1%BB%91-V%C4%A9nh-Y%C3%AAn-100066497717181/?locale=nl_BE" TargetMode="External"/><Relationship Id="rId1795" Type="http://schemas.openxmlformats.org/officeDocument/2006/relationships/hyperlink" Target="https://chicucthuyloi.nghean.gov.vn/tin-hoat-dong/doan-cong-tac-cua-uy-ban-nhan-dan-tinh-nghe-an-kiem-tra-cong-tac-chuan-bi-ung-pho-bao-so-3-tai-c-690384" TargetMode="External"/><Relationship Id="rId87" Type="http://schemas.openxmlformats.org/officeDocument/2006/relationships/hyperlink" Target="https://www.facebook.com/conganxanghidong" TargetMode="External"/><Relationship Id="rId818" Type="http://schemas.openxmlformats.org/officeDocument/2006/relationships/hyperlink" Target="https://www.facebook.com/conganyenlam/" TargetMode="External"/><Relationship Id="rId1448" Type="http://schemas.openxmlformats.org/officeDocument/2006/relationships/hyperlink" Target="https://quanghung.samson.thanhhoa.gov.vn/" TargetMode="External"/><Relationship Id="rId1655" Type="http://schemas.openxmlformats.org/officeDocument/2006/relationships/hyperlink" Target="https://nhonmai.tuongduong.nghean.gov.vn/" TargetMode="External"/><Relationship Id="rId1308" Type="http://schemas.openxmlformats.org/officeDocument/2006/relationships/hyperlink" Target="https://www.facebook.com/DAMBAOANTTCAPCOSO/" TargetMode="External"/><Relationship Id="rId1862" Type="http://schemas.openxmlformats.org/officeDocument/2006/relationships/hyperlink" Target="https://anhson.nghean.gov.vn/" TargetMode="External"/><Relationship Id="rId1515" Type="http://schemas.openxmlformats.org/officeDocument/2006/relationships/hyperlink" Target="https://doicung.vinh.nghean.gov.vn/" TargetMode="External"/><Relationship Id="rId1722" Type="http://schemas.openxmlformats.org/officeDocument/2006/relationships/hyperlink" Target="https://www.facebook.com/p/C%C3%B4ng-an-x%C3%A3-Tam-H%E1%BB%A3p-huy%E1%BB%87n-Qu%E1%BB%B3-H%E1%BB%A3p-100032787262165/" TargetMode="External"/><Relationship Id="rId14" Type="http://schemas.openxmlformats.org/officeDocument/2006/relationships/hyperlink" Target="https://www.facebook.com/profile.php?id=61555614388653" TargetMode="External"/><Relationship Id="rId2289" Type="http://schemas.openxmlformats.org/officeDocument/2006/relationships/hyperlink" Target="https://www.facebook.com/catphatinh.gov.vn/" TargetMode="External"/><Relationship Id="rId468" Type="http://schemas.openxmlformats.org/officeDocument/2006/relationships/hyperlink" Target="https://www.facebook.com/profile.php?id=100031740116663" TargetMode="External"/><Relationship Id="rId675" Type="http://schemas.openxmlformats.org/officeDocument/2006/relationships/hyperlink" Target="https://www.facebook.com/profile.php?id=100064623137061" TargetMode="External"/><Relationship Id="rId882" Type="http://schemas.openxmlformats.org/officeDocument/2006/relationships/hyperlink" Target="https://xuanphong.thoxuan.thanhhoa.gov.vn/" TargetMode="External"/><Relationship Id="rId1098" Type="http://schemas.openxmlformats.org/officeDocument/2006/relationships/hyperlink" Target="https://hoangtrinh.hoanghoa.thanhhoa.gov.vn/" TargetMode="External"/><Relationship Id="rId2149" Type="http://schemas.openxmlformats.org/officeDocument/2006/relationships/hyperlink" Target="https://www.facebook.com/CAQTX/" TargetMode="External"/><Relationship Id="rId2356" Type="http://schemas.openxmlformats.org/officeDocument/2006/relationships/hyperlink" Target="https://xasonninh.hatinh.gov.vn/" TargetMode="External"/><Relationship Id="rId328" Type="http://schemas.openxmlformats.org/officeDocument/2006/relationships/hyperlink" Target="https://www.facebook.com/profile.php?id=100065229990687" TargetMode="External"/><Relationship Id="rId535" Type="http://schemas.openxmlformats.org/officeDocument/2006/relationships/hyperlink" Target="https://www.facebook.com/profile.php?id=100076199970422" TargetMode="External"/><Relationship Id="rId742" Type="http://schemas.openxmlformats.org/officeDocument/2006/relationships/hyperlink" Target="https://www.facebook.com/p/C%C3%B4ng-an-x%C3%A3-H%C3%A0-Long-huy%E1%BB%87n-H%C3%A0-Trung-t%E1%BB%89nh-Thanh-H%C3%B3a-100063841598729/" TargetMode="External"/><Relationship Id="rId1165" Type="http://schemas.openxmlformats.org/officeDocument/2006/relationships/hyperlink" Target="https://www.facebook.com/p/C%C3%B4ng-an-x%C3%A3-Tuy-L%E1%BB%99c-C%E1%BA%A9m-Kh%C3%AA-100079972037061/" TargetMode="External"/><Relationship Id="rId1372" Type="http://schemas.openxmlformats.org/officeDocument/2006/relationships/hyperlink" Target="https://www.facebook.com/p/C%C3%B4ng-an-x%C3%A3-%C4%90%C3%B4ng-Ph%C3%BA-huy%E1%BB%87n-%C4%90%C3%B4ng-S%C6%A1n-t%E1%BB%89nh-Thanh-H%C3%B3a-100083122513009/" TargetMode="External"/><Relationship Id="rId2009" Type="http://schemas.openxmlformats.org/officeDocument/2006/relationships/hyperlink" Target="https://www.facebook.com/CongAnXaNamThanh/" TargetMode="External"/><Relationship Id="rId2216" Type="http://schemas.openxmlformats.org/officeDocument/2006/relationships/hyperlink" Target="https://www.facebook.com/p/X%C3%A3-Nam-Giang-Nam-%C4%90%C3%A0n-Ngh%E1%BB%87-An-100070503094766/" TargetMode="External"/><Relationship Id="rId602" Type="http://schemas.openxmlformats.org/officeDocument/2006/relationships/hyperlink" Target="https://www.facebook.com/profile.php?id=100082537573579" TargetMode="External"/><Relationship Id="rId1025" Type="http://schemas.openxmlformats.org/officeDocument/2006/relationships/hyperlink" Target="https://thocuong.trieuson.thanhhoa.gov.vn/" TargetMode="External"/><Relationship Id="rId1232" Type="http://schemas.openxmlformats.org/officeDocument/2006/relationships/hyperlink" Target="https://ngatruong.ngason.thanhhoa.gov.vn/hoi-dong-nhan-dan" TargetMode="External"/><Relationship Id="rId185" Type="http://schemas.openxmlformats.org/officeDocument/2006/relationships/hyperlink" Target="https://www.facebook.com/profile.php?id=100069064274898" TargetMode="External"/><Relationship Id="rId1909" Type="http://schemas.openxmlformats.org/officeDocument/2006/relationships/hyperlink" Target="https://dientruong.dienchau.nghean.gov.vn/" TargetMode="External"/><Relationship Id="rId392" Type="http://schemas.openxmlformats.org/officeDocument/2006/relationships/hyperlink" Target="https://www.facebook.com/profile.php?id=100061266832997" TargetMode="External"/><Relationship Id="rId2073" Type="http://schemas.openxmlformats.org/officeDocument/2006/relationships/hyperlink" Target="https://thinhson.doluong.nghean.gov.vn/" TargetMode="External"/><Relationship Id="rId2280" Type="http://schemas.openxmlformats.org/officeDocument/2006/relationships/hyperlink" Target="https://maihung.hoangmai.nghean.gov.vn/" TargetMode="External"/><Relationship Id="rId252" Type="http://schemas.openxmlformats.org/officeDocument/2006/relationships/hyperlink" Target="https://www.facebook.com/profile.php?id=100057236868043" TargetMode="External"/><Relationship Id="rId2140" Type="http://schemas.openxmlformats.org/officeDocument/2006/relationships/hyperlink" Target="https://www.facebook.com/p/Tu%E1%BB%95i-tr%E1%BA%BB-C%C3%B4ng-an-Th%C3%A0nh-ph%E1%BB%91-V%C4%A9nh-Y%C3%AAn-100066497717181/?locale=nl_BE" TargetMode="External"/><Relationship Id="rId112" Type="http://schemas.openxmlformats.org/officeDocument/2006/relationships/hyperlink" Target="https://www.facebook.com/profile.php?id=100063784773684" TargetMode="External"/><Relationship Id="rId1699" Type="http://schemas.openxmlformats.org/officeDocument/2006/relationships/hyperlink" Target="https://nghiadan.nghean.gov.vn/uy-ban-nhan-dan-huyen/ubnd-xa-thi-tran-487176" TargetMode="External"/><Relationship Id="rId2000" Type="http://schemas.openxmlformats.org/officeDocument/2006/relationships/hyperlink" Target="https://www.facebook.com/groups/626742791748164/" TargetMode="External"/><Relationship Id="rId929" Type="http://schemas.openxmlformats.org/officeDocument/2006/relationships/hyperlink" Target="https://www.facebook.com/p/C%C3%B4ng-an-X%C3%A3-Xu%C3%A2n-T%C3%A2n-Xu%C3%A2n-Tr%C6%B0%E1%BB%9Dng-Nam-%C4%90%E1%BB%8Bnh-100081772332944/" TargetMode="External"/><Relationship Id="rId1559" Type="http://schemas.openxmlformats.org/officeDocument/2006/relationships/hyperlink" Target="https://www.facebook.com/p/C%C3%B4ng-an-ph%C6%B0%E1%BB%9Dng-Quang-Ti%E1%BA%BFn-Th%E1%BB%8B-x%C3%A3-Th%C3%A1i-H%C3%B2a-100088370754800/" TargetMode="External"/><Relationship Id="rId1766" Type="http://schemas.openxmlformats.org/officeDocument/2006/relationships/hyperlink" Target="https://quynhlam.quynhluu.nghean.gov.vn/" TargetMode="External"/><Relationship Id="rId1973" Type="http://schemas.openxmlformats.org/officeDocument/2006/relationships/hyperlink" Target="https://ducthanh.yenthanh.nghean.gov.vn/" TargetMode="External"/><Relationship Id="rId58" Type="http://schemas.openxmlformats.org/officeDocument/2006/relationships/hyperlink" Target="https://www.facebook.com/profile.php?id=100082241785551" TargetMode="External"/><Relationship Id="rId1419" Type="http://schemas.openxmlformats.org/officeDocument/2006/relationships/hyperlink" Target="https://dichvucong.gov.vn/p/phananhkiennghi/pakn-detail.html?id=162612" TargetMode="External"/><Relationship Id="rId1626" Type="http://schemas.openxmlformats.org/officeDocument/2006/relationships/hyperlink" Target="https://kyson.nghean.gov.vn/cac-xa-thi-tran" TargetMode="External"/><Relationship Id="rId1833" Type="http://schemas.openxmlformats.org/officeDocument/2006/relationships/hyperlink" Target="https://www.facebook.com/p/C%C3%B4ng-an-x%C3%A3-%C4%90%E1%BB%93ng-V%C4%83n-T%C3%A2n-K%E1%BB%B3-Ngh%E1%BB%87-An-100064657150316/" TargetMode="External"/><Relationship Id="rId1900" Type="http://schemas.openxmlformats.org/officeDocument/2006/relationships/hyperlink" Target="https://www.facebook.com/p/UBND-x%C3%A3-Cao-S%C6%A1n-Anh-S%C6%A1n-Ngh%E1%BB%87-An-100043234310071/" TargetMode="External"/><Relationship Id="rId579" Type="http://schemas.openxmlformats.org/officeDocument/2006/relationships/hyperlink" Target="https://www.facebook.com/caxxuanduongnrbk" TargetMode="External"/><Relationship Id="rId786" Type="http://schemas.openxmlformats.org/officeDocument/2006/relationships/hyperlink" Target="https://ubndtp.caobang.gov.vn/ubnd-xa-vinh-quang" TargetMode="External"/><Relationship Id="rId993" Type="http://schemas.openxmlformats.org/officeDocument/2006/relationships/hyperlink" Target="https://www.facebook.com/p/C%C3%B4ng-an-x%C3%A3-D%C3%A2n-Quy%E1%BB%81n-huy%E1%BB%87n-Tri%E1%BB%87u-S%C6%A1n-T%E1%BB%89nh-Thanh-H%C3%B3a-100077714374997/" TargetMode="External"/><Relationship Id="rId439" Type="http://schemas.openxmlformats.org/officeDocument/2006/relationships/hyperlink" Target="https://www.facebook.com/profile.php?id=100063247868114" TargetMode="External"/><Relationship Id="rId646" Type="http://schemas.openxmlformats.org/officeDocument/2006/relationships/hyperlink" Target="https://www.facebook.com/caxhagiang" TargetMode="External"/><Relationship Id="rId1069" Type="http://schemas.openxmlformats.org/officeDocument/2006/relationships/hyperlink" Target="https://www.facebook.com/p/C%C3%B4ng-an-x%C3%A3-Thi%E1%BB%87u-D%C6%B0%C6%A1ng-100064542890354/" TargetMode="External"/><Relationship Id="rId1276" Type="http://schemas.openxmlformats.org/officeDocument/2006/relationships/hyperlink" Target="https://phunhuan.nhuthanh.thanhhoa.gov.vn/" TargetMode="External"/><Relationship Id="rId1483" Type="http://schemas.openxmlformats.org/officeDocument/2006/relationships/hyperlink" Target="https://www.facebook.com/xatinhhaihuyentinhgiatinhthanhhoa/" TargetMode="External"/><Relationship Id="rId2327" Type="http://schemas.openxmlformats.org/officeDocument/2006/relationships/hyperlink" Target="https://xathuanloc.hatinh.gov.vn/" TargetMode="External"/><Relationship Id="rId506" Type="http://schemas.openxmlformats.org/officeDocument/2006/relationships/hyperlink" Target="https://www.facebook.com/Conganxahoangloc" TargetMode="External"/><Relationship Id="rId853" Type="http://schemas.openxmlformats.org/officeDocument/2006/relationships/hyperlink" Target="https://www.facebook.com/p/C%C3%B4ng-an-x%C3%A3-%C4%90%E1%BB%8Bnh-Ti%E1%BA%BFn-Y%C3%AAn-%C4%90%E1%BB%8Bnh-Thanh-Ho%C3%A1-100048174623428/" TargetMode="External"/><Relationship Id="rId1136" Type="http://schemas.openxmlformats.org/officeDocument/2006/relationships/hyperlink" Target="https://www.facebook.com/p/C%C3%B4ng-an-x%C3%A3-Ho%E1%BA%B1ng-T%C3%A2n-Ho%E1%BA%B1ng-H%C3%B3a-Thanh-H%C3%B3a-100079981325362/" TargetMode="External"/><Relationship Id="rId1690" Type="http://schemas.openxmlformats.org/officeDocument/2006/relationships/hyperlink" Target="https://nghiadan.nghean.gov.vn/uy-ban-nhan-dan-huyen/ubnd-xa-thi-tran-487176" TargetMode="External"/><Relationship Id="rId713" Type="http://schemas.openxmlformats.org/officeDocument/2006/relationships/hyperlink" Target="https://thanhmy.thachthanh.thanhhoa.gov.vn/kinh-te-chinh-tri/hoi-dong-nhan-dan-xa-thanh-my-to-chuc-ky-hop-thu-12-khoa-xxi-nhiem-ky-2021-2026-168487" TargetMode="External"/><Relationship Id="rId920" Type="http://schemas.openxmlformats.org/officeDocument/2006/relationships/hyperlink" Target="https://www.facebook.com/p/Tu%E1%BB%95i-tr%E1%BA%BB-C%C3%B4ng-an-Th%C3%A0nh-ph%E1%BB%91-V%C4%A9nh-Y%C3%AAn-100066497717181/" TargetMode="External"/><Relationship Id="rId1343" Type="http://schemas.openxmlformats.org/officeDocument/2006/relationships/hyperlink" Target="https://www.facebook.com/Tu%E1%BB%95i-tr%E1%BA%BB-C%C3%B4ng-an-TP-S%E1%BA%A7m-S%C6%A1n-100069346653553/?locale=vi_VN" TargetMode="External"/><Relationship Id="rId1550" Type="http://schemas.openxmlformats.org/officeDocument/2006/relationships/hyperlink" Target="https://www.facebook.com/TinhDoanNgheAn/?locale=ml_IN" TargetMode="External"/><Relationship Id="rId1203" Type="http://schemas.openxmlformats.org/officeDocument/2006/relationships/hyperlink" Target="https://www.facebook.com/tuoitreconganthuathienhue/" TargetMode="External"/><Relationship Id="rId1410" Type="http://schemas.openxmlformats.org/officeDocument/2006/relationships/hyperlink" Target="https://www.facebook.com/100063770205344" TargetMode="External"/><Relationship Id="rId296" Type="http://schemas.openxmlformats.org/officeDocument/2006/relationships/hyperlink" Target="https://www.facebook.com/profile.php?id=100068635860222" TargetMode="External"/><Relationship Id="rId2184" Type="http://schemas.openxmlformats.org/officeDocument/2006/relationships/hyperlink" Target="https://www.nghean.gov.vn/kinh-te/xa-nghi-thinh-huyen-nghi-loc-don-bang-cong-nhan-xa-dat-chuan-nong-thon-moi-nang-cao-nam-2024-701791?pageindex=0" TargetMode="External"/><Relationship Id="rId156" Type="http://schemas.openxmlformats.org/officeDocument/2006/relationships/hyperlink" Target="https://www.facebook.com/conganxaphuthanh1" TargetMode="External"/><Relationship Id="rId363" Type="http://schemas.openxmlformats.org/officeDocument/2006/relationships/hyperlink" Target="https://www.facebook.com/profile.php?id=100095016872434" TargetMode="External"/><Relationship Id="rId570" Type="http://schemas.openxmlformats.org/officeDocument/2006/relationships/hyperlink" Target="https://www.facebook.com/profile.php?id=100077070416786" TargetMode="External"/><Relationship Id="rId2044" Type="http://schemas.openxmlformats.org/officeDocument/2006/relationships/hyperlink" Target="https://www.facebook.com/doanthanhniencongannghean/?locale=hi_IN" TargetMode="External"/><Relationship Id="rId2251" Type="http://schemas.openxmlformats.org/officeDocument/2006/relationships/hyperlink" Target="https://hungthinh.hungnguyen.nghean.gov.vn/tin-tuc-su-kien" TargetMode="External"/><Relationship Id="rId223" Type="http://schemas.openxmlformats.org/officeDocument/2006/relationships/hyperlink" Target="https://www.facebook.com/ConganxaTanHop" TargetMode="External"/><Relationship Id="rId430" Type="http://schemas.openxmlformats.org/officeDocument/2006/relationships/hyperlink" Target="https://www.facebook.com/congantrungchinh" TargetMode="External"/><Relationship Id="rId1060" Type="http://schemas.openxmlformats.org/officeDocument/2006/relationships/hyperlink" Target="https://thieuhop.thieuhoa.thanhhoa.gov.vn/?call=file.download&amp;file_id=636757523" TargetMode="External"/><Relationship Id="rId2111" Type="http://schemas.openxmlformats.org/officeDocument/2006/relationships/hyperlink" Target="https://www.nghean.gov.vn/uy-ban-nhan-dan-tinh" TargetMode="External"/><Relationship Id="rId1877" Type="http://schemas.openxmlformats.org/officeDocument/2006/relationships/hyperlink" Target="https://www.facebook.com/p/C%C3%B4ng-an-x%C3%A3-%C4%90%E1%BB%A9c-S%C6%A1n-huy%E1%BB%87n-Anh-S%C6%A1n-t%E1%BB%89nh-Ngh%E1%BB%87-An-100065082120782/" TargetMode="External"/><Relationship Id="rId1737" Type="http://schemas.openxmlformats.org/officeDocument/2006/relationships/hyperlink" Target="https://chauly.quyhop.nghean.gov.vn/" TargetMode="External"/><Relationship Id="rId1944" Type="http://schemas.openxmlformats.org/officeDocument/2006/relationships/hyperlink" Target="https://www.facebook.com/C%C3%B4ng-an-x%C3%A3-Di%E1%BB%85n-Hoa-100087969756716/" TargetMode="External"/><Relationship Id="rId29" Type="http://schemas.openxmlformats.org/officeDocument/2006/relationships/hyperlink" Target="https://www.facebook.com/profile.php?id=100068323082489" TargetMode="External"/><Relationship Id="rId1804" Type="http://schemas.openxmlformats.org/officeDocument/2006/relationships/hyperlink" Target="https://anhson.nghean.gov.vn/cam-son/cam-son-473890" TargetMode="External"/><Relationship Id="rId897" Type="http://schemas.openxmlformats.org/officeDocument/2006/relationships/hyperlink" Target="https://xuanhung.thoxuan.thanhhoa.gov.vn/web/trang-chu/bo-may-hanh-chinh/uy-ban-nhan-dan-xa/co-cau-to-chuc-ubnd-xa-xuan-hung.html" TargetMode="External"/><Relationship Id="rId757" Type="http://schemas.openxmlformats.org/officeDocument/2006/relationships/hyperlink" Target="https://www.facebook.com/doanthanhnien.1956/" TargetMode="External"/><Relationship Id="rId964" Type="http://schemas.openxmlformats.org/officeDocument/2006/relationships/hyperlink" Target="https://xuansinh.thoxuan.thanhhoa.gov.vn/web/trang-chu/bo-may-hanh-chinh/bo-may-hanh-chinh-uy-ban-nhan-dan-xa-xuan-sinh.html" TargetMode="External"/><Relationship Id="rId1387" Type="http://schemas.openxmlformats.org/officeDocument/2006/relationships/hyperlink" Target="https://dbndthanhhoa.gov.vn/portal/VanBan/VB/347/NQ522017.PDF" TargetMode="External"/><Relationship Id="rId1594" Type="http://schemas.openxmlformats.org/officeDocument/2006/relationships/hyperlink" Target="https://chicucthuyloi.nghean.gov.vn/tin-tuc-su-kien-59918/huyen-nam-dan-hoi-nghi-tiep-xuc-cu-tri-tai-xa-nam-xuan-700677" TargetMode="External"/><Relationship Id="rId93" Type="http://schemas.openxmlformats.org/officeDocument/2006/relationships/hyperlink" Target="https://www.facebook.com/CAXThanhDuc" TargetMode="External"/><Relationship Id="rId617" Type="http://schemas.openxmlformats.org/officeDocument/2006/relationships/hyperlink" Target="https://www.facebook.com/profile.php?id=100063687005676" TargetMode="External"/><Relationship Id="rId824" Type="http://schemas.openxmlformats.org/officeDocument/2006/relationships/hyperlink" Target="http://quyloc.yendinh.thanhhoa.gov.vn/portal/pages/Lanh-dao-thi-tran.aspx" TargetMode="External"/><Relationship Id="rId1247" Type="http://schemas.openxmlformats.org/officeDocument/2006/relationships/hyperlink" Target="https://www.facebook.com/conganhuyennhuxuan/?locale=th_TH" TargetMode="External"/><Relationship Id="rId1454" Type="http://schemas.openxmlformats.org/officeDocument/2006/relationships/hyperlink" Target="https://hailinh.thixanghison.thanhhoa.gov.vn/" TargetMode="External"/><Relationship Id="rId1661" Type="http://schemas.openxmlformats.org/officeDocument/2006/relationships/hyperlink" Target="https://yenhoa.tuongduong.nghean.gov.vn/" TargetMode="External"/><Relationship Id="rId1107" Type="http://schemas.openxmlformats.org/officeDocument/2006/relationships/hyperlink" Target="https://www.facebook.com/100082415238816" TargetMode="External"/><Relationship Id="rId1314" Type="http://schemas.openxmlformats.org/officeDocument/2006/relationships/hyperlink" Target="https://minhnghia.nongcong.thanhhoa.gov.vn/" TargetMode="External"/><Relationship Id="rId1521" Type="http://schemas.openxmlformats.org/officeDocument/2006/relationships/hyperlink" Target="https://benthuy.vinh.nghean.gov.vn/" TargetMode="External"/><Relationship Id="rId20" Type="http://schemas.openxmlformats.org/officeDocument/2006/relationships/hyperlink" Target="https://www.facebook.com/profile.php?id=100066720815458" TargetMode="External"/><Relationship Id="rId2088" Type="http://schemas.openxmlformats.org/officeDocument/2006/relationships/hyperlink" Target="https://doluong.nghean.gov.vn/dai-son/gioi-thieu-chung-xa-dai-son-365203" TargetMode="External"/><Relationship Id="rId2295" Type="http://schemas.openxmlformats.org/officeDocument/2006/relationships/hyperlink" Target="https://www.facebook.com/cap.tangiang/" TargetMode="External"/><Relationship Id="rId267" Type="http://schemas.openxmlformats.org/officeDocument/2006/relationships/hyperlink" Target="https://www.facebook.com/profile.php?id=100067408835218" TargetMode="External"/><Relationship Id="rId474" Type="http://schemas.openxmlformats.org/officeDocument/2006/relationships/hyperlink" Target="https://www.facebook.com/CAXNgaVan" TargetMode="External"/><Relationship Id="rId2155" Type="http://schemas.openxmlformats.org/officeDocument/2006/relationships/hyperlink" Target="https://www.facebook.com/people/C%C3%B4ng-an-x%C3%A3-Nghi-V%C4%83n/100063458887693/" TargetMode="External"/><Relationship Id="rId127" Type="http://schemas.openxmlformats.org/officeDocument/2006/relationships/hyperlink" Target="https://www.facebook.com/profile.php?id=100069071174526" TargetMode="External"/><Relationship Id="rId681" Type="http://schemas.openxmlformats.org/officeDocument/2006/relationships/hyperlink" Target="https://www.facebook.com/p/C%C3%B4ng-an-x%C3%A3-C%E1%BA%A9m-Long-C%E1%BA%A9m-Th%E1%BB%A7y-100063570279651/" TargetMode="External"/><Relationship Id="rId2362" Type="http://schemas.openxmlformats.org/officeDocument/2006/relationships/hyperlink" Target="https://sonha.quangngai.gov.vn/" TargetMode="External"/><Relationship Id="rId334" Type="http://schemas.openxmlformats.org/officeDocument/2006/relationships/hyperlink" Target="https://www.facebook.com/profile.php?id=100063527138562" TargetMode="External"/><Relationship Id="rId541" Type="http://schemas.openxmlformats.org/officeDocument/2006/relationships/hyperlink" Target="https://www.facebook.com/profile.php?id=100081641614161" TargetMode="External"/><Relationship Id="rId1171" Type="http://schemas.openxmlformats.org/officeDocument/2006/relationships/hyperlink" Target="https://nhoquan.ninhbinh.gov.vn/xa-phu-loc" TargetMode="External"/><Relationship Id="rId2015" Type="http://schemas.openxmlformats.org/officeDocument/2006/relationships/hyperlink" Target="https://vienthanh.yenthanh.nghean.gov.vn/" TargetMode="External"/><Relationship Id="rId2222" Type="http://schemas.openxmlformats.org/officeDocument/2006/relationships/hyperlink" Target="https://namdan.nghean.gov.vn/" TargetMode="External"/><Relationship Id="rId401" Type="http://schemas.openxmlformats.org/officeDocument/2006/relationships/hyperlink" Target="https://www.facebook.com/profile.php?id=100064131790166" TargetMode="External"/><Relationship Id="rId1031" Type="http://schemas.openxmlformats.org/officeDocument/2006/relationships/hyperlink" Target="https://binhson.trieuson.thanhhoa.gov.vn/uy-ban-nhan-dan" TargetMode="External"/><Relationship Id="rId1988" Type="http://schemas.openxmlformats.org/officeDocument/2006/relationships/hyperlink" Target="https://dongthanh.yenthanh.nghean.gov.vn/" TargetMode="External"/><Relationship Id="rId1848" Type="http://schemas.openxmlformats.org/officeDocument/2006/relationships/hyperlink" Target="https://tanky.nghean.gov.vn/xa-tan-long/gioi-thieu-ve-xa-tan-long-365503" TargetMode="External"/><Relationship Id="rId191" Type="http://schemas.openxmlformats.org/officeDocument/2006/relationships/hyperlink" Target="https://www.facebook.com/caxdienlam" TargetMode="External"/><Relationship Id="rId1708" Type="http://schemas.openxmlformats.org/officeDocument/2006/relationships/hyperlink" Target="https://nghiadan.nghean.gov.vn/uy-ban-nhan-dan-huyen/ubnd-xa-thi-tran-487176" TargetMode="External"/><Relationship Id="rId1915" Type="http://schemas.openxmlformats.org/officeDocument/2006/relationships/hyperlink" Target="https://www.facebook.com/people/C%C3%B4ng-an-x%C3%A3-Di%E1%BB%85n-M%E1%BB%B9/100069064274898/" TargetMode="External"/><Relationship Id="rId868" Type="http://schemas.openxmlformats.org/officeDocument/2006/relationships/hyperlink" Target="https://www.facebook.com/reel/833168932233682/" TargetMode="External"/><Relationship Id="rId1498" Type="http://schemas.openxmlformats.org/officeDocument/2006/relationships/hyperlink" Target="https://www.facebook.com/p/C%C3%B4ng-an-ph%C6%B0%E1%BB%9Dng-H%C3%A0-Huy-T%E1%BA%ADp-TP-H%C3%A0-T%C4%A9nh-100079402844172/" TargetMode="External"/><Relationship Id="rId728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935" Type="http://schemas.openxmlformats.org/officeDocument/2006/relationships/hyperlink" Target="https://www.facebook.com/conganhuyenthuongxuan/?locale=vi_VN" TargetMode="External"/><Relationship Id="rId1358" Type="http://schemas.openxmlformats.org/officeDocument/2006/relationships/hyperlink" Target="https://chauthanh.tiengiang.gov.vn/chi-tiet-tin?/Xa-Dong-Hoa/8287875" TargetMode="External"/><Relationship Id="rId1565" Type="http://schemas.openxmlformats.org/officeDocument/2006/relationships/hyperlink" Target="https://nghiamy.thaihoa.nghean.gov.vn/" TargetMode="External"/><Relationship Id="rId1772" Type="http://schemas.openxmlformats.org/officeDocument/2006/relationships/hyperlink" Target="https://www.facebook.com/caxquynhyen17182/" TargetMode="External"/><Relationship Id="rId64" Type="http://schemas.openxmlformats.org/officeDocument/2006/relationships/hyperlink" Target="https://www.facebook.com/profile.php?id=100063795451684" TargetMode="External"/><Relationship Id="rId1218" Type="http://schemas.openxmlformats.org/officeDocument/2006/relationships/hyperlink" Target="https://quyhoach.xaydung.gov.vn/vn/quy-hoach/9756/dieu-chinh-quy-hoach-chung-xay-dung-xa-nga-hai---huyen-nga-son-den-nam-2030-.aspx" TargetMode="External"/><Relationship Id="rId1425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1632" Type="http://schemas.openxmlformats.org/officeDocument/2006/relationships/hyperlink" Target="https://www.nghean.gov.vn/" TargetMode="External"/><Relationship Id="rId2199" Type="http://schemas.openxmlformats.org/officeDocument/2006/relationships/hyperlink" Target="https://nghiloc.nghean.gov.vn/cac-xa-thi-tran" TargetMode="External"/><Relationship Id="rId378" Type="http://schemas.openxmlformats.org/officeDocument/2006/relationships/hyperlink" Target="https://www.facebook.com/profile.php?id=100066714752144" TargetMode="External"/><Relationship Id="rId585" Type="http://schemas.openxmlformats.org/officeDocument/2006/relationships/hyperlink" Target="https://www.facebook.com/conganxaluongson" TargetMode="External"/><Relationship Id="rId792" Type="http://schemas.openxmlformats.org/officeDocument/2006/relationships/hyperlink" Target="https://vinhlong.gov.vn/" TargetMode="External"/><Relationship Id="rId2059" Type="http://schemas.openxmlformats.org/officeDocument/2006/relationships/hyperlink" Target="https://yenson.doluong.nghean.gov.vn/" TargetMode="External"/><Relationship Id="rId2266" Type="http://schemas.openxmlformats.org/officeDocument/2006/relationships/hyperlink" Target="https://hungnghia.hungnguyen.nghean.gov.vn/" TargetMode="External"/><Relationship Id="rId238" Type="http://schemas.openxmlformats.org/officeDocument/2006/relationships/hyperlink" Target="https://www.facebook.com/profile.php?id=100067509011427" TargetMode="External"/><Relationship Id="rId445" Type="http://schemas.openxmlformats.org/officeDocument/2006/relationships/hyperlink" Target="https://www.facebook.com/profile.php?id=61551259918946" TargetMode="External"/><Relationship Id="rId652" Type="http://schemas.openxmlformats.org/officeDocument/2006/relationships/hyperlink" Target="https://www.facebook.com/profile.php?id=100069839448537" TargetMode="External"/><Relationship Id="rId1075" Type="http://schemas.openxmlformats.org/officeDocument/2006/relationships/hyperlink" Target="https://www.facebook.com/doanthanhnien.1956/?locale=vi_VN" TargetMode="External"/><Relationship Id="rId1282" Type="http://schemas.openxmlformats.org/officeDocument/2006/relationships/hyperlink" Target="https://www.facebook.com/p/C%C3%B4ng-an-x%C3%A3-Y%C3%AAn-Th%E1%BB%8D-100066997327279/" TargetMode="External"/><Relationship Id="rId2126" Type="http://schemas.openxmlformats.org/officeDocument/2006/relationships/hyperlink" Target="https://www.facebook.com/p/C%C3%B4ng-an-x%C3%A3-Xu%C3%A2n-T%C6%B0%E1%BB%9Dng-100071456937319/" TargetMode="External"/><Relationship Id="rId2333" Type="http://schemas.openxmlformats.org/officeDocument/2006/relationships/hyperlink" Target="https://xasonhong.hatinh.gov.vn/portal/KenhTin/Thong-tin-ve-lanh-dao.aspx" TargetMode="External"/><Relationship Id="rId305" Type="http://schemas.openxmlformats.org/officeDocument/2006/relationships/hyperlink" Target="https://www.facebook.com/profile.php?id=100091335054849" TargetMode="External"/><Relationship Id="rId512" Type="http://schemas.openxmlformats.org/officeDocument/2006/relationships/hyperlink" Target="https://www.facebook.com/profile.php?id=100063753775737" TargetMode="External"/><Relationship Id="rId1142" Type="http://schemas.openxmlformats.org/officeDocument/2006/relationships/hyperlink" Target="http://hoangngoc.hoanghoa.thanhhoa.gov.vn/web/danh-ba-co-quan-chuc-nang/danh-ba-UBND-XA-HOANG-NGOC.html" TargetMode="External"/><Relationship Id="rId1002" Type="http://schemas.openxmlformats.org/officeDocument/2006/relationships/hyperlink" Target="https://dongloi.trieuson.thanhhoa.gov.vn/chuc-nang-quyen-han" TargetMode="External"/><Relationship Id="rId1959" Type="http://schemas.openxmlformats.org/officeDocument/2006/relationships/hyperlink" Target="https://www.facebook.com/p/C%C3%B4ng-an-x%C3%A3-Di%E1%BB%85n-Trung-100093776466554/" TargetMode="External"/><Relationship Id="rId1819" Type="http://schemas.openxmlformats.org/officeDocument/2006/relationships/hyperlink" Target="https://www.nghean.gov.vn/uy-ban-nhan-dan-tinh" TargetMode="External"/><Relationship Id="rId2190" Type="http://schemas.openxmlformats.org/officeDocument/2006/relationships/hyperlink" Target="https://www.nghean.gov.vn/" TargetMode="External"/><Relationship Id="rId162" Type="http://schemas.openxmlformats.org/officeDocument/2006/relationships/hyperlink" Target="https://www.facebook.com/profile.php?id=100088688576902" TargetMode="External"/><Relationship Id="rId2050" Type="http://schemas.openxmlformats.org/officeDocument/2006/relationships/hyperlink" Target="https://www.facebook.com/p/C%C3%B4ng-an-x%C3%A3-%C4%90%E1%BA%B7ng-S%C6%A1n-huy%E1%BB%81n-%C4%90%C3%B4-L%C6%B0%C6%A1ng-100063686486546/" TargetMode="External"/><Relationship Id="rId979" Type="http://schemas.openxmlformats.org/officeDocument/2006/relationships/hyperlink" Target="https://xahopthanh.hoabinh.gov.vn/" TargetMode="External"/><Relationship Id="rId327" Type="http://schemas.openxmlformats.org/officeDocument/2006/relationships/hyperlink" Target="https://www.facebook.com/profile.php?id=100037248796854" TargetMode="External"/><Relationship Id="rId534" Type="http://schemas.openxmlformats.org/officeDocument/2006/relationships/hyperlink" Target="https://www.facebook.com/profile.php?id=61552315702506" TargetMode="External"/><Relationship Id="rId741" Type="http://schemas.openxmlformats.org/officeDocument/2006/relationships/hyperlink" Target="https://thitran.hatrung.thanhhoa.gov.vn/" TargetMode="External"/><Relationship Id="rId839" Type="http://schemas.openxmlformats.org/officeDocument/2006/relationships/hyperlink" Target="http://yenthinh.chodon.backan.gov.vn/" TargetMode="External"/><Relationship Id="rId1164" Type="http://schemas.openxmlformats.org/officeDocument/2006/relationships/hyperlink" Target="https://qppl.thanhhoa.gov.vn/vbpq_thanhhoa.nsf/6DB03FEC3B72C3B7472585F20037AEDD/$file/DT-VBDTPT592110411-9-20201601281214779chanth28.09.2020_17h38p37_liemmx_29-09-2020-07-56-32_signed.pdf" TargetMode="External"/><Relationship Id="rId1371" Type="http://schemas.openxmlformats.org/officeDocument/2006/relationships/hyperlink" Target="https://dongvan.dongson.thanhhoa.gov.vn/" TargetMode="External"/><Relationship Id="rId1469" Type="http://schemas.openxmlformats.org/officeDocument/2006/relationships/hyperlink" Target="https://www.facebook.com/p/C%C3%B4ng-an-ph%C6%B0%E1%BB%9Dng-H%E1%BA%A3i-Thanh-Th%E1%BB%8B-x%C3%A3-Nghi-S%C6%A1n-100064533022815/" TargetMode="External"/><Relationship Id="rId2008" Type="http://schemas.openxmlformats.org/officeDocument/2006/relationships/hyperlink" Target="https://minhthanh.yenthanh.nghean.gov.vn/" TargetMode="External"/><Relationship Id="rId2215" Type="http://schemas.openxmlformats.org/officeDocument/2006/relationships/hyperlink" Target="https://namdan.nghean.gov.vn/" TargetMode="External"/><Relationship Id="rId601" Type="http://schemas.openxmlformats.org/officeDocument/2006/relationships/hyperlink" Target="https://www.facebook.com/profile.php?id=100063567933349" TargetMode="External"/><Relationship Id="rId1024" Type="http://schemas.openxmlformats.org/officeDocument/2006/relationships/hyperlink" Target="https://www.facebook.com/250567483120241" TargetMode="External"/><Relationship Id="rId1231" Type="http://schemas.openxmlformats.org/officeDocument/2006/relationships/hyperlink" Target="https://quyhoach.xaydung.gov.vn/vn/quy-hoach/9620/dieu-chinh-quy-hoach-chung-xay-dung-xa-nga-thang--huyen-nga-son--tinh-thanh-hoa-den-nam-2030.aspx" TargetMode="External"/><Relationship Id="rId1676" Type="http://schemas.openxmlformats.org/officeDocument/2006/relationships/hyperlink" Target="https://www.facebook.com/2030522043900428" TargetMode="External"/><Relationship Id="rId1883" Type="http://schemas.openxmlformats.org/officeDocument/2006/relationships/hyperlink" Target="https://www.facebook.com/p/C%C3%B4ng-An-x%C3%A3-T%C3%A0o-S%C6%A1n-100068646372531/" TargetMode="External"/><Relationship Id="rId906" Type="http://schemas.openxmlformats.org/officeDocument/2006/relationships/hyperlink" Target="https://www.facebook.com/p/C%C3%B4ng-an-x%C3%A3-Xu%C3%A2n-Th%E1%BA%AFng-huy%E1%BB%87n-Th%C6%B0%E1%BB%9Dng-Xu%C3%A2n-100063495044863/" TargetMode="External"/><Relationship Id="rId1329" Type="http://schemas.openxmlformats.org/officeDocument/2006/relationships/hyperlink" Target="https://truongminh.nongcong.thanhhoa.gov.vn/" TargetMode="External"/><Relationship Id="rId1536" Type="http://schemas.openxmlformats.org/officeDocument/2006/relationships/hyperlink" Target="https://www.facebook.com/Nghian.vinh1/" TargetMode="External"/><Relationship Id="rId1743" Type="http://schemas.openxmlformats.org/officeDocument/2006/relationships/hyperlink" Target="https://www.facebook.com/p/C%C3%B4ng-an-X%C3%A3-Qu%E1%BB%B3nh-Th%E1%BA%AFng-100063939104759/" TargetMode="External"/><Relationship Id="rId1950" Type="http://schemas.openxmlformats.org/officeDocument/2006/relationships/hyperlink" Target="https://dienchau.nghean.gov.vn/cac-xa-thi-tran" TargetMode="External"/><Relationship Id="rId35" Type="http://schemas.openxmlformats.org/officeDocument/2006/relationships/hyperlink" Target="https://www.facebook.com/profile.php?id=100068672313269" TargetMode="External"/><Relationship Id="rId1603" Type="http://schemas.openxmlformats.org/officeDocument/2006/relationships/hyperlink" Target="https://chaunhan.hungnguyen.nghean.gov.vn/" TargetMode="External"/><Relationship Id="rId1810" Type="http://schemas.openxmlformats.org/officeDocument/2006/relationships/hyperlink" Target="https://concuong.nghean.gov.vn/tin-tuc-su-kien/mau-duc-con-cuong-to-chuc-toa-dam-ky-niem-55-nam-ngay-thanh-lap-xa-5-7-1963-5-7-2018-436144?pageindex=0" TargetMode="External"/><Relationship Id="rId184" Type="http://schemas.openxmlformats.org/officeDocument/2006/relationships/hyperlink" Target="https://www.facebook.com/UBNDDIENPHONG" TargetMode="External"/><Relationship Id="rId391" Type="http://schemas.openxmlformats.org/officeDocument/2006/relationships/hyperlink" Target="https://www.facebook.com/profile.php?id=100064039745299" TargetMode="External"/><Relationship Id="rId1908" Type="http://schemas.openxmlformats.org/officeDocument/2006/relationships/hyperlink" Target="https://www.facebook.com/p/C%C3%B4ng-an-x%C3%A3-Di%E1%BB%85n-Tr%C6%B0%E1%BB%9Dng-100063593404074/" TargetMode="External"/><Relationship Id="rId2072" Type="http://schemas.openxmlformats.org/officeDocument/2006/relationships/hyperlink" Target="https://www.facebook.com/p/C%C3%B4ng-an-x%C3%A3-Th%E1%BB%8Bnh-S%C6%A1n-%C4%90%C3%B4-L%C6%B0%C6%A1ng-Ngh%E1%BB%87-An-100031913931880/" TargetMode="External"/><Relationship Id="rId251" Type="http://schemas.openxmlformats.org/officeDocument/2006/relationships/hyperlink" Target="https://www.facebook.com/profile.php?id=100058813209932" TargetMode="External"/><Relationship Id="rId489" Type="http://schemas.openxmlformats.org/officeDocument/2006/relationships/hyperlink" Target="https://www.facebook.com/profile.php?id=100066709493497" TargetMode="External"/><Relationship Id="rId696" Type="http://schemas.openxmlformats.org/officeDocument/2006/relationships/hyperlink" Target="https://www.facebook.com/100030957087036" TargetMode="External"/><Relationship Id="rId2377" Type="http://schemas.openxmlformats.org/officeDocument/2006/relationships/hyperlink" Target="https://xaquangdiem.hatinh.gov.vn/portal/KenhTin/hwbr78Uy-ban-nhan-dan.aspx" TargetMode="External"/><Relationship Id="rId349" Type="http://schemas.openxmlformats.org/officeDocument/2006/relationships/hyperlink" Target="https://www.facebook.com/profile.php?id=100057246198053" TargetMode="External"/><Relationship Id="rId556" Type="http://schemas.openxmlformats.org/officeDocument/2006/relationships/hyperlink" Target="https://www.facebook.com/profile.php?id=100063900770557" TargetMode="External"/><Relationship Id="rId763" Type="http://schemas.openxmlformats.org/officeDocument/2006/relationships/hyperlink" Target="https://lamdong.gov.vn/sites/dahuoai/gioithieu/ubnd/xa-thi-tran/xa-halam" TargetMode="External"/><Relationship Id="rId1186" Type="http://schemas.openxmlformats.org/officeDocument/2006/relationships/hyperlink" Target="https://hoaloc.vinhlong.gov.vn/" TargetMode="External"/><Relationship Id="rId1393" Type="http://schemas.openxmlformats.org/officeDocument/2006/relationships/hyperlink" Target="https://quangbinh.gov.vn/" TargetMode="External"/><Relationship Id="rId2237" Type="http://schemas.openxmlformats.org/officeDocument/2006/relationships/hyperlink" Target="https://www.nghean.gov.vn/uy-ban-nhan-dan-tinh" TargetMode="External"/><Relationship Id="rId111" Type="http://schemas.openxmlformats.org/officeDocument/2006/relationships/hyperlink" Target="https://www.facebook.com/profile.php?id=100080243267205" TargetMode="External"/><Relationship Id="rId209" Type="http://schemas.openxmlformats.org/officeDocument/2006/relationships/hyperlink" Target="https://www.facebook.com/profile.php?id=100029925888978" TargetMode="External"/><Relationship Id="rId416" Type="http://schemas.openxmlformats.org/officeDocument/2006/relationships/hyperlink" Target="https://www.facebook.com/profile.php?id=100062943563576" TargetMode="External"/><Relationship Id="rId970" Type="http://schemas.openxmlformats.org/officeDocument/2006/relationships/hyperlink" Target="https://thocuong.trieuson.thanhhoa.gov.vn/" TargetMode="External"/><Relationship Id="rId1046" Type="http://schemas.openxmlformats.org/officeDocument/2006/relationships/hyperlink" Target="http://thieuvan.thieuhoa.thanhhoa.gov.vn/" TargetMode="External"/><Relationship Id="rId1253" Type="http://schemas.openxmlformats.org/officeDocument/2006/relationships/hyperlink" Target="https://www.facebook.com/CAQTX/" TargetMode="External"/><Relationship Id="rId1698" Type="http://schemas.openxmlformats.org/officeDocument/2006/relationships/hyperlink" Target="https://www.facebook.com/p/C%C3%B4ng-an-x%C3%A3-Ngh%C4%A9a-Trung-huy%E1%BB%87n-Ngh%C4%A9a-%C4%90%C3%A0n-t%E1%BB%89nh-Ngh%E1%BB%87-An-100063575798734/" TargetMode="External"/><Relationship Id="rId623" Type="http://schemas.openxmlformats.org/officeDocument/2006/relationships/hyperlink" Target="https://www.facebook.com/profile.php?id=100064347091772" TargetMode="External"/><Relationship Id="rId830" Type="http://schemas.openxmlformats.org/officeDocument/2006/relationships/hyperlink" Target="https://www.facebook.com/p/Tu%E1%BB%95i-tr%E1%BA%BB-C%C3%B4ng-an-Ngh%C4%A9a-L%E1%BB%99-100081887170070/" TargetMode="External"/><Relationship Id="rId928" Type="http://schemas.openxmlformats.org/officeDocument/2006/relationships/hyperlink" Target="https://xuanminh.thoxuan.thanhhoa.gov.vn/" TargetMode="External"/><Relationship Id="rId1460" Type="http://schemas.openxmlformats.org/officeDocument/2006/relationships/hyperlink" Target="https://ninhhai.hoalu.ninhbinh.gov.vn/" TargetMode="External"/><Relationship Id="rId1558" Type="http://schemas.openxmlformats.org/officeDocument/2006/relationships/hyperlink" Target="https://quangphong.thaihoa.nghean.gov.vn/index.php/thong-bao/thong-bao-tuyen-chon-can-bo-khong-chuyen-trach-phuong-quang-phong-100.html" TargetMode="External"/><Relationship Id="rId1765" Type="http://schemas.openxmlformats.org/officeDocument/2006/relationships/hyperlink" Target="https://www.facebook.com/p/C%C3%B4ng-an-x%C3%A3-Qu%E1%BB%B3nh-L%C3%A2m-100063703022571/" TargetMode="External"/><Relationship Id="rId2304" Type="http://schemas.openxmlformats.org/officeDocument/2006/relationships/hyperlink" Target="https://thachquy.hatinhcity.gov.vn/" TargetMode="External"/><Relationship Id="rId57" Type="http://schemas.openxmlformats.org/officeDocument/2006/relationships/hyperlink" Target="https://www.facebook.com/profile.php?id=100063821294715" TargetMode="External"/><Relationship Id="rId1113" Type="http://schemas.openxmlformats.org/officeDocument/2006/relationships/hyperlink" Target="https://hoangduc.hoanghoa.thanhhoa.gov.vn/" TargetMode="External"/><Relationship Id="rId1320" Type="http://schemas.openxmlformats.org/officeDocument/2006/relationships/hyperlink" Target="https://truongtrung.nongcong.thanhhoa.gov.vn/" TargetMode="External"/><Relationship Id="rId1418" Type="http://schemas.openxmlformats.org/officeDocument/2006/relationships/hyperlink" Target="https://www.facebook.com/conganquanghai/" TargetMode="External"/><Relationship Id="rId1972" Type="http://schemas.openxmlformats.org/officeDocument/2006/relationships/hyperlink" Target="https://www.facebook.com/groups/1017887645742830/" TargetMode="External"/><Relationship Id="rId1625" Type="http://schemas.openxmlformats.org/officeDocument/2006/relationships/hyperlink" Target="https://kyson.nghean.gov.vn/cac-xa-thi-tran/15-xa-huoi-tu-435096?pageindex=0" TargetMode="External"/><Relationship Id="rId1832" Type="http://schemas.openxmlformats.org/officeDocument/2006/relationships/hyperlink" Target="https://nghiadong-tanky.nghean.gov.vn/" TargetMode="External"/><Relationship Id="rId2094" Type="http://schemas.openxmlformats.org/officeDocument/2006/relationships/hyperlink" Target="https://hanhlam.thanhchuong.nghean.gov.vn/" TargetMode="External"/><Relationship Id="rId273" Type="http://schemas.openxmlformats.org/officeDocument/2006/relationships/hyperlink" Target="https://www.facebook.com/profile.php?id=100064760528693" TargetMode="External"/><Relationship Id="rId480" Type="http://schemas.openxmlformats.org/officeDocument/2006/relationships/hyperlink" Target="https://www.facebook.com/profile.php?id=100080215426552" TargetMode="External"/><Relationship Id="rId2161" Type="http://schemas.openxmlformats.org/officeDocument/2006/relationships/hyperlink" Target="https://www.facebook.com/conganxanghidong/" TargetMode="External"/><Relationship Id="rId133" Type="http://schemas.openxmlformats.org/officeDocument/2006/relationships/hyperlink" Target="https://www.facebook.com/conganxahongson" TargetMode="External"/><Relationship Id="rId340" Type="http://schemas.openxmlformats.org/officeDocument/2006/relationships/hyperlink" Target="https://www.facebook.com/conganthitrankimson" TargetMode="External"/><Relationship Id="rId578" Type="http://schemas.openxmlformats.org/officeDocument/2006/relationships/hyperlink" Target="https://www.facebook.com/conganxathothanh" TargetMode="External"/><Relationship Id="rId785" Type="http://schemas.openxmlformats.org/officeDocument/2006/relationships/hyperlink" Target="https://www.facebook.com/p/Tu%E1%BB%95i-tr%E1%BA%BB-C%C3%B4ng-an-Th%C3%A0nh-ph%E1%BB%91-V%C4%A9nh-Y%C3%AAn-100066497717181/?locale=nl_BE" TargetMode="External"/><Relationship Id="rId992" Type="http://schemas.openxmlformats.org/officeDocument/2006/relationships/hyperlink" Target="https://danly.trieuson.thanhhoa.gov.vn/uy-ban-nhan-dan-xa" TargetMode="External"/><Relationship Id="rId2021" Type="http://schemas.openxmlformats.org/officeDocument/2006/relationships/hyperlink" Target="https://www.facebook.com/p/C%C3%B4ng-an-x%C3%A3-M%E1%BB%B9-Th%E1%BA%A1nh-An-B%E1%BA%BFn-Tre-100075841302470/?locale=vi_VN" TargetMode="External"/><Relationship Id="rId2259" Type="http://schemas.openxmlformats.org/officeDocument/2006/relationships/hyperlink" Target="https://hungtay.hungnguyen.nghean.gov.vn/" TargetMode="External"/><Relationship Id="rId200" Type="http://schemas.openxmlformats.org/officeDocument/2006/relationships/hyperlink" Target="https://www.facebook.com/profile.php?id=100039604761947" TargetMode="External"/><Relationship Id="rId438" Type="http://schemas.openxmlformats.org/officeDocument/2006/relationships/hyperlink" Target="https://www.facebook.com/profile.php?id=100063880762008" TargetMode="External"/><Relationship Id="rId645" Type="http://schemas.openxmlformats.org/officeDocument/2006/relationships/hyperlink" Target="https://www.facebook.com/profile.php?id=100092337621955" TargetMode="External"/><Relationship Id="rId852" Type="http://schemas.openxmlformats.org/officeDocument/2006/relationships/hyperlink" Target="https://kimson.ninhbinh.gov.vn/gioi-thieu/xa-dinh-hoa" TargetMode="External"/><Relationship Id="rId1068" Type="http://schemas.openxmlformats.org/officeDocument/2006/relationships/hyperlink" Target="http://thieuvan.thieuhoa.thanhhoa.gov.vn/" TargetMode="External"/><Relationship Id="rId1275" Type="http://schemas.openxmlformats.org/officeDocument/2006/relationships/hyperlink" Target="https://www.facebook.com/p/C%C3%B4ng-an-x%C3%A3-Ph%C3%BA-Nhu%E1%BA%ADn-huy%E1%BB%87n-Nh%C6%B0-Thanh-100071583340620/" TargetMode="External"/><Relationship Id="rId1482" Type="http://schemas.openxmlformats.org/officeDocument/2006/relationships/hyperlink" Target="https://tunglam.thixanghison.thanhhoa.gov.vn/" TargetMode="External"/><Relationship Id="rId2119" Type="http://schemas.openxmlformats.org/officeDocument/2006/relationships/hyperlink" Target="https://dongvan.tanky.nghean.gov.vn/" TargetMode="External"/><Relationship Id="rId2326" Type="http://schemas.openxmlformats.org/officeDocument/2006/relationships/hyperlink" Target="https://www.facebook.com/p/X%C3%A3-Thu%E1%BA%ADn-L%E1%BB%99c-Th%E1%BB%8B-X%C3%A3-H%E1%BB%93ng-L%C4%A9nh-H%C3%A0-T%C4%A9nh-100064571506521/" TargetMode="External"/><Relationship Id="rId505" Type="http://schemas.openxmlformats.org/officeDocument/2006/relationships/hyperlink" Target="https://www.facebook.com/profile.php?id=100069122501754" TargetMode="External"/><Relationship Id="rId712" Type="http://schemas.openxmlformats.org/officeDocument/2006/relationships/hyperlink" Target="https://www.facebook.com/p/Th%C3%B4ng-tin-%C4%91i%E1%BB%87n-t%E1%BB%AD-x%C3%A3-Th%C3%A0nh-M%E1%BB%B9-Th%E1%BA%A1ch-Th%C3%A0nh-Thanh-H%C3%B3a-100063552515922/" TargetMode="External"/><Relationship Id="rId1135" Type="http://schemas.openxmlformats.org/officeDocument/2006/relationships/hyperlink" Target="https://hoangchau.hoanghoa.thanhhoa.gov.vn/" TargetMode="External"/><Relationship Id="rId1342" Type="http://schemas.openxmlformats.org/officeDocument/2006/relationships/hyperlink" Target="https://tuongson.nongcong.thanhhoa.gov.vn/web/trang-chu/he-thong-chinh-tri/uy-ban-nhan-dan-xa" TargetMode="External"/><Relationship Id="rId1787" Type="http://schemas.openxmlformats.org/officeDocument/2006/relationships/hyperlink" Target="https://www.facebook.com/p/Truy%E1%BB%81n-th%C3%B4ng-Th%C3%A1i-H%C3%B2a-100057187671239/" TargetMode="External"/><Relationship Id="rId1994" Type="http://schemas.openxmlformats.org/officeDocument/2006/relationships/hyperlink" Target="https://www.facebook.com/p/C%C3%B4ng-An-X%C3%A3-Th%E1%BB%8Bnh-Th%C3%A0nh-100065105078252/" TargetMode="External"/><Relationship Id="rId79" Type="http://schemas.openxmlformats.org/officeDocument/2006/relationships/hyperlink" Target="https://www.facebook.com/profile.php?id=100070253172862" TargetMode="External"/><Relationship Id="rId1202" Type="http://schemas.openxmlformats.org/officeDocument/2006/relationships/hyperlink" Target="https://nganam.soctrang.gov.vn/" TargetMode="External"/><Relationship Id="rId1647" Type="http://schemas.openxmlformats.org/officeDocument/2006/relationships/hyperlink" Target="https://www.facebook.com/p/C%C3%B4ng-an-x%C3%A3-Na-Ngoi-K%E1%BB%B3-S%C6%A1n-100082136214740/" TargetMode="External"/><Relationship Id="rId1854" Type="http://schemas.openxmlformats.org/officeDocument/2006/relationships/hyperlink" Target="https://tanky.nghean.gov.vn/" TargetMode="External"/><Relationship Id="rId1507" Type="http://schemas.openxmlformats.org/officeDocument/2006/relationships/hyperlink" Target="https://hungphuc.vinh.nghean.gov.vn/lien-he" TargetMode="External"/><Relationship Id="rId1714" Type="http://schemas.openxmlformats.org/officeDocument/2006/relationships/hyperlink" Target="https://www.facebook.com/p/C%C3%B4ng-an-x%C3%A3-Ch%C3%A2u-Ti%E1%BA%BFn-Qu%E1%BB%B3-H%E1%BB%A3p-100063616740624/" TargetMode="External"/><Relationship Id="rId295" Type="http://schemas.openxmlformats.org/officeDocument/2006/relationships/hyperlink" Target="https://www.facebook.com/profile.php?id=100067408835218" TargetMode="External"/><Relationship Id="rId1921" Type="http://schemas.openxmlformats.org/officeDocument/2006/relationships/hyperlink" Target="https://www.nghean.gov.vn/uy-ban-nhan-dan-tinh" TargetMode="External"/><Relationship Id="rId2183" Type="http://schemas.openxmlformats.org/officeDocument/2006/relationships/hyperlink" Target="https://www.nghean.gov.vn/tin-noi-bat/pho-chu-tich-thuong-truc-ubnd-tinh-le-hong-vinh-du-le-ky-niem-70-nam-thanh-lap-xa-nghi-my-va-con-689377" TargetMode="External"/><Relationship Id="rId155" Type="http://schemas.openxmlformats.org/officeDocument/2006/relationships/hyperlink" Target="https://www.facebook.com/profile.php?id=100072093889231" TargetMode="External"/><Relationship Id="rId362" Type="http://schemas.openxmlformats.org/officeDocument/2006/relationships/hyperlink" Target="https://www.facebook.com/conganphuonghongson" TargetMode="External"/><Relationship Id="rId1297" Type="http://schemas.openxmlformats.org/officeDocument/2006/relationships/hyperlink" Target="https://www.facebook.com/p/C%C3%B4ng-an-x%C3%A3-Ho%C3%A0ng-S%C6%A1n-N%C3%B4ng-C%E1%BB%91ng-Thanh-Ho%C3%A1-100052590858231/" TargetMode="External"/><Relationship Id="rId2043" Type="http://schemas.openxmlformats.org/officeDocument/2006/relationships/hyperlink" Target="https://doluong.nghean.gov.vn/bac-son/gioi-thieu-chung-xa-bac-son-365180" TargetMode="External"/><Relationship Id="rId2250" Type="http://schemas.openxmlformats.org/officeDocument/2006/relationships/hyperlink" Target="https://www.facebook.com/ConganxaHungThinh/" TargetMode="External"/><Relationship Id="rId222" Type="http://schemas.openxmlformats.org/officeDocument/2006/relationships/hyperlink" Target="https://www.facebook.com/profile.php?id=100067332964806" TargetMode="External"/><Relationship Id="rId667" Type="http://schemas.openxmlformats.org/officeDocument/2006/relationships/hyperlink" Target="https://www.facebook.com/profile.php?id=100066621591231" TargetMode="External"/><Relationship Id="rId874" Type="http://schemas.openxmlformats.org/officeDocument/2006/relationships/hyperlink" Target="https://thocuong.trieuson.thanhhoa.gov.vn/" TargetMode="External"/><Relationship Id="rId2110" Type="http://schemas.openxmlformats.org/officeDocument/2006/relationships/hyperlink" Target="https://www.nghean.gov.vn/" TargetMode="External"/><Relationship Id="rId2348" Type="http://schemas.openxmlformats.org/officeDocument/2006/relationships/hyperlink" Target="https://www.facebook.com/p/Tu%E1%BB%95i-tr%E1%BA%BB-C%C3%B4ng-an-th%E1%BB%8B-x%C3%A3-S%C6%A1n-T%C3%A2y-100040884909606/" TargetMode="External"/><Relationship Id="rId527" Type="http://schemas.openxmlformats.org/officeDocument/2006/relationships/hyperlink" Target="https://www.facebook.com/profile.php?id=100064724959432" TargetMode="External"/><Relationship Id="rId734" Type="http://schemas.openxmlformats.org/officeDocument/2006/relationships/hyperlink" Target="https://thanhlong.thachthanh.thanhhoa.gov.vn/lich-su-hinh-thanh" TargetMode="External"/><Relationship Id="rId941" Type="http://schemas.openxmlformats.org/officeDocument/2006/relationships/hyperlink" Target="https://www.facebook.com/p/C%C3%B4ng-an-x%C3%A3-Xu%C3%A2n-L%E1%BA%B9-huy%E1%BB%87n-Th%C6%B0%E1%BB%9Dng-Xu%C3%A2n-100069546632976/" TargetMode="External"/><Relationship Id="rId1157" Type="http://schemas.openxmlformats.org/officeDocument/2006/relationships/hyperlink" Target="https://www.facebook.com/tuoitrebaoloc/" TargetMode="External"/><Relationship Id="rId1364" Type="http://schemas.openxmlformats.org/officeDocument/2006/relationships/hyperlink" Target="https://www.facebook.com/CaxDongTien.TS/" TargetMode="External"/><Relationship Id="rId1571" Type="http://schemas.openxmlformats.org/officeDocument/2006/relationships/hyperlink" Target="https://www.facebook.com/2880898725296494" TargetMode="External"/><Relationship Id="rId2208" Type="http://schemas.openxmlformats.org/officeDocument/2006/relationships/hyperlink" Target="https://www.facebook.com/congannamthanh/" TargetMode="External"/><Relationship Id="rId70" Type="http://schemas.openxmlformats.org/officeDocument/2006/relationships/hyperlink" Target="https://www.facebook.com/profile.php?id=100068573334701" TargetMode="External"/><Relationship Id="rId801" Type="http://schemas.openxmlformats.org/officeDocument/2006/relationships/hyperlink" Target="https://www.facebook.com/CAxVinhHoa/" TargetMode="External"/><Relationship Id="rId1017" Type="http://schemas.openxmlformats.org/officeDocument/2006/relationships/hyperlink" Target="https://thoxuan.thanhhoa.gov.vn/" TargetMode="External"/><Relationship Id="rId1224" Type="http://schemas.openxmlformats.org/officeDocument/2006/relationships/hyperlink" Target="https://ngadien.ngason.thanhhoa.gov.vn/tong-quan/trien-khai-thang-hanh-dong-vi-an-toan-thuc-pham-nam-2023-tren-dia-ban-xa-nga-dien-12639" TargetMode="External"/><Relationship Id="rId1431" Type="http://schemas.openxmlformats.org/officeDocument/2006/relationships/hyperlink" Target="https://www.facebook.com/reel/833168932233682/" TargetMode="External"/><Relationship Id="rId1669" Type="http://schemas.openxmlformats.org/officeDocument/2006/relationships/hyperlink" Target="https://www.facebook.com/p/C%C3%B4ng-an-x%C3%A3-Tam-%C4%90%C3%ACnh-T%C6%B0%C6%A1ng-D%C6%B0%C6%A1ng-Ngh%E1%BB%87-An-100071549359332/" TargetMode="External"/><Relationship Id="rId1876" Type="http://schemas.openxmlformats.org/officeDocument/2006/relationships/hyperlink" Target="https://anhson.nghean.gov.vn/cam-son/cam-son-473890" TargetMode="External"/><Relationship Id="rId1529" Type="http://schemas.openxmlformats.org/officeDocument/2006/relationships/hyperlink" Target="https://www.nghean.gov.vn/kinh-te/xa-hung-dong-tp-vinh-ky-niem-70-nam-thanh-lap-xa-va-don-bang-cong-nhan-xa-dat-chuan-nong-thon-mo-576382" TargetMode="External"/><Relationship Id="rId1736" Type="http://schemas.openxmlformats.org/officeDocument/2006/relationships/hyperlink" Target="https://namson.doluong.nghean.gov.vn/" TargetMode="External"/><Relationship Id="rId1943" Type="http://schemas.openxmlformats.org/officeDocument/2006/relationships/hyperlink" Target="https://www.nghean.gov.vn/kinh-te/xa-dien-nguyen-huyen-dien-chau-ky-niem-70-nam-thanh-lap-va-don-nhan-bang-cong-nhan-xa-ntm-nang-c-581056" TargetMode="External"/><Relationship Id="rId28" Type="http://schemas.openxmlformats.org/officeDocument/2006/relationships/hyperlink" Target="https://www.facebook.com/catphatinh.gov.vn" TargetMode="External"/><Relationship Id="rId1803" Type="http://schemas.openxmlformats.org/officeDocument/2006/relationships/hyperlink" Target="https://www.facebook.com/p/Tu%E1%BB%95i-tr%E1%BA%BB-C%C3%B4ng-an-huy%E1%BB%87n-Ninh-Ph%C6%B0%E1%BB%9Bc-100068114569027/" TargetMode="External"/><Relationship Id="rId177" Type="http://schemas.openxmlformats.org/officeDocument/2006/relationships/hyperlink" Target="https://www.facebook.com/profile.php?id=100069338404295" TargetMode="External"/><Relationship Id="rId384" Type="http://schemas.openxmlformats.org/officeDocument/2006/relationships/hyperlink" Target="https://www.facebook.com/profile.php?id=100064571659016" TargetMode="External"/><Relationship Id="rId591" Type="http://schemas.openxmlformats.org/officeDocument/2006/relationships/hyperlink" Target="https://www.facebook.com/profile.php?id=100033418363231" TargetMode="External"/><Relationship Id="rId2065" Type="http://schemas.openxmlformats.org/officeDocument/2006/relationships/hyperlink" Target="https://doluong.nghean.gov.vn/lac-son/gioi-thieu-chung-xa-lac-son-365192" TargetMode="External"/><Relationship Id="rId2272" Type="http://schemas.openxmlformats.org/officeDocument/2006/relationships/hyperlink" Target="https://www.facebook.com/caxql/" TargetMode="External"/><Relationship Id="rId244" Type="http://schemas.openxmlformats.org/officeDocument/2006/relationships/hyperlink" Target="https://www.facebook.com/conganxaquynhdoi" TargetMode="External"/><Relationship Id="rId689" Type="http://schemas.openxmlformats.org/officeDocument/2006/relationships/hyperlink" Target="https://www.facebook.com/congancamvan/" TargetMode="External"/><Relationship Id="rId896" Type="http://schemas.openxmlformats.org/officeDocument/2006/relationships/hyperlink" Target="https://www.facebook.com/p/Tu%E1%BB%95i-tr%E1%BA%BB-C%C3%B4ng-an-TP-S%E1%BA%A7m-S%C6%A1n-100069346653553/?locale=fr_FR" TargetMode="External"/><Relationship Id="rId1081" Type="http://schemas.openxmlformats.org/officeDocument/2006/relationships/hyperlink" Target="https://www.facebook.com/p/C%C3%B4ng-an-x%C3%A3-T%C3%A2n-Ch%C3%A2u-Thi%E1%BB%87u-H%C3%B3a-100063601854755/" TargetMode="External"/><Relationship Id="rId451" Type="http://schemas.openxmlformats.org/officeDocument/2006/relationships/hyperlink" Target="https://www.facebook.com/profile.php?id=100057252408108" TargetMode="External"/><Relationship Id="rId549" Type="http://schemas.openxmlformats.org/officeDocument/2006/relationships/hyperlink" Target="https://www.facebook.com/profile.php?id=100064269542278" TargetMode="External"/><Relationship Id="rId756" Type="http://schemas.openxmlformats.org/officeDocument/2006/relationships/hyperlink" Target="https://hangoc.hatrung.thanhhoa.gov.vn/" TargetMode="External"/><Relationship Id="rId1179" Type="http://schemas.openxmlformats.org/officeDocument/2006/relationships/hyperlink" Target="https://qppl.thanhhoa.gov.vn/vbpq_thanhhoa.nsf/str/A58A3E06E61AABED472585E6003C30DC/$file/DT-VBDTPT253825626-9-20201600252279796chanth16.09.2020_17h37p04_quyennd_16-09-2020-21-41-02_signed.pdf" TargetMode="External"/><Relationship Id="rId1386" Type="http://schemas.openxmlformats.org/officeDocument/2006/relationships/hyperlink" Target="https://www.facebook.com/p/C%C3%B4ng-An-x%C3%A3-Qu%E1%BA%A3ng-%C4%90%E1%BB%8Bnh-Qu%E1%BA%A3ng-X%C6%B0%C6%A1ng-100063862911515/" TargetMode="External"/><Relationship Id="rId1593" Type="http://schemas.openxmlformats.org/officeDocument/2006/relationships/hyperlink" Target="https://www.facebook.com/p/UBND-x%C3%A3-C%E1%BA%AFm-Mu%E1%BB%99n-huy%E1%BB%87n-Qu%E1%BA%BF-Phong-t%E1%BB%89nh-Ngh%E1%BB%87-An-100076012870757/" TargetMode="External"/><Relationship Id="rId2132" Type="http://schemas.openxmlformats.org/officeDocument/2006/relationships/hyperlink" Target="https://www.facebook.com/congtythuongmaivadaututaad/" TargetMode="External"/><Relationship Id="rId104" Type="http://schemas.openxmlformats.org/officeDocument/2006/relationships/hyperlink" Target="https://www.facebook.com/profile.php?id=100058813209932" TargetMode="External"/><Relationship Id="rId311" Type="http://schemas.openxmlformats.org/officeDocument/2006/relationships/hyperlink" Target="https://www.facebook.com/profile.php?id=100065164734325" TargetMode="External"/><Relationship Id="rId409" Type="http://schemas.openxmlformats.org/officeDocument/2006/relationships/hyperlink" Target="https://www.facebook.com/conganxadongninh" TargetMode="External"/><Relationship Id="rId963" Type="http://schemas.openxmlformats.org/officeDocument/2006/relationships/hyperlink" Target="https://www.facebook.com/p/Tu%E1%BB%95i-tr%E1%BA%BB-C%C3%B4ng-an-TP-S%E1%BA%A7m-S%C6%A1n-100069346653553/?locale=fr_FR" TargetMode="External"/><Relationship Id="rId1039" Type="http://schemas.openxmlformats.org/officeDocument/2006/relationships/hyperlink" Target="https://thieuphuc.thieuhoa.thanhhoa.gov.vn/uy-ban-nhan-dan-xa" TargetMode="External"/><Relationship Id="rId1246" Type="http://schemas.openxmlformats.org/officeDocument/2006/relationships/hyperlink" Target="https://catvan.nhuxuan.thanhhoa.gov.vn/" TargetMode="External"/><Relationship Id="rId1898" Type="http://schemas.openxmlformats.org/officeDocument/2006/relationships/hyperlink" Target="https://www.facebook.com/p/C%C3%B4ng-an-x%C3%A3-L%C4%A9nh-S%C6%A1n-Anh-S%C6%A1n-Ngh%E1%BB%87-An-100067850830408/" TargetMode="External"/><Relationship Id="rId92" Type="http://schemas.openxmlformats.org/officeDocument/2006/relationships/hyperlink" Target="https://www.facebook.com/profile.php?id=100063354121756" TargetMode="External"/><Relationship Id="rId616" Type="http://schemas.openxmlformats.org/officeDocument/2006/relationships/hyperlink" Target="https://www.facebook.com/profile.php?id=100049204906118" TargetMode="External"/><Relationship Id="rId823" Type="http://schemas.openxmlformats.org/officeDocument/2006/relationships/hyperlink" Target="https://www.facebook.com/p/C%C3%B4ng-an-th%E1%BB%8B-tr%E1%BA%A5n-Qu%C3%BD-L%E1%BB%99c-100065315868981/" TargetMode="External"/><Relationship Id="rId1453" Type="http://schemas.openxmlformats.org/officeDocument/2006/relationships/hyperlink" Target="https://www.facebook.com/p/C%C3%B4ng-an-Ph%C6%B0%E1%BB%9Dng-H%E1%BA%A3i-L%C4%A9nh-C%C3%B4ng-an-Th%E1%BB%8B-X%C3%A3-Nghi-S%C6%A1n-100064418660205/?locale=vi_VN" TargetMode="External"/><Relationship Id="rId1660" Type="http://schemas.openxmlformats.org/officeDocument/2006/relationships/hyperlink" Target="https://luongminh.tuongduong.nghean.gov.vn/" TargetMode="External"/><Relationship Id="rId1758" Type="http://schemas.openxmlformats.org/officeDocument/2006/relationships/hyperlink" Target="https://www.facebook.com/p/C%C3%B4ng-an-x%C3%A3-Qu%E1%BB%B3nh-Th%E1%BA%A1ch-100069481275726/" TargetMode="External"/><Relationship Id="rId1106" Type="http://schemas.openxmlformats.org/officeDocument/2006/relationships/hyperlink" Target="https://hoangquys.hoanghoa.thanhhoa.gov.vn/" TargetMode="External"/><Relationship Id="rId1313" Type="http://schemas.openxmlformats.org/officeDocument/2006/relationships/hyperlink" Target="https://tenong.nongcong.thanhhoa.gov.vn/" TargetMode="External"/><Relationship Id="rId1520" Type="http://schemas.openxmlformats.org/officeDocument/2006/relationships/hyperlink" Target="https://www.facebook.com/benthuy.vinh/" TargetMode="External"/><Relationship Id="rId1965" Type="http://schemas.openxmlformats.org/officeDocument/2006/relationships/hyperlink" Target="https://www.facebook.com/p/Tu%E1%BB%95i-tr%E1%BA%BB-C%C3%B4ng-an-Th%C3%A0nh-ph%E1%BB%91-V%C4%A9nh-Y%C3%AAn-100066497717181/?locale=nl_BE" TargetMode="External"/><Relationship Id="rId1618" Type="http://schemas.openxmlformats.org/officeDocument/2006/relationships/hyperlink" Target="https://mythanh.yenthanh.nghean.gov.vn/" TargetMode="External"/><Relationship Id="rId1825" Type="http://schemas.openxmlformats.org/officeDocument/2006/relationships/hyperlink" Target="https://tanphu.tanky.nghean.gov.vn/" TargetMode="External"/><Relationship Id="rId199" Type="http://schemas.openxmlformats.org/officeDocument/2006/relationships/hyperlink" Target="https://www.facebook.com/profile.php?id=100063654392836" TargetMode="External"/><Relationship Id="rId2087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2294" Type="http://schemas.openxmlformats.org/officeDocument/2006/relationships/hyperlink" Target="https://nguyendu.hatinhcity.gov.vn/" TargetMode="External"/><Relationship Id="rId266" Type="http://schemas.openxmlformats.org/officeDocument/2006/relationships/hyperlink" Target="https://www.facebook.com/profile.php?id=100024018821193" TargetMode="External"/><Relationship Id="rId473" Type="http://schemas.openxmlformats.org/officeDocument/2006/relationships/hyperlink" Target="https://www.facebook.com/caxngatien.gov.vn" TargetMode="External"/><Relationship Id="rId680" Type="http://schemas.openxmlformats.org/officeDocument/2006/relationships/hyperlink" Target="https://camngoc.camthuy.thanhhoa.gov.vn/" TargetMode="External"/><Relationship Id="rId2154" Type="http://schemas.openxmlformats.org/officeDocument/2006/relationships/hyperlink" Target="https://nghiloc.nghean.gov.vn/ubnd-huyen" TargetMode="External"/><Relationship Id="rId2361" Type="http://schemas.openxmlformats.org/officeDocument/2006/relationships/hyperlink" Target="https://www.facebook.com/p/C%C3%B4ng-an-x%C3%A3-S%C6%A1n-Tr%C3%A0-100063467105701/" TargetMode="External"/><Relationship Id="rId126" Type="http://schemas.openxmlformats.org/officeDocument/2006/relationships/hyperlink" Target="https://www.facebook.com/profile.php?id=100067119197567" TargetMode="External"/><Relationship Id="rId333" Type="http://schemas.openxmlformats.org/officeDocument/2006/relationships/hyperlink" Target="https://www.facebook.com/profile.php?id=100078115993035" TargetMode="External"/><Relationship Id="rId540" Type="http://schemas.openxmlformats.org/officeDocument/2006/relationships/hyperlink" Target="https://www.facebook.com/profile.php?id=100080680838162" TargetMode="External"/><Relationship Id="rId778" Type="http://schemas.openxmlformats.org/officeDocument/2006/relationships/hyperlink" Target="https://www.facebook.com/322827476213987" TargetMode="External"/><Relationship Id="rId985" Type="http://schemas.openxmlformats.org/officeDocument/2006/relationships/hyperlink" Target="https://minhson.trieuson.thanhhoa.gov.vn/hoi-dong-nhan-dan" TargetMode="External"/><Relationship Id="rId1170" Type="http://schemas.openxmlformats.org/officeDocument/2006/relationships/hyperlink" Target="https://myloc.namdinh.gov.vn/" TargetMode="External"/><Relationship Id="rId2014" Type="http://schemas.openxmlformats.org/officeDocument/2006/relationships/hyperlink" Target="http://khanhthanh.yenkhanh.ninhbinh.gov.vn/" TargetMode="External"/><Relationship Id="rId2221" Type="http://schemas.openxmlformats.org/officeDocument/2006/relationships/hyperlink" Target="https://namdan.nghean.gov.vn/" TargetMode="External"/><Relationship Id="rId638" Type="http://schemas.openxmlformats.org/officeDocument/2006/relationships/hyperlink" Target="https://www.facebook.com/caxahahai" TargetMode="External"/><Relationship Id="rId845" Type="http://schemas.openxmlformats.org/officeDocument/2006/relationships/hyperlink" Target="https://kimson.ninhbinh.gov.vn/gioi-thieu/xa-dinh-hoa" TargetMode="External"/><Relationship Id="rId1030" Type="http://schemas.openxmlformats.org/officeDocument/2006/relationships/hyperlink" Target="https://www.facebook.com/people/C%C3%B4ng-an-x%C3%A3-B%C3%ACnh-S%C6%A1n-Tri%E1%BB%87u-S%C6%A1n-Thanh-H%C3%B3a/100080083041901/" TargetMode="External"/><Relationship Id="rId1268" Type="http://schemas.openxmlformats.org/officeDocument/2006/relationships/hyperlink" Target="https://xuandu.nhuthanh.thanhhoa.gov.vn/web/danh-ba-co-quan-chuc-nang" TargetMode="External"/><Relationship Id="rId1475" Type="http://schemas.openxmlformats.org/officeDocument/2006/relationships/hyperlink" Target="https://www.facebook.com/p/C%C3%B4ng-an-ph%C6%B0%E1%BB%9Dng-Tr%C3%BAc-L%C3%A2m-100063775073396/" TargetMode="External"/><Relationship Id="rId1682" Type="http://schemas.openxmlformats.org/officeDocument/2006/relationships/hyperlink" Target="https://www.facebook.com/p/C%C3%B4ng-an-x%C3%A3-Ngh%C4%A9a-L%E1%BA%A1c-100066517454795/" TargetMode="External"/><Relationship Id="rId2319" Type="http://schemas.openxmlformats.org/officeDocument/2006/relationships/hyperlink" Target="https://www.facebook.com/p/C%C3%B4ng-an-ph%C6%B0%E1%BB%9Dng-Nam-H%E1%BB%93ng-100080880543706/" TargetMode="External"/><Relationship Id="rId400" Type="http://schemas.openxmlformats.org/officeDocument/2006/relationships/hyperlink" Target="https://www.facebook.com/profile.php?id=100080039123384" TargetMode="External"/><Relationship Id="rId705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1128" Type="http://schemas.openxmlformats.org/officeDocument/2006/relationships/hyperlink" Target="https://hoangloc.hoanghoa.thanhhoa.gov.vn/" TargetMode="External"/><Relationship Id="rId1335" Type="http://schemas.openxmlformats.org/officeDocument/2006/relationships/hyperlink" Target="https://congliem.nongcong.thanhhoa.gov.vn/web/trang-chu/can-bo-chuc-ubnd-xa-cong-liem.html" TargetMode="External"/><Relationship Id="rId1542" Type="http://schemas.openxmlformats.org/officeDocument/2006/relationships/hyperlink" Target="https://www.facebook.com/CAHungTrung/?locale=vi_VN" TargetMode="External"/><Relationship Id="rId1987" Type="http://schemas.openxmlformats.org/officeDocument/2006/relationships/hyperlink" Target="https://www.facebook.com/CAXDongThanh/" TargetMode="External"/><Relationship Id="rId912" Type="http://schemas.openxmlformats.org/officeDocument/2006/relationships/hyperlink" Target="https://thocuong.trieuson.thanhhoa.gov.vn/" TargetMode="External"/><Relationship Id="rId1847" Type="http://schemas.openxmlformats.org/officeDocument/2006/relationships/hyperlink" Target="https://www.facebook.com/trungtamvanhoathethaovatruyenthongtanky/" TargetMode="External"/><Relationship Id="rId41" Type="http://schemas.openxmlformats.org/officeDocument/2006/relationships/hyperlink" Target="https://www.facebook.com/CAXHUNGLOI.HUNGNGUYEN.NGHEAN" TargetMode="External"/><Relationship Id="rId1402" Type="http://schemas.openxmlformats.org/officeDocument/2006/relationships/hyperlink" Target="https://quangdai.samson.thanhhoa.gov.vn/" TargetMode="External"/><Relationship Id="rId1707" Type="http://schemas.openxmlformats.org/officeDocument/2006/relationships/hyperlink" Target="https://nghiaan.nghiadan.nghean.gov.vn/" TargetMode="External"/><Relationship Id="rId190" Type="http://schemas.openxmlformats.org/officeDocument/2006/relationships/hyperlink" Target="https://www.facebook.com/profile.php?id=100064520000747" TargetMode="External"/><Relationship Id="rId288" Type="http://schemas.openxmlformats.org/officeDocument/2006/relationships/hyperlink" Target="https://www.facebook.com/profile.php?id=100091585670810" TargetMode="External"/><Relationship Id="rId1914" Type="http://schemas.openxmlformats.org/officeDocument/2006/relationships/hyperlink" Target="https://dienhung.dienchau.nghean.gov.vn/" TargetMode="External"/><Relationship Id="rId495" Type="http://schemas.openxmlformats.org/officeDocument/2006/relationships/hyperlink" Target="https://www.facebook.com/conganhoangphu" TargetMode="External"/><Relationship Id="rId2176" Type="http://schemas.openxmlformats.org/officeDocument/2006/relationships/hyperlink" Target="https://www.facebook.com/DoanXaNghiLong/" TargetMode="External"/><Relationship Id="rId148" Type="http://schemas.openxmlformats.org/officeDocument/2006/relationships/hyperlink" Target="https://www.facebook.com/profile.php?id=100070713225531" TargetMode="External"/><Relationship Id="rId355" Type="http://schemas.openxmlformats.org/officeDocument/2006/relationships/hyperlink" Target="https://www.facebook.com/profile.php?id=100089204374082" TargetMode="External"/><Relationship Id="rId562" Type="http://schemas.openxmlformats.org/officeDocument/2006/relationships/hyperlink" Target="https://www.facebook.com/profile.php?id=100071873031444" TargetMode="External"/><Relationship Id="rId1192" Type="http://schemas.openxmlformats.org/officeDocument/2006/relationships/hyperlink" Target="https://www.facebook.com/p/C%C3%B4ng-an-x%C3%A3-%C4%90a-L%E1%BB%99c-huy%E1%BB%87n-H%E1%BA%ADu-L%E1%BB%99c-100069501827899/" TargetMode="External"/><Relationship Id="rId2036" Type="http://schemas.openxmlformats.org/officeDocument/2006/relationships/hyperlink" Target="https://www.facebook.com/conganxahongson/" TargetMode="External"/><Relationship Id="rId2243" Type="http://schemas.openxmlformats.org/officeDocument/2006/relationships/hyperlink" Target="https://hungyennam.hungnguyen.nghean.gov.vn/" TargetMode="External"/><Relationship Id="rId215" Type="http://schemas.openxmlformats.org/officeDocument/2006/relationships/hyperlink" Target="https://www.facebook.com/profile.php?id=100032868716281" TargetMode="External"/><Relationship Id="rId422" Type="http://schemas.openxmlformats.org/officeDocument/2006/relationships/hyperlink" Target="https://www.facebook.com/profile.php?id=100063504129400" TargetMode="External"/><Relationship Id="rId867" Type="http://schemas.openxmlformats.org/officeDocument/2006/relationships/hyperlink" Target="https://thoxuan.thanhhoa.gov.vn/" TargetMode="External"/><Relationship Id="rId1052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497" Type="http://schemas.openxmlformats.org/officeDocument/2006/relationships/hyperlink" Target="https://dongvinh.vinh.nghean.gov.vn/" TargetMode="External"/><Relationship Id="rId2103" Type="http://schemas.openxmlformats.org/officeDocument/2006/relationships/hyperlink" Target="https://www.facebook.com/p/TH%C3%94NG-TIN-THANH-M%E1%BB%B8-100064844134326/" TargetMode="External"/><Relationship Id="rId2310" Type="http://schemas.openxmlformats.org/officeDocument/2006/relationships/hyperlink" Target="https://thachha.hatinh.gov.vn/" TargetMode="External"/><Relationship Id="rId727" Type="http://schemas.openxmlformats.org/officeDocument/2006/relationships/hyperlink" Target="https://thanhtam.thachthanh.thanhhoa.gov.vn/lich-su-hinh-thanh" TargetMode="External"/><Relationship Id="rId934" Type="http://schemas.openxmlformats.org/officeDocument/2006/relationships/hyperlink" Target="https://thocuong.trieuson.thanhhoa.gov.vn/" TargetMode="External"/><Relationship Id="rId1357" Type="http://schemas.openxmlformats.org/officeDocument/2006/relationships/hyperlink" Target="https://www.facebook.com/p/C%C3%B4ng-an-x%C3%A3-%C4%90%C3%B4ng-H%C3%B2a-huy%E1%BB%87n-%C4%90%C3%B4ng-S%C6%A1n-100076917830630/" TargetMode="External"/><Relationship Id="rId1564" Type="http://schemas.openxmlformats.org/officeDocument/2006/relationships/hyperlink" Target="https://nghiatien.thaihoa.nghean.gov.vn/" TargetMode="External"/><Relationship Id="rId1771" Type="http://schemas.openxmlformats.org/officeDocument/2006/relationships/hyperlink" Target="https://quynhluu.nghean.gov.vn/" TargetMode="External"/><Relationship Id="rId63" Type="http://schemas.openxmlformats.org/officeDocument/2006/relationships/hyperlink" Target="https://www.facebook.com/ConganxaNamNghia" TargetMode="External"/><Relationship Id="rId1217" Type="http://schemas.openxmlformats.org/officeDocument/2006/relationships/hyperlink" Target="https://ngagiap.ngason.thanhhoa.gov.vn/danh-ba-dien-thoai" TargetMode="External"/><Relationship Id="rId1424" Type="http://schemas.openxmlformats.org/officeDocument/2006/relationships/hyperlink" Target="https://dbndthanhhoa.gov.vn/portal/VanBan/2017-12/vIaQWr0lrk6xthD5NQ942017.PDF" TargetMode="External"/><Relationship Id="rId1631" Type="http://schemas.openxmlformats.org/officeDocument/2006/relationships/hyperlink" Target="https://congan.nghean.gov.vn/tin-tuc-su-kien/202311/giam-doc-cong-an-tinh-nghe-an-du-ngay-hoi-dai-doan-ket-toan-dan-toc-o-ky-son-995609/" TargetMode="External"/><Relationship Id="rId1869" Type="http://schemas.openxmlformats.org/officeDocument/2006/relationships/hyperlink" Target="https://www.facebook.com/p/C%C3%B4ng-an-x%C3%A3-Tam-S%C6%A1n-huy%E1%BB%87n-Anh-S%C6%A1n-t%E1%BB%89nh-Ngh%E1%BB%87-An-100063558187942/" TargetMode="External"/><Relationship Id="rId1729" Type="http://schemas.openxmlformats.org/officeDocument/2006/relationships/hyperlink" Target="https://nghiaxuan.quyhop.nghean.gov.vn/" TargetMode="External"/><Relationship Id="rId1936" Type="http://schemas.openxmlformats.org/officeDocument/2006/relationships/hyperlink" Target="https://www.nghean.gov.vn/kinh-te/xa-dien-bich-huyen-dien-chau-ky-niem-70-nam-thanh-lap-va-don-bang-cong-nhan-xa-dat-chuan-nong-th-606617" TargetMode="External"/><Relationship Id="rId2198" Type="http://schemas.openxmlformats.org/officeDocument/2006/relationships/hyperlink" Target="https://www.facebook.com/ConganxaNghiVan/" TargetMode="External"/><Relationship Id="rId377" Type="http://schemas.openxmlformats.org/officeDocument/2006/relationships/hyperlink" Target="https://www.facebook.com/profile.php?id=100070199066753" TargetMode="External"/><Relationship Id="rId584" Type="http://schemas.openxmlformats.org/officeDocument/2006/relationships/hyperlink" Target="https://www.facebook.com/profile.php?id=100063915498685" TargetMode="External"/><Relationship Id="rId2058" Type="http://schemas.openxmlformats.org/officeDocument/2006/relationships/hyperlink" Target="https://www.facebook.com/p/C%C3%B4ng-an-xa%CC%83-Y%C3%AAn-S%C6%A1n-100069071174526/" TargetMode="External"/><Relationship Id="rId2265" Type="http://schemas.openxmlformats.org/officeDocument/2006/relationships/hyperlink" Target="https://xuanlam.hungnguyen.nghean.gov.vn/" TargetMode="External"/><Relationship Id="rId5" Type="http://schemas.openxmlformats.org/officeDocument/2006/relationships/hyperlink" Target="https://www.facebook.com/profile.php?id=100078868363461" TargetMode="External"/><Relationship Id="rId237" Type="http://schemas.openxmlformats.org/officeDocument/2006/relationships/hyperlink" Target="https://www.facebook.com/profile.php?id=100063760249591" TargetMode="External"/><Relationship Id="rId791" Type="http://schemas.openxmlformats.org/officeDocument/2006/relationships/hyperlink" Target="https://www.facebook.com/tuoitreconganvinhlong/" TargetMode="External"/><Relationship Id="rId889" Type="http://schemas.openxmlformats.org/officeDocument/2006/relationships/hyperlink" Target="https://thohai.thoxuan.thanhhoa.gov.vn/" TargetMode="External"/><Relationship Id="rId1074" Type="http://schemas.openxmlformats.org/officeDocument/2006/relationships/hyperlink" Target="http://thieuvan.thieuhoa.thanhhoa.gov.vn/" TargetMode="External"/><Relationship Id="rId444" Type="http://schemas.openxmlformats.org/officeDocument/2006/relationships/hyperlink" Target="https://www.facebook.com/profile.php?id=100063815805395" TargetMode="External"/><Relationship Id="rId651" Type="http://schemas.openxmlformats.org/officeDocument/2006/relationships/hyperlink" Target="https://www.facebook.com/profile.php?id=100064534969257" TargetMode="External"/><Relationship Id="rId749" Type="http://schemas.openxmlformats.org/officeDocument/2006/relationships/hyperlink" Target="https://www.facebook.com/p/Tu%E1%BB%95i-tr%E1%BA%BB-C%C3%B4ng-an-Th%C3%A0nh-ph%E1%BB%91-V%C4%A9nh-Y%C3%AAn-100066497717181/" TargetMode="External"/><Relationship Id="rId1281" Type="http://schemas.openxmlformats.org/officeDocument/2006/relationships/hyperlink" Target="http://xuanphuc.nhuthanh.thanhhoa.gov.vn/web/nhan-su.htm?cbxTochuc=6059a864-8f37-4782-0856-21494a730f19" TargetMode="External"/><Relationship Id="rId1379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586" Type="http://schemas.openxmlformats.org/officeDocument/2006/relationships/hyperlink" Target="https://muongnoc.quephong.nghean.gov.vn/" TargetMode="External"/><Relationship Id="rId2125" Type="http://schemas.openxmlformats.org/officeDocument/2006/relationships/hyperlink" Target="https://www.nghean.gov.vn/uy-ban-nhan-dan-tinh" TargetMode="External"/><Relationship Id="rId2332" Type="http://schemas.openxmlformats.org/officeDocument/2006/relationships/hyperlink" Target="https://www.facebook.com/p/C%C3%B4ng-an-x%C3%A3-S%C6%A1n-H%E1%BB%93ng-huy%E1%BB%87n-H%C6%B0%C6%A1ng-S%C6%A1n-t%E1%BB%89nh-H%C3%A0-T%C4%A9nh-100066986271970/" TargetMode="External"/><Relationship Id="rId304" Type="http://schemas.openxmlformats.org/officeDocument/2006/relationships/hyperlink" Target="https://www.facebook.com/profile.php?id=100068008164328" TargetMode="External"/><Relationship Id="rId511" Type="http://schemas.openxmlformats.org/officeDocument/2006/relationships/hyperlink" Target="https://www.facebook.com/profile.php?id=100064130135521" TargetMode="External"/><Relationship Id="rId609" Type="http://schemas.openxmlformats.org/officeDocument/2006/relationships/hyperlink" Target="https://www.facebook.com/profile.php?id=100068945883499" TargetMode="External"/><Relationship Id="rId956" Type="http://schemas.openxmlformats.org/officeDocument/2006/relationships/hyperlink" Target="https://xuancam.hiephoa.bacgiang.gov.vn/" TargetMode="External"/><Relationship Id="rId1141" Type="http://schemas.openxmlformats.org/officeDocument/2006/relationships/hyperlink" Target="https://hoanghai.hoanghoa.thanhhoa.gov.vn/" TargetMode="External"/><Relationship Id="rId1239" Type="http://schemas.openxmlformats.org/officeDocument/2006/relationships/hyperlink" Target="https://www.facebook.com/179252427306306" TargetMode="External"/><Relationship Id="rId1793" Type="http://schemas.openxmlformats.org/officeDocument/2006/relationships/hyperlink" Target="https://quynhluu.nghean.gov.vn/thoi-su-chinh-tri/xa-quynh-tho-huyen-quynh-luu-ky-niem-70-nam-thanh-lap-697885" TargetMode="External"/><Relationship Id="rId85" Type="http://schemas.openxmlformats.org/officeDocument/2006/relationships/hyperlink" Target="https://www.facebook.com/profile.php?id=100072454866376" TargetMode="External"/><Relationship Id="rId816" Type="http://schemas.openxmlformats.org/officeDocument/2006/relationships/hyperlink" Target="https://www.facebook.com/p/Tu%E1%BB%95i-tr%E1%BA%BB-C%C3%B4ng-an-Th%C3%A0nh-ph%E1%BB%91-V%C4%A9nh-Y%C3%AAn-100066497717181/" TargetMode="External"/><Relationship Id="rId1001" Type="http://schemas.openxmlformats.org/officeDocument/2006/relationships/hyperlink" Target="https://www.facebook.com/p/C%C3%B4ng-an-x%C3%A3-%C4%90%E1%BB%93ng-L%E1%BB%A3i-CAH-Tri%E1%BB%87u-S%C6%A1n-Thanh-H%C3%B3a-100082496505583/" TargetMode="External"/><Relationship Id="rId1446" Type="http://schemas.openxmlformats.org/officeDocument/2006/relationships/hyperlink" Target="http://hailong.nhuthanh.thanhhoa.gov.vn/" TargetMode="External"/><Relationship Id="rId1653" Type="http://schemas.openxmlformats.org/officeDocument/2006/relationships/hyperlink" Target="https://maison.tuongduong.nghean.gov.vn/" TargetMode="External"/><Relationship Id="rId1860" Type="http://schemas.openxmlformats.org/officeDocument/2006/relationships/hyperlink" Target="https://nghiaan.nghiadan.nghean.gov.vn/" TargetMode="External"/><Relationship Id="rId1306" Type="http://schemas.openxmlformats.org/officeDocument/2006/relationships/hyperlink" Target="https://trungthanh.quanhoa.thanhhoa.gov.vn/" TargetMode="External"/><Relationship Id="rId1513" Type="http://schemas.openxmlformats.org/officeDocument/2006/relationships/hyperlink" Target="https://quangtrung.vinh.nghean.gov.vn/lien-he" TargetMode="External"/><Relationship Id="rId1720" Type="http://schemas.openxmlformats.org/officeDocument/2006/relationships/hyperlink" Target="https://www.facebook.com/caxchauloc/" TargetMode="External"/><Relationship Id="rId1958" Type="http://schemas.openxmlformats.org/officeDocument/2006/relationships/hyperlink" Target="https://dienloc.dienchau.nghean.gov.vn/" TargetMode="External"/><Relationship Id="rId12" Type="http://schemas.openxmlformats.org/officeDocument/2006/relationships/hyperlink" Target="https://www.facebook.com/profile.php?id=100068939418542" TargetMode="External"/><Relationship Id="rId1818" Type="http://schemas.openxmlformats.org/officeDocument/2006/relationships/hyperlink" Target="https://www.facebook.com/tuoitrecongansonla/" TargetMode="External"/><Relationship Id="rId161" Type="http://schemas.openxmlformats.org/officeDocument/2006/relationships/hyperlink" Target="https://www.facebook.com/profile.php?id=100066852741214" TargetMode="External"/><Relationship Id="rId399" Type="http://schemas.openxmlformats.org/officeDocument/2006/relationships/hyperlink" Target="https://www.facebook.com/profile.php?id=100063862911515" TargetMode="External"/><Relationship Id="rId2287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259" Type="http://schemas.openxmlformats.org/officeDocument/2006/relationships/hyperlink" Target="https://www.facebook.com/profile.php?id=100066522771654" TargetMode="External"/><Relationship Id="rId466" Type="http://schemas.openxmlformats.org/officeDocument/2006/relationships/hyperlink" Target="https://www.facebook.com/Tinhlo524ngaphu" TargetMode="External"/><Relationship Id="rId673" Type="http://schemas.openxmlformats.org/officeDocument/2006/relationships/hyperlink" Target="https://www.facebook.com/congancamvan" TargetMode="External"/><Relationship Id="rId880" Type="http://schemas.openxmlformats.org/officeDocument/2006/relationships/hyperlink" Target="https://www.facebook.com/tuoitrecongansonla/" TargetMode="External"/><Relationship Id="rId1096" Type="http://schemas.openxmlformats.org/officeDocument/2006/relationships/hyperlink" Target="https://www.facebook.com/conganxahoangtrung/" TargetMode="External"/><Relationship Id="rId2147" Type="http://schemas.openxmlformats.org/officeDocument/2006/relationships/hyperlink" Target="https://thanhlam.thanhchuong.nghean.gov.vn/" TargetMode="External"/><Relationship Id="rId2354" Type="http://schemas.openxmlformats.org/officeDocument/2006/relationships/hyperlink" Target="https://xasontay.hatinh.gov.vn/portal/KenhTin/Thong-tin-ve-lanh-dao-473968-477129-477130.aspx" TargetMode="External"/><Relationship Id="rId119" Type="http://schemas.openxmlformats.org/officeDocument/2006/relationships/hyperlink" Target="https://www.facebook.com/profile.php?id=100063649283693" TargetMode="External"/><Relationship Id="rId326" Type="http://schemas.openxmlformats.org/officeDocument/2006/relationships/hyperlink" Target="https://www.facebook.com/profile.php?id=100063616740624" TargetMode="External"/><Relationship Id="rId533" Type="http://schemas.openxmlformats.org/officeDocument/2006/relationships/hyperlink" Target="https://www.facebook.com/profile.php?id=100066477831640" TargetMode="External"/><Relationship Id="rId978" Type="http://schemas.openxmlformats.org/officeDocument/2006/relationships/hyperlink" Target="https://www.facebook.com/conganxahopthanh/" TargetMode="External"/><Relationship Id="rId1163" Type="http://schemas.openxmlformats.org/officeDocument/2006/relationships/hyperlink" Target="https://dichvucong.gov.vn/p/phananhkiennghi/pakn-detail.html?id=145566" TargetMode="External"/><Relationship Id="rId1370" Type="http://schemas.openxmlformats.org/officeDocument/2006/relationships/hyperlink" Target="https://www.facebook.com/Tu%E1%BB%95i-tr%E1%BA%BB-C%C3%B4ng-an-TP-S%E1%BA%A7m-S%C6%A1n-100069346653553/?locale=vi_VN" TargetMode="External"/><Relationship Id="rId2007" Type="http://schemas.openxmlformats.org/officeDocument/2006/relationships/hyperlink" Target="https://www.facebook.com/p/Tu%E1%BB%95i-tr%E1%BA%BB-C%C3%B4ng-an-Th%C3%A0nh-ph%E1%BB%91-V%C4%A9nh-Y%C3%AAn-100066497717181/?locale=nl_BE" TargetMode="External"/><Relationship Id="rId2214" Type="http://schemas.openxmlformats.org/officeDocument/2006/relationships/hyperlink" Target="https://www.nghean.gov.vn/" TargetMode="External"/><Relationship Id="rId740" Type="http://schemas.openxmlformats.org/officeDocument/2006/relationships/hyperlink" Target="https://www.facebook.com/p/C%C3%B4ng-an-th%E1%BB%8B-tr%E1%BA%A5n-H%C3%A0-Trung-100072424748229/" TargetMode="External"/><Relationship Id="rId838" Type="http://schemas.openxmlformats.org/officeDocument/2006/relationships/hyperlink" Target="https://www.facebook.com/people/C%C3%B4ng-an-x%C3%A3-Y%C3%AAn-Th%E1%BB%8Bnh-Y%C3%AAn-%C4%90%E1%BB%8Bnh/100075416697714/?locale=da_DK" TargetMode="External"/><Relationship Id="rId1023" Type="http://schemas.openxmlformats.org/officeDocument/2006/relationships/hyperlink" Target="https://thocuong.trieuson.thanhhoa.gov.vn/" TargetMode="External"/><Relationship Id="rId1468" Type="http://schemas.openxmlformats.org/officeDocument/2006/relationships/hyperlink" Target="https://txbinhminh.vinhlong.gov.vn/" TargetMode="External"/><Relationship Id="rId1675" Type="http://schemas.openxmlformats.org/officeDocument/2006/relationships/hyperlink" Target="https://tamhop.quyhop.nghean.gov.vn/" TargetMode="External"/><Relationship Id="rId1882" Type="http://schemas.openxmlformats.org/officeDocument/2006/relationships/hyperlink" Target="https://anhson.nghean.gov.vn/hoa-son" TargetMode="External"/><Relationship Id="rId600" Type="http://schemas.openxmlformats.org/officeDocument/2006/relationships/hyperlink" Target="https://www.facebook.com/profile.php?id=100068965967346" TargetMode="External"/><Relationship Id="rId1230" Type="http://schemas.openxmlformats.org/officeDocument/2006/relationships/hyperlink" Target="https://quyhoach.xaydung.gov.vn/vn/quy-hoach/9754/dieu-chinh-quy-hoach-chung-xay-dung-xa-nga-thach---huyen-nga-son--thanh-hoa-den-nam-2030-.aspx" TargetMode="External"/><Relationship Id="rId1328" Type="http://schemas.openxmlformats.org/officeDocument/2006/relationships/hyperlink" Target="https://www.facebook.com/p/C%C3%B4ng-An-x%C3%A3-Tr%C6%B0%E1%BB%9Dng-Minh-huy%E1%BB%87n-N%C3%B4ng-C%E1%BB%91ng-100061370296115/" TargetMode="External"/><Relationship Id="rId1535" Type="http://schemas.openxmlformats.org/officeDocument/2006/relationships/hyperlink" Target="https://nghilien.vinh.nghean.gov.vn/" TargetMode="External"/><Relationship Id="rId905" Type="http://schemas.openxmlformats.org/officeDocument/2006/relationships/hyperlink" Target="https://xuanphu.thoxuan.thanhhoa.gov.vn/" TargetMode="External"/><Relationship Id="rId1742" Type="http://schemas.openxmlformats.org/officeDocument/2006/relationships/hyperlink" Target="https://www.nghean.gov.vn/huyen-uy-hdnd-ubnd-huyen-quynh-luu" TargetMode="External"/><Relationship Id="rId34" Type="http://schemas.openxmlformats.org/officeDocument/2006/relationships/hyperlink" Target="https://www.facebook.com/profile.php?id=61554732280275" TargetMode="External"/><Relationship Id="rId1602" Type="http://schemas.openxmlformats.org/officeDocument/2006/relationships/hyperlink" Target="https://chaunhan.hungnguyen.nghean.gov.vn/" TargetMode="External"/><Relationship Id="rId183" Type="http://schemas.openxmlformats.org/officeDocument/2006/relationships/hyperlink" Target="https://www.facebook.com/profile.php?id=100088467798122" TargetMode="External"/><Relationship Id="rId390" Type="http://schemas.openxmlformats.org/officeDocument/2006/relationships/hyperlink" Target="https://www.facebook.com/conganquangngoc" TargetMode="External"/><Relationship Id="rId1907" Type="http://schemas.openxmlformats.org/officeDocument/2006/relationships/hyperlink" Target="https://dienchau.nghean.gov.vn/cac-xa-thi-tran" TargetMode="External"/><Relationship Id="rId2071" Type="http://schemas.openxmlformats.org/officeDocument/2006/relationships/hyperlink" Target="https://doluong.nghean.gov.vn/quang-son/gioi-thieu-chung-xa-quang-son-365197" TargetMode="External"/><Relationship Id="rId250" Type="http://schemas.openxmlformats.org/officeDocument/2006/relationships/hyperlink" Target="https://www.facebook.com/profile.php?id=100064620507133" TargetMode="External"/><Relationship Id="rId488" Type="http://schemas.openxmlformats.org/officeDocument/2006/relationships/hyperlink" Target="https://www.facebook.com/profile.php?id=100066814005814" TargetMode="External"/><Relationship Id="rId695" Type="http://schemas.openxmlformats.org/officeDocument/2006/relationships/hyperlink" Target="https://thachdinh.thachthanh.thanhhoa.gov.vn/" TargetMode="External"/><Relationship Id="rId2169" Type="http://schemas.openxmlformats.org/officeDocument/2006/relationships/hyperlink" Target="https://nghikieu.nghiloc.nghean.gov.vn/" TargetMode="External"/><Relationship Id="rId2376" Type="http://schemas.openxmlformats.org/officeDocument/2006/relationships/hyperlink" Target="https://www.facebook.com/ConganxaQuangDiem/?locale=ms_MY" TargetMode="External"/><Relationship Id="rId110" Type="http://schemas.openxmlformats.org/officeDocument/2006/relationships/hyperlink" Target="https://www.facebook.com/profile.php?id=100069153677213" TargetMode="External"/><Relationship Id="rId348" Type="http://schemas.openxmlformats.org/officeDocument/2006/relationships/hyperlink" Target="https://www.facebook.com/profile.php?id=100064694558644" TargetMode="External"/><Relationship Id="rId555" Type="http://schemas.openxmlformats.org/officeDocument/2006/relationships/hyperlink" Target="https://www.facebook.com/CAXXL" TargetMode="External"/><Relationship Id="rId762" Type="http://schemas.openxmlformats.org/officeDocument/2006/relationships/hyperlink" Target="https://www.facebook.com/p/Tu%E1%BB%95i-tr%E1%BA%BB-C%C3%B4ng-an-TP-S%E1%BA%A7m-S%C6%A1n-100069346653553/?locale=fr_FR" TargetMode="External"/><Relationship Id="rId1185" Type="http://schemas.openxmlformats.org/officeDocument/2006/relationships/hyperlink" Target="https://www.facebook.com/Conganxahoaloc/" TargetMode="External"/><Relationship Id="rId1392" Type="http://schemas.openxmlformats.org/officeDocument/2006/relationships/hyperlink" Target="https://www.facebook.com/p/C%C3%B4ng-an-x%C3%A3-Qu%E1%BA%A3ng-B%C3%ACnh-huy%E1%BB%87n-Qu%E1%BA%A3ng-X%C6%B0%C6%A1ng-t%E1%BB%89nh-Thanh-Ho%C3%A1-100038006094749/" TargetMode="External"/><Relationship Id="rId2029" Type="http://schemas.openxmlformats.org/officeDocument/2006/relationships/hyperlink" Target="https://doluong.nghean.gov.vn/giang-son-dong/giang-son-dong-365172" TargetMode="External"/><Relationship Id="rId2236" Type="http://schemas.openxmlformats.org/officeDocument/2006/relationships/hyperlink" Target="https://www.facebook.com/p/C%C3%B4ng-an-x%C3%A3-Trung-Ph%C3%BAc-C%C6%B0%E1%BB%9Dng-Nam-%C4%90%C3%A0n-Ngh%E1%BB%87-An-100057475118725/" TargetMode="External"/><Relationship Id="rId208" Type="http://schemas.openxmlformats.org/officeDocument/2006/relationships/hyperlink" Target="https://www.facebook.com/profile.php?id=100063965673447" TargetMode="External"/><Relationship Id="rId415" Type="http://schemas.openxmlformats.org/officeDocument/2006/relationships/hyperlink" Target="https://www.facebook.com/profile.php?id=100027234442746" TargetMode="External"/><Relationship Id="rId622" Type="http://schemas.openxmlformats.org/officeDocument/2006/relationships/hyperlink" Target="https://www.facebook.com/profile.php?id=100035319913903" TargetMode="External"/><Relationship Id="rId1045" Type="http://schemas.openxmlformats.org/officeDocument/2006/relationships/hyperlink" Target="https://www.facebook.com/p/C%C3%B4ng-an-x%C3%A3-Thi%E1%BB%87u-Long-100080680838162/" TargetMode="External"/><Relationship Id="rId1252" Type="http://schemas.openxmlformats.org/officeDocument/2006/relationships/hyperlink" Target="https://thanhson.quanhoa.thanhhoa.gov.vn/" TargetMode="External"/><Relationship Id="rId1697" Type="http://schemas.openxmlformats.org/officeDocument/2006/relationships/hyperlink" Target="https://nghiadan.nghean.gov.vn/uy-ban-nhan-dan-huyen/ubnd-xa-thi-tran-487176" TargetMode="External"/><Relationship Id="rId2303" Type="http://schemas.openxmlformats.org/officeDocument/2006/relationships/hyperlink" Target="https://www.facebook.com/p/C%C3%B4ng-an-ph%C6%B0%E1%BB%9Dng-Th%E1%BA%A1ch-Qu%C3%BD-TP-H%C3%A0-T%C4%A9nh-100068616767951/" TargetMode="External"/><Relationship Id="rId927" Type="http://schemas.openxmlformats.org/officeDocument/2006/relationships/hyperlink" Target="https://www.facebook.com/p/C%C3%B4ng-an-x%C3%A3-Xu%C3%A2n-Minh-Th%E1%BB%8D-Xu%C3%A2n-100068097211386/" TargetMode="External"/><Relationship Id="rId1112" Type="http://schemas.openxmlformats.org/officeDocument/2006/relationships/hyperlink" Target="https://www.facebook.com/conganxahoangduc/" TargetMode="External"/><Relationship Id="rId1557" Type="http://schemas.openxmlformats.org/officeDocument/2006/relationships/hyperlink" Target="https://www.facebook.com/p/C%C3%B4ng-an-ph%C6%B0%E1%BB%9Dng-Quang-Phong-100064694558644/" TargetMode="External"/><Relationship Id="rId1764" Type="http://schemas.openxmlformats.org/officeDocument/2006/relationships/hyperlink" Target="https://nghean.gov.vn/kinh-te/xa-quynh-hau-don-bang-cong-nhan-xa-dat-chuan-nong-thon-moi-nang-cao-nam-2021-550141" TargetMode="External"/><Relationship Id="rId1971" Type="http://schemas.openxmlformats.org/officeDocument/2006/relationships/hyperlink" Target="https://tanthanh.yenthanh.nghean.gov.vn/" TargetMode="External"/><Relationship Id="rId56" Type="http://schemas.openxmlformats.org/officeDocument/2006/relationships/hyperlink" Target="https://www.facebook.com/profile.php?id=100070065693659" TargetMode="External"/><Relationship Id="rId1417" Type="http://schemas.openxmlformats.org/officeDocument/2006/relationships/hyperlink" Target="http://quanggiao.quangxuong.thanhhoa.gov.vn/chuyen-doi-so/huong-dan-nguoi-dan-su-dung-cong-dich-vu-cong-quoc-gia-299" TargetMode="External"/><Relationship Id="rId1624" Type="http://schemas.openxmlformats.org/officeDocument/2006/relationships/hyperlink" Target="https://www.facebook.com/p/X%C3%A3-Hu%E1%BB%93i-T%E1%BB%A5-K%E1%BB%B3-S%C6%A1n-Ngh%E1%BB%87-An-100057795513887/" TargetMode="External"/><Relationship Id="rId1831" Type="http://schemas.openxmlformats.org/officeDocument/2006/relationships/hyperlink" Target="https://nghiadan.nghean.gov.vn/uy-ban-nhan-dan-huyen/ubnd-xa-thi-tran-487176" TargetMode="External"/><Relationship Id="rId1929" Type="http://schemas.openxmlformats.org/officeDocument/2006/relationships/hyperlink" Target="https://www.facebook.com/p/C%C3%B4ng-an-x%C3%A3-Di%E1%BB%85n-K%E1%BB%B7-huy%E1%BB%87n-Di%E1%BB%85n-Ch%C3%A2u-t%E1%BB%89nh-Ngh%E1%BB%87-An-100027836786062/" TargetMode="External"/><Relationship Id="rId2093" Type="http://schemas.openxmlformats.org/officeDocument/2006/relationships/hyperlink" Target="https://www.facebook.com/p/C%C3%B4ng-An-x%C3%A3-H%E1%BA%A1nh-L%C3%A2m-100066464537815/" TargetMode="External"/><Relationship Id="rId272" Type="http://schemas.openxmlformats.org/officeDocument/2006/relationships/hyperlink" Target="https://www.facebook.com/profile.php?id=100092575383616" TargetMode="External"/><Relationship Id="rId577" Type="http://schemas.openxmlformats.org/officeDocument/2006/relationships/hyperlink" Target="https://www.facebook.com/profile.php?id=100064661444771" TargetMode="External"/><Relationship Id="rId2160" Type="http://schemas.openxmlformats.org/officeDocument/2006/relationships/hyperlink" Target="https://hungnghia.hungnguyen.nghean.gov.vn/" TargetMode="External"/><Relationship Id="rId2258" Type="http://schemas.openxmlformats.org/officeDocument/2006/relationships/hyperlink" Target="https://hungphuc.hungnguyen.nghean.gov.vn/" TargetMode="External"/><Relationship Id="rId132" Type="http://schemas.openxmlformats.org/officeDocument/2006/relationships/hyperlink" Target="https://www.facebook.com/profile.php?id=100063963042940" TargetMode="External"/><Relationship Id="rId784" Type="http://schemas.openxmlformats.org/officeDocument/2006/relationships/hyperlink" Target="https://vinhthanh.chauthanh.angiang.gov.vn/" TargetMode="External"/><Relationship Id="rId991" Type="http://schemas.openxmlformats.org/officeDocument/2006/relationships/hyperlink" Target="https://www.facebook.com/conganxadanluc.trieuson.thanhhoa/" TargetMode="External"/><Relationship Id="rId1067" Type="http://schemas.openxmlformats.org/officeDocument/2006/relationships/hyperlink" Target="https://www.facebook.com/p/C%C3%B4ng-an-x%C3%A3-Thi%E1%BB%87u-Vi%C3%AAn-100064875136110/" TargetMode="External"/><Relationship Id="rId2020" Type="http://schemas.openxmlformats.org/officeDocument/2006/relationships/hyperlink" Target="https://baothanh.yenthanh.nghean.gov.vn/" TargetMode="External"/><Relationship Id="rId437" Type="http://schemas.openxmlformats.org/officeDocument/2006/relationships/hyperlink" Target="https://www.facebook.com/profile.php?id=100046095462279" TargetMode="External"/><Relationship Id="rId644" Type="http://schemas.openxmlformats.org/officeDocument/2006/relationships/hyperlink" Target="https://www.facebook.com/caxhason" TargetMode="External"/><Relationship Id="rId851" Type="http://schemas.openxmlformats.org/officeDocument/2006/relationships/hyperlink" Target="https://kimson.ninhbinh.gov.vn/gioi-thieu/xa-dinh-hoa" TargetMode="External"/><Relationship Id="rId1274" Type="http://schemas.openxmlformats.org/officeDocument/2006/relationships/hyperlink" Target="https://xuankhang.nhuthanh.thanhhoa.gov.vn/web/nhan-su.htm?cbxTochuc=60668a8d-0ddf-d484-2268-905eb4d1f09a" TargetMode="External"/><Relationship Id="rId1481" Type="http://schemas.openxmlformats.org/officeDocument/2006/relationships/hyperlink" Target="https://www.facebook.com/conganxatunglam.2020/" TargetMode="External"/><Relationship Id="rId1579" Type="http://schemas.openxmlformats.org/officeDocument/2006/relationships/hyperlink" Target="https://hanhdich.quephong.nghean.gov.vn/" TargetMode="External"/><Relationship Id="rId2118" Type="http://schemas.openxmlformats.org/officeDocument/2006/relationships/hyperlink" Target="https://www.facebook.com/p/C%C3%B4ng-an-x%C3%A3-%C4%90%E1%BB%93ng-V%C4%83n-T%C3%A2n-K%E1%BB%B3-Ngh%E1%BB%87-An-100064657150316/" TargetMode="External"/><Relationship Id="rId2325" Type="http://schemas.openxmlformats.org/officeDocument/2006/relationships/hyperlink" Target="https://daulieu.hatinh.gov.vn/" TargetMode="External"/><Relationship Id="rId504" Type="http://schemas.openxmlformats.org/officeDocument/2006/relationships/hyperlink" Target="https://www.facebook.com/conganxahoangphong" TargetMode="External"/><Relationship Id="rId711" Type="http://schemas.openxmlformats.org/officeDocument/2006/relationships/hyperlink" Target="http://thachlong.thachthanh.thanhhoa.gov.vn/pho-bien-tuyen-truyen" TargetMode="External"/><Relationship Id="rId949" Type="http://schemas.openxmlformats.org/officeDocument/2006/relationships/hyperlink" Target="https://qppl.thanhhoa.gov.vn/vbpq_thanhhoa.nsf/F4FE8D54710DD4AC4725862300154661/$file/DT-VBDTPT106267902-11-20201605237578616dinhquanghung13.11.2020_17h57p59_quyenpd_14-11-2020-21-39-25_signed.pdf" TargetMode="External"/><Relationship Id="rId1134" Type="http://schemas.openxmlformats.org/officeDocument/2006/relationships/hyperlink" Target="https://www.facebook.com/conganxahoangchau" TargetMode="External"/><Relationship Id="rId1341" Type="http://schemas.openxmlformats.org/officeDocument/2006/relationships/hyperlink" Target="https://www.facebook.com/p/C%C3%B4ng-an-x%C3%A3-T%C6%B0%E1%BB%A3ng-S%C6%A1n-N%C3%B4ng-C%E1%BB%91ng-Thanh-Ho%C3%A1-100063648515107/" TargetMode="External"/><Relationship Id="rId1786" Type="http://schemas.openxmlformats.org/officeDocument/2006/relationships/hyperlink" Target="https://quynhluu.nghean.gov.vn/" TargetMode="External"/><Relationship Id="rId1993" Type="http://schemas.openxmlformats.org/officeDocument/2006/relationships/hyperlink" Target="https://vanthanh.yenthanh.nghean.gov.vn/" TargetMode="External"/><Relationship Id="rId78" Type="http://schemas.openxmlformats.org/officeDocument/2006/relationships/hyperlink" Target="https://www.facebook.com/profile.php?id=100066656624503" TargetMode="External"/><Relationship Id="rId809" Type="http://schemas.openxmlformats.org/officeDocument/2006/relationships/hyperlink" Target="https://vinhtuong.vinhphuc.gov.vn/ct/cms/tintuc/Lists/CACXATHITRAN/View_Detail.aspx?ItemID=2" TargetMode="External"/><Relationship Id="rId1201" Type="http://schemas.openxmlformats.org/officeDocument/2006/relationships/hyperlink" Target="https://www.facebook.com/CAXNgaVan/" TargetMode="External"/><Relationship Id="rId1439" Type="http://schemas.openxmlformats.org/officeDocument/2006/relationships/hyperlink" Target="https://thocuong.trieuson.thanhhoa.gov.vn/" TargetMode="External"/><Relationship Id="rId1646" Type="http://schemas.openxmlformats.org/officeDocument/2006/relationships/hyperlink" Target="https://muongnoc.quephong.nghean.gov.vn/" TargetMode="External"/><Relationship Id="rId1853" Type="http://schemas.openxmlformats.org/officeDocument/2006/relationships/hyperlink" Target="https://www.facebook.com/trungtamvanhoathethaovatruyenthongtanky/?locale=vi_VN" TargetMode="External"/><Relationship Id="rId1506" Type="http://schemas.openxmlformats.org/officeDocument/2006/relationships/hyperlink" Target="https://www.facebook.com/LTTechBusiness/" TargetMode="External"/><Relationship Id="rId1713" Type="http://schemas.openxmlformats.org/officeDocument/2006/relationships/hyperlink" Target="https://yenhop.quyhop.nghean.gov.vn/" TargetMode="External"/><Relationship Id="rId1920" Type="http://schemas.openxmlformats.org/officeDocument/2006/relationships/hyperlink" Target="https://www.facebook.com/conganxadienhai/" TargetMode="External"/><Relationship Id="rId294" Type="http://schemas.openxmlformats.org/officeDocument/2006/relationships/hyperlink" Target="https://www.facebook.com/profile.php?id=100072493029671" TargetMode="External"/><Relationship Id="rId2182" Type="http://schemas.openxmlformats.org/officeDocument/2006/relationships/hyperlink" Target="https://www.nghean.gov.vn/kinh-te/xa-nghi-hoa-cong-bo-xa-dat-chuan-nong-thon-moi-nang-cao-700760" TargetMode="External"/><Relationship Id="rId154" Type="http://schemas.openxmlformats.org/officeDocument/2006/relationships/hyperlink" Target="https://www.facebook.com/profile.php?id=100064138209121" TargetMode="External"/><Relationship Id="rId361" Type="http://schemas.openxmlformats.org/officeDocument/2006/relationships/hyperlink" Target="https://www.facebook.com/profile.php?id=100064790932558" TargetMode="External"/><Relationship Id="rId599" Type="http://schemas.openxmlformats.org/officeDocument/2006/relationships/hyperlink" Target="https://www.facebook.com/profile.php?id=100034621346722" TargetMode="External"/><Relationship Id="rId2042" Type="http://schemas.openxmlformats.org/officeDocument/2006/relationships/hyperlink" Target="https://www.facebook.com/p/C%C3%B4ng-an-x%C3%A3-B%E1%BA%AFc-S%C6%A1n-%C4%90%C3%B4-L%C6%B0%C6%A1ng-Ngh%E1%BB%87-An-100066829706376/" TargetMode="External"/><Relationship Id="rId459" Type="http://schemas.openxmlformats.org/officeDocument/2006/relationships/hyperlink" Target="https://www.facebook.com/profile.php?id=100063590978033" TargetMode="External"/><Relationship Id="rId666" Type="http://schemas.openxmlformats.org/officeDocument/2006/relationships/hyperlink" Target="https://www.facebook.com/profile.php?id=100064932063253" TargetMode="External"/><Relationship Id="rId873" Type="http://schemas.openxmlformats.org/officeDocument/2006/relationships/hyperlink" Target="https://www.facebook.com/p/Tu%E1%BB%95i-tr%E1%BA%BB-C%C3%B4ng-an-huy%E1%BB%87n-Ph%C3%BAc-Th%E1%BB%8D-100066934373551/?locale=cy_GB" TargetMode="External"/><Relationship Id="rId1089" Type="http://schemas.openxmlformats.org/officeDocument/2006/relationships/hyperlink" Target="https://www.facebook.com/conganxahoangphuong/" TargetMode="External"/><Relationship Id="rId1296" Type="http://schemas.openxmlformats.org/officeDocument/2006/relationships/hyperlink" Target="https://tantho.nongcong.thanhhoa.gov.vn/web/trang-chu/he-thong-chinh-tri/uy-ban-nhan-dan-xa/can-bo-cong-chuc-ubnd-xa-tan-tho.html" TargetMode="External"/><Relationship Id="rId2347" Type="http://schemas.openxmlformats.org/officeDocument/2006/relationships/hyperlink" Target="https://sonha.quangngai.gov.vn/ubnd-xa-son-linh" TargetMode="External"/><Relationship Id="rId221" Type="http://schemas.openxmlformats.org/officeDocument/2006/relationships/hyperlink" Target="https://www.facebook.com/profile.php?id=61553861566048" TargetMode="External"/><Relationship Id="rId319" Type="http://schemas.openxmlformats.org/officeDocument/2006/relationships/hyperlink" Target="https://www.facebook.com/profile.php?id=100068303130178" TargetMode="External"/><Relationship Id="rId526" Type="http://schemas.openxmlformats.org/officeDocument/2006/relationships/hyperlink" Target="https://www.facebook.com/profile.php?id=100092560561191" TargetMode="External"/><Relationship Id="rId1156" Type="http://schemas.openxmlformats.org/officeDocument/2006/relationships/hyperlink" Target="https://dichvucong.gov.vn/p/phananhkiennghi/pakn-detail.html?id=196460" TargetMode="External"/><Relationship Id="rId1363" Type="http://schemas.openxmlformats.org/officeDocument/2006/relationships/hyperlink" Target="https://dongson.thanhhoa.gov.vn/" TargetMode="External"/><Relationship Id="rId2207" Type="http://schemas.openxmlformats.org/officeDocument/2006/relationships/hyperlink" Target="https://namnghia.namdan.nghean.gov.vn/" TargetMode="External"/><Relationship Id="rId733" Type="http://schemas.openxmlformats.org/officeDocument/2006/relationships/hyperlink" Target="https://www.facebook.com/p/C%C3%B4ng-an-x%C3%A3-Th%C3%A0nh-Long-100077574795124/" TargetMode="External"/><Relationship Id="rId940" Type="http://schemas.openxmlformats.org/officeDocument/2006/relationships/hyperlink" Target="https://yennhan.thuongxuan.thanhhoa.gov.vn/uy-ban-nhan-dan-xa" TargetMode="External"/><Relationship Id="rId1016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570" Type="http://schemas.openxmlformats.org/officeDocument/2006/relationships/hyperlink" Target="https://donghieu.thaihoa.nghean.gov.vn/" TargetMode="External"/><Relationship Id="rId1668" Type="http://schemas.openxmlformats.org/officeDocument/2006/relationships/hyperlink" Target="https://tamthai.tuongduong.nghean.gov.vn/" TargetMode="External"/><Relationship Id="rId1875" Type="http://schemas.openxmlformats.org/officeDocument/2006/relationships/hyperlink" Target="https://www.facebook.com/p/C%C3%B4ng-An-X%C3%A3-C%E1%BA%A9m-S%C6%A1n-Anh-S%C6%A1n-Ngh%E1%BB%87-An-100071152134782/" TargetMode="External"/><Relationship Id="rId800" Type="http://schemas.openxmlformats.org/officeDocument/2006/relationships/hyperlink" Target="https://qppl.thanhhoa.gov.vn/vbpq_thanhhoa.nsf/A2E2BBF764937812472587100005F2EF/$file/DT-VBDTPT260686249-7-20211625654634593_tungdt_08-07-2021-15-39-03_signed.pdf" TargetMode="External"/><Relationship Id="rId1223" Type="http://schemas.openxmlformats.org/officeDocument/2006/relationships/hyperlink" Target="https://www.facebook.com/ConganxaNgaDien.24h/" TargetMode="External"/><Relationship Id="rId1430" Type="http://schemas.openxmlformats.org/officeDocument/2006/relationships/hyperlink" Target="https://quangthai.quangxuong.thanhhoa.gov.vn/gioi-thieu-chung" TargetMode="External"/><Relationship Id="rId1528" Type="http://schemas.openxmlformats.org/officeDocument/2006/relationships/hyperlink" Target="https://www.facebook.com/p/C%C3%B4ng-an-x%C3%A3-H%C6%B0ng-%C4%90%C3%B4ng-100071773157660/" TargetMode="External"/><Relationship Id="rId1735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1942" Type="http://schemas.openxmlformats.org/officeDocument/2006/relationships/hyperlink" Target="https://dienquang.dienchau.nghean.gov.vn/" TargetMode="External"/><Relationship Id="rId27" Type="http://schemas.openxmlformats.org/officeDocument/2006/relationships/hyperlink" Target="https://www.facebook.com/conganphuongbacha" TargetMode="External"/><Relationship Id="rId1802" Type="http://schemas.openxmlformats.org/officeDocument/2006/relationships/hyperlink" Target="https://vienkiemsat.nghean.gov.vn/tin-hoat-dong/vien-ksnd-huyen-con-cuong-truc-tiep-kiem-sat-viec-chap-hanh-an-treo-va-cai-tao-khong-giam-giu-ta-543505" TargetMode="External"/><Relationship Id="rId176" Type="http://schemas.openxmlformats.org/officeDocument/2006/relationships/hyperlink" Target="https://www.facebook.com/profile.php?id=100063669334071" TargetMode="External"/><Relationship Id="rId383" Type="http://schemas.openxmlformats.org/officeDocument/2006/relationships/hyperlink" Target="https://www.facebook.com/profile.php?id=100072317893585" TargetMode="External"/><Relationship Id="rId590" Type="http://schemas.openxmlformats.org/officeDocument/2006/relationships/hyperlink" Target="https://www.facebook.com/profile.php?id=100068097211386" TargetMode="External"/><Relationship Id="rId2064" Type="http://schemas.openxmlformats.org/officeDocument/2006/relationships/hyperlink" Target="https://www.facebook.com/p/C%C3%B4ng-an-x%C3%A3-L%E1%BA%A1c-S%C6%A1n-%C4%90%C3%B4-L%C6%B0%C6%A1ng-Ngh%E1%BB%87-An-100063490723830/" TargetMode="External"/><Relationship Id="rId2271" Type="http://schemas.openxmlformats.org/officeDocument/2006/relationships/hyperlink" Target="https://hoangmai.nghean.gov.vn/cac-xa-phuong/thong-tin-ve-xa-quynh-vinh-thi-xa-hoang-mai-486726" TargetMode="External"/><Relationship Id="rId243" Type="http://schemas.openxmlformats.org/officeDocument/2006/relationships/hyperlink" Target="https://www.facebook.com/profile.php?id=100032459812635" TargetMode="External"/><Relationship Id="rId450" Type="http://schemas.openxmlformats.org/officeDocument/2006/relationships/hyperlink" Target="https://www.facebook.com/conganxathuongninh" TargetMode="External"/><Relationship Id="rId688" Type="http://schemas.openxmlformats.org/officeDocument/2006/relationships/hyperlink" Target="https://camphu.camthuy.thanhhoa.gov.vn/" TargetMode="External"/><Relationship Id="rId895" Type="http://schemas.openxmlformats.org/officeDocument/2006/relationships/hyperlink" Target="https://xuanson.chauduc.baria-vungtau.gov.vn/" TargetMode="External"/><Relationship Id="rId1080" Type="http://schemas.openxmlformats.org/officeDocument/2006/relationships/hyperlink" Target="http://thieuvan.thieuhoa.thanhhoa.gov.vn/" TargetMode="External"/><Relationship Id="rId2131" Type="http://schemas.openxmlformats.org/officeDocument/2006/relationships/hyperlink" Target="https://thanhchuong.nghean.gov.vn/kinh-te-chinh-tri/thanh-luong-to-chuc-ky-niem-70-nam-ngay-thanh-lap-xa-13-3-2054-13-3-2024-626130" TargetMode="External"/><Relationship Id="rId2369" Type="http://schemas.openxmlformats.org/officeDocument/2006/relationships/hyperlink" Target="https://www.facebook.com/doanxasontay/videos/1224288551923159/" TargetMode="External"/><Relationship Id="rId103" Type="http://schemas.openxmlformats.org/officeDocument/2006/relationships/hyperlink" Target="https://www.facebook.com/CAXTHANHTHINH" TargetMode="External"/><Relationship Id="rId310" Type="http://schemas.openxmlformats.org/officeDocument/2006/relationships/hyperlink" Target="https://www.facebook.com/profile.php?id=100067331566943" TargetMode="External"/><Relationship Id="rId548" Type="http://schemas.openxmlformats.org/officeDocument/2006/relationships/hyperlink" Target="https://www.facebook.com/conganxathothe" TargetMode="External"/><Relationship Id="rId755" Type="http://schemas.openxmlformats.org/officeDocument/2006/relationships/hyperlink" Target="https://www.facebook.com/tuoitreconganquanhadong/" TargetMode="External"/><Relationship Id="rId962" Type="http://schemas.openxmlformats.org/officeDocument/2006/relationships/hyperlink" Target="http://ngocphung.thuongxuan.gov.vn/web/van-ban-phap-quy.htm" TargetMode="External"/><Relationship Id="rId1178" Type="http://schemas.openxmlformats.org/officeDocument/2006/relationships/hyperlink" Target="https://www.facebook.com/Conganxahoaloc/" TargetMode="External"/><Relationship Id="rId1385" Type="http://schemas.openxmlformats.org/officeDocument/2006/relationships/hyperlink" Target="https://haiha.quangninh.gov.vn/Trang/ChiTietBVGioiThieu.aspx?bvid=126" TargetMode="External"/><Relationship Id="rId1592" Type="http://schemas.openxmlformats.org/officeDocument/2006/relationships/hyperlink" Target="https://quephong.nghean.gov.vn/tin-noi-bat/khanh-thanh-cau-vuot-lu-khuyen-hoc-khuyen-tai-briar-tai-xa-quang-phong-huyen-que-phong-687875" TargetMode="External"/><Relationship Id="rId2229" Type="http://schemas.openxmlformats.org/officeDocument/2006/relationships/hyperlink" Target="https://namcat.namdan.nghean.gov.vn/" TargetMode="External"/><Relationship Id="rId91" Type="http://schemas.openxmlformats.org/officeDocument/2006/relationships/hyperlink" Target="https://www.facebook.com/profile.php?id=100063458887693" TargetMode="External"/><Relationship Id="rId408" Type="http://schemas.openxmlformats.org/officeDocument/2006/relationships/hyperlink" Target="https://www.facebook.com/profile.php?id=100077760878125" TargetMode="External"/><Relationship Id="rId615" Type="http://schemas.openxmlformats.org/officeDocument/2006/relationships/hyperlink" Target="https://www.facebook.com/profile.php?id=100038890427275" TargetMode="External"/><Relationship Id="rId822" Type="http://schemas.openxmlformats.org/officeDocument/2006/relationships/hyperlink" Target="https://qppl.thanhhoa.gov.vn/vbpq_thanhhoa.nsf/374195AF664EE748472585CE0037BB0E/$file/DT-VBDTPT267475280-8-20201597914303791chanth20.08.2020_17h37p57_liemmx_22-08-2020-17-44-53_signed.pdf" TargetMode="External"/><Relationship Id="rId1038" Type="http://schemas.openxmlformats.org/officeDocument/2006/relationships/hyperlink" Target="https://www.facebook.com/Conganxathieuphucvinhandanphucvu/" TargetMode="External"/><Relationship Id="rId1245" Type="http://schemas.openxmlformats.org/officeDocument/2006/relationships/hyperlink" Target="https://www.facebook.com/p/C%C3%B4ng-an-X%C3%A3-C%C3%A1t-V%C3%A2n-100034431847238/" TargetMode="External"/><Relationship Id="rId1452" Type="http://schemas.openxmlformats.org/officeDocument/2006/relationships/hyperlink" Target="https://tanhiep.thanhhoa.longan.gov.vn/" TargetMode="External"/><Relationship Id="rId1897" Type="http://schemas.openxmlformats.org/officeDocument/2006/relationships/hyperlink" Target="https://khaison.anhson.nghean.gov.vn/" TargetMode="External"/><Relationship Id="rId1105" Type="http://schemas.openxmlformats.org/officeDocument/2006/relationships/hyperlink" Target="https://www.facebook.com/conganxahoangquy/" TargetMode="External"/><Relationship Id="rId1312" Type="http://schemas.openxmlformats.org/officeDocument/2006/relationships/hyperlink" Target="https://www.facebook.com/p/C%C3%B4ng-an-x%C3%A3-T%E1%BA%BF-N%C3%B4ng-huy%E1%BB%87n-N%C3%B4ng-C%E1%BB%91ng-100064053639600/" TargetMode="External"/><Relationship Id="rId1757" Type="http://schemas.openxmlformats.org/officeDocument/2006/relationships/hyperlink" Target="https://www.nghean.gov.vn/chinh-tri/xa-quynh-hoa-don-nhan-bang-cong-nhan-xa-dat-chuan-nong-thon-moi-527529" TargetMode="External"/><Relationship Id="rId1964" Type="http://schemas.openxmlformats.org/officeDocument/2006/relationships/hyperlink" Target="https://thitran.yenthanh.nghean.gov.vn/" TargetMode="External"/><Relationship Id="rId49" Type="http://schemas.openxmlformats.org/officeDocument/2006/relationships/hyperlink" Target="https://www.facebook.com/profile.php?id=61554501174989" TargetMode="External"/><Relationship Id="rId1617" Type="http://schemas.openxmlformats.org/officeDocument/2006/relationships/hyperlink" Target="https://www.facebook.com/p/Tu%E1%BB%95i-tr%E1%BA%BB-C%C3%B4ng-an-Th%C3%A0nh-ph%E1%BB%91-V%C4%A9nh-Y%C3%AAn-100066497717181/?locale=nl_BE" TargetMode="External"/><Relationship Id="rId1824" Type="http://schemas.openxmlformats.org/officeDocument/2006/relationships/hyperlink" Target="https://www.facebook.com/trungtamvanhoathethaovatruyenthongtanky/?locale=vi_VN" TargetMode="External"/><Relationship Id="rId198" Type="http://schemas.openxmlformats.org/officeDocument/2006/relationships/hyperlink" Target="https://www.facebook.com/profile.php?id=100077365303986" TargetMode="External"/><Relationship Id="rId2086" Type="http://schemas.openxmlformats.org/officeDocument/2006/relationships/hyperlink" Target="https://doluong.nghean.gov.vn/tru-son" TargetMode="External"/><Relationship Id="rId2293" Type="http://schemas.openxmlformats.org/officeDocument/2006/relationships/hyperlink" Target="https://www.facebook.com/p/C%C3%B4ng-an-ph%C6%B0%E1%BB%9Dng-Nguy%E1%BB%85n-Du-TP-H%C3%A0-T%C4%A9nh-100047636203570/" TargetMode="External"/><Relationship Id="rId265" Type="http://schemas.openxmlformats.org/officeDocument/2006/relationships/hyperlink" Target="https://www.facebook.com/CongAnXaChauQuangQuyHop" TargetMode="External"/><Relationship Id="rId472" Type="http://schemas.openxmlformats.org/officeDocument/2006/relationships/hyperlink" Target="https://www.facebook.com/profile.php?id=100064777927983" TargetMode="External"/><Relationship Id="rId2153" Type="http://schemas.openxmlformats.org/officeDocument/2006/relationships/hyperlink" Target="https://www.facebook.com/p/C%C3%B4ng-an-th%E1%BB%8B-tr%E1%BA%A5n-Qu%C3%A1n-H%C3%A0nh-100063354121756/" TargetMode="External"/><Relationship Id="rId2360" Type="http://schemas.openxmlformats.org/officeDocument/2006/relationships/hyperlink" Target="https://sonha.quangngai.gov.vn/" TargetMode="External"/><Relationship Id="rId125" Type="http://schemas.openxmlformats.org/officeDocument/2006/relationships/hyperlink" Target="https://www.facebook.com/profile.php?id=100063490723830" TargetMode="External"/><Relationship Id="rId332" Type="http://schemas.openxmlformats.org/officeDocument/2006/relationships/hyperlink" Target="https://www.facebook.com/profile.php?id=100076226627665" TargetMode="External"/><Relationship Id="rId777" Type="http://schemas.openxmlformats.org/officeDocument/2006/relationships/hyperlink" Target="https://linhtoai.hatrung.thanhhoa.gov.vn/" TargetMode="External"/><Relationship Id="rId984" Type="http://schemas.openxmlformats.org/officeDocument/2006/relationships/hyperlink" Target="https://www.facebook.com/p/C%C3%B4ng-an-x%C3%A3-Minh-S%C6%A1n-huy%E1%BB%87n-Ng%E1%BB%8Dc-L%E1%BA%B7c-t%E1%BB%89nh-Thanh-Ho%C3%A1-100069324514973/" TargetMode="External"/><Relationship Id="rId2013" Type="http://schemas.openxmlformats.org/officeDocument/2006/relationships/hyperlink" Target="https://lythanh.yenthanh.nghean.gov.vn/" TargetMode="External"/><Relationship Id="rId2220" Type="http://schemas.openxmlformats.org/officeDocument/2006/relationships/hyperlink" Target="https://hungtien.namdan.nghean.gov.vn/" TargetMode="External"/><Relationship Id="rId637" Type="http://schemas.openxmlformats.org/officeDocument/2006/relationships/hyperlink" Target="https://www.facebook.com/cattvinhloc" TargetMode="External"/><Relationship Id="rId844" Type="http://schemas.openxmlformats.org/officeDocument/2006/relationships/hyperlink" Target="https://www.facebook.com/p/C%C3%B4ng-an-x%C3%A3-%C4%90%E1%BB%8Bnh-T%C4%83ng-100063687005676/?locale=pl_PL" TargetMode="External"/><Relationship Id="rId1267" Type="http://schemas.openxmlformats.org/officeDocument/2006/relationships/hyperlink" Target="https://cankhe.nhuthanh.thanhhoa.gov.vn/" TargetMode="External"/><Relationship Id="rId1474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681" Type="http://schemas.openxmlformats.org/officeDocument/2006/relationships/hyperlink" Target="https://nghiayen.nghiadan.nghean.gov.vn/" TargetMode="External"/><Relationship Id="rId2318" Type="http://schemas.openxmlformats.org/officeDocument/2006/relationships/hyperlink" Target="https://bachong.hatinh.gov.vn/" TargetMode="External"/><Relationship Id="rId704" Type="http://schemas.openxmlformats.org/officeDocument/2006/relationships/hyperlink" Target="https://thachbinh.thachthanh.thanhhoa.gov.vn/" TargetMode="External"/><Relationship Id="rId911" Type="http://schemas.openxmlformats.org/officeDocument/2006/relationships/hyperlink" Target="https://xuanthien.thoxuan.thanhhoa.gov.vn/" TargetMode="External"/><Relationship Id="rId1127" Type="http://schemas.openxmlformats.org/officeDocument/2006/relationships/hyperlink" Target="https://www.facebook.com/Conganxahoangloc/" TargetMode="External"/><Relationship Id="rId1334" Type="http://schemas.openxmlformats.org/officeDocument/2006/relationships/hyperlink" Target="https://www.facebook.com/p/C%C3%B4ng-an-x%C3%A3-C%C3%B4ng-Li%C3%AAm-CA-huy%E1%BB%87n-N%C3%B4ng-C%E1%BB%91ng-100063767244389/" TargetMode="External"/><Relationship Id="rId1541" Type="http://schemas.openxmlformats.org/officeDocument/2006/relationships/hyperlink" Target="https://nghiduc.vinh.nghean.gov.vn/lien-he" TargetMode="External"/><Relationship Id="rId1779" Type="http://schemas.openxmlformats.org/officeDocument/2006/relationships/hyperlink" Target="https://quynhluu.nghean.gov.vn/" TargetMode="External"/><Relationship Id="rId1986" Type="http://schemas.openxmlformats.org/officeDocument/2006/relationships/hyperlink" Target="https://hongthanh.yenthanh.nghean.gov.vn/" TargetMode="External"/><Relationship Id="rId40" Type="http://schemas.openxmlformats.org/officeDocument/2006/relationships/hyperlink" Target="https://www.facebook.com/profile.php?id=100084283399744" TargetMode="External"/><Relationship Id="rId1401" Type="http://schemas.openxmlformats.org/officeDocument/2006/relationships/hyperlink" Target="https://www.facebook.com/p/C%C3%B4ng-an-x%C3%A3-Qu%E1%BA%A3ng-H%C3%B2a-100057454273140/" TargetMode="External"/><Relationship Id="rId1639" Type="http://schemas.openxmlformats.org/officeDocument/2006/relationships/hyperlink" Target="https://www.facebook.com/p/Ban-C%C3%B4ng-An-X%C3%A3-M%C6%B0%E1%BB%9Dng-T%C3%ADp-100065164734325/" TargetMode="External"/><Relationship Id="rId1846" Type="http://schemas.openxmlformats.org/officeDocument/2006/relationships/hyperlink" Target="https://tanky.nghean.gov.vn/danh-sach-nguoi-phat-ngon/danh-sach-nguoi-phat-ngon-364848" TargetMode="External"/><Relationship Id="rId1706" Type="http://schemas.openxmlformats.org/officeDocument/2006/relationships/hyperlink" Target="https://nghiaduc.nghiadan.nghean.gov.vn/" TargetMode="External"/><Relationship Id="rId1913" Type="http://schemas.openxmlformats.org/officeDocument/2006/relationships/hyperlink" Target="https://www.facebook.com/p/C%C3%B4ng-An-X%C3%A3-Di%E1%BB%85n-H%C3%B9ng-Di%E1%BB%85n-Ch%C3%A2u-Ngh%E1%BB%87-An-100027232043879/" TargetMode="External"/><Relationship Id="rId287" Type="http://schemas.openxmlformats.org/officeDocument/2006/relationships/hyperlink" Target="https://www.facebook.com/profile.php?id=100095481906808" TargetMode="External"/><Relationship Id="rId494" Type="http://schemas.openxmlformats.org/officeDocument/2006/relationships/hyperlink" Target="https://www.facebook.com/conganxahoangtruong" TargetMode="External"/><Relationship Id="rId2175" Type="http://schemas.openxmlformats.org/officeDocument/2006/relationships/hyperlink" Target="https://nghiloc.nghean.gov.vn/cac-xa-thi-tran" TargetMode="External"/><Relationship Id="rId2382" Type="http://schemas.openxmlformats.org/officeDocument/2006/relationships/table" Target="../tables/table1.xml"/><Relationship Id="rId147" Type="http://schemas.openxmlformats.org/officeDocument/2006/relationships/hyperlink" Target="https://www.facebook.com/ANTT.LongThanh" TargetMode="External"/><Relationship Id="rId354" Type="http://schemas.openxmlformats.org/officeDocument/2006/relationships/hyperlink" Target="https://www.facebook.com/profile.php?id=100083175586864" TargetMode="External"/><Relationship Id="rId799" Type="http://schemas.openxmlformats.org/officeDocument/2006/relationships/hyperlink" Target="https://www.facebook.com/TuoitreConganVinhPhuc/" TargetMode="External"/><Relationship Id="rId1191" Type="http://schemas.openxmlformats.org/officeDocument/2006/relationships/hyperlink" Target="https://hailoc-haihau.namdinh.gov.vn/" TargetMode="External"/><Relationship Id="rId2035" Type="http://schemas.openxmlformats.org/officeDocument/2006/relationships/hyperlink" Target="https://doluong.nghean.gov.vn/lam-son/gioi-thieu-chung-xa-lam-son-365176" TargetMode="External"/><Relationship Id="rId561" Type="http://schemas.openxmlformats.org/officeDocument/2006/relationships/hyperlink" Target="https://www.facebook.com/profile.php?id=100082496505583" TargetMode="External"/><Relationship Id="rId659" Type="http://schemas.openxmlformats.org/officeDocument/2006/relationships/hyperlink" Target="https://www.facebook.com/profile.php?id=100064666785010" TargetMode="External"/><Relationship Id="rId866" Type="http://schemas.openxmlformats.org/officeDocument/2006/relationships/hyperlink" Target="https://www.facebook.com/p/C%C3%B4ng-an-huy%E1%BB%87n-Th%E1%BB%8D-Xu%C3%A2n-100072365537592/?locale=vi_VN" TargetMode="External"/><Relationship Id="rId1289" Type="http://schemas.openxmlformats.org/officeDocument/2006/relationships/hyperlink" Target="http://thanhtan.nhuthanh.thanhhoa.gov.vn/" TargetMode="External"/><Relationship Id="rId1496" Type="http://schemas.openxmlformats.org/officeDocument/2006/relationships/hyperlink" Target="https://hahai.hatrung.thanhhoa.gov.vn/web/nhan-su.htm?cbxTochuc=605d5485-c96d-2042-2587-649d4329b35a" TargetMode="External"/><Relationship Id="rId2242" Type="http://schemas.openxmlformats.org/officeDocument/2006/relationships/hyperlink" Target="https://hungtrung.hungnguyen.nghean.gov.vn/" TargetMode="External"/><Relationship Id="rId214" Type="http://schemas.openxmlformats.org/officeDocument/2006/relationships/hyperlink" Target="https://www.facebook.com/profile.php?id=100071359453728" TargetMode="External"/><Relationship Id="rId421" Type="http://schemas.openxmlformats.org/officeDocument/2006/relationships/hyperlink" Target="https://www.facebook.com/profile.php?id=100044100765651" TargetMode="External"/><Relationship Id="rId519" Type="http://schemas.openxmlformats.org/officeDocument/2006/relationships/hyperlink" Target="https://www.facebook.com/profile.php?id=100086650475523" TargetMode="External"/><Relationship Id="rId1051" Type="http://schemas.openxmlformats.org/officeDocument/2006/relationships/hyperlink" Target="https://www.facebook.com/p/C%C3%B4ng-An-X%C3%A3-Thi%E1%BB%87u-Nguy%C3%AAn-100063695132875/?locale=vi_VN" TargetMode="External"/><Relationship Id="rId1149" Type="http://schemas.openxmlformats.org/officeDocument/2006/relationships/hyperlink" Target="https://hoangtruong.hoanghoa.thanhhoa.gov.vn/" TargetMode="External"/><Relationship Id="rId1356" Type="http://schemas.openxmlformats.org/officeDocument/2006/relationships/hyperlink" Target="https://dongson.thanhhoa.gov.vn/" TargetMode="External"/><Relationship Id="rId2102" Type="http://schemas.openxmlformats.org/officeDocument/2006/relationships/hyperlink" Target="http://thanhphong.thanhchuong.nghean.gov.vn/" TargetMode="External"/><Relationship Id="rId726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933" Type="http://schemas.openxmlformats.org/officeDocument/2006/relationships/hyperlink" Target="https://www.facebook.com/p/Tu%E1%BB%95i-tr%E1%BA%BB-C%C3%B4ng-an-huy%E1%BB%87n-Ph%C3%BAc-Th%E1%BB%8D-100066934373551/?locale=cy_GB" TargetMode="External"/><Relationship Id="rId1009" Type="http://schemas.openxmlformats.org/officeDocument/2006/relationships/hyperlink" Target="https://khuyennong.trieuson.thanhhoa.gov.vn/thu-hut-dau-tu" TargetMode="External"/><Relationship Id="rId1563" Type="http://schemas.openxmlformats.org/officeDocument/2006/relationships/hyperlink" Target="https://longson.thaihoa.nghean.gov.vn/" TargetMode="External"/><Relationship Id="rId1770" Type="http://schemas.openxmlformats.org/officeDocument/2006/relationships/hyperlink" Target="https://quynhluu.nghean.gov.vn/tin-cua-cac-xa-thi-tran-cac-ban-nganh/xa-quynh-luong-quynh-luu-to-chuc-ngay-hoi-toan-dan-bao-ve-an-ninh-to-quoc-578621" TargetMode="External"/><Relationship Id="rId1868" Type="http://schemas.openxmlformats.org/officeDocument/2006/relationships/hyperlink" Target="https://anhson.nghean.gov.vn/cac-xa-thi-tran/binh-son-455422" TargetMode="External"/><Relationship Id="rId62" Type="http://schemas.openxmlformats.org/officeDocument/2006/relationships/hyperlink" Target="https://www.facebook.com/caxnamanh" TargetMode="External"/><Relationship Id="rId1216" Type="http://schemas.openxmlformats.org/officeDocument/2006/relationships/hyperlink" Target="https://ngayen.ngason.thanhhoa.gov.vn/Default.aspx?sid=2943&amp;pageid=65275&amp;catid=90923&amp;id=25265&amp;catname=trang-chu&amp;title=1769ed3eeb76cd48baa97aa36dcb2f12" TargetMode="External"/><Relationship Id="rId1423" Type="http://schemas.openxmlformats.org/officeDocument/2006/relationships/hyperlink" Target="https://www.facebook.com/tuoitreconganthuathienhue/" TargetMode="External"/><Relationship Id="rId1630" Type="http://schemas.openxmlformats.org/officeDocument/2006/relationships/hyperlink" Target="https://namdan.nghean.gov.vn/" TargetMode="External"/><Relationship Id="rId1728" Type="http://schemas.openxmlformats.org/officeDocument/2006/relationships/hyperlink" Target="http://minhhop.quyhop.nghean.gov.vn/" TargetMode="External"/><Relationship Id="rId1935" Type="http://schemas.openxmlformats.org/officeDocument/2006/relationships/hyperlink" Target="https://www.facebook.com/ducthuk1/" TargetMode="External"/><Relationship Id="rId2197" Type="http://schemas.openxmlformats.org/officeDocument/2006/relationships/hyperlink" Target="https://nghixuan.nghiloc.nghean.gov.vn/" TargetMode="External"/><Relationship Id="rId169" Type="http://schemas.openxmlformats.org/officeDocument/2006/relationships/hyperlink" Target="https://www.facebook.com/profile.php?id=100069171512846" TargetMode="External"/><Relationship Id="rId376" Type="http://schemas.openxmlformats.org/officeDocument/2006/relationships/hyperlink" Target="https://www.facebook.com/profile.php?id=100088599455401" TargetMode="External"/><Relationship Id="rId583" Type="http://schemas.openxmlformats.org/officeDocument/2006/relationships/hyperlink" Target="https://www.facebook.com/profile.php?id=100066510351846" TargetMode="External"/><Relationship Id="rId790" Type="http://schemas.openxmlformats.org/officeDocument/2006/relationships/hyperlink" Target="https://vinhtien.vinhloc.thanhhoa.gov.vn/pho-bien-tuyen-truyen" TargetMode="External"/><Relationship Id="rId2057" Type="http://schemas.openxmlformats.org/officeDocument/2006/relationships/hyperlink" Target="https://doluong.nghean.gov.vn/luu-son/gioi-thieu-chung-xa-luu-son-365184" TargetMode="External"/><Relationship Id="rId2264" Type="http://schemas.openxmlformats.org/officeDocument/2006/relationships/hyperlink" Target="https://chaunhan.hungnguyen.nghean.gov.vn/" TargetMode="External"/><Relationship Id="rId4" Type="http://schemas.openxmlformats.org/officeDocument/2006/relationships/hyperlink" Target="https://www.facebook.com/profile.php?id=100063681031410" TargetMode="External"/><Relationship Id="rId236" Type="http://schemas.openxmlformats.org/officeDocument/2006/relationships/hyperlink" Target="https://www.facebook.com/profile.php?id=100063508901230" TargetMode="External"/><Relationship Id="rId443" Type="http://schemas.openxmlformats.org/officeDocument/2006/relationships/hyperlink" Target="https://www.facebook.com/profile.php?id=100071583340620" TargetMode="External"/><Relationship Id="rId650" Type="http://schemas.openxmlformats.org/officeDocument/2006/relationships/hyperlink" Target="https://www.facebook.com/profile.php?id=100072424748229" TargetMode="External"/><Relationship Id="rId888" Type="http://schemas.openxmlformats.org/officeDocument/2006/relationships/hyperlink" Target="https://www.facebook.com/250567483120241" TargetMode="External"/><Relationship Id="rId1073" Type="http://schemas.openxmlformats.org/officeDocument/2006/relationships/hyperlink" Target="https://www.facebook.com/p/C%C3%B4ng-an-x%C3%A3-Thi%E1%BB%87u-Trung-huy%E1%BB%87n-Thi%E1%BB%87u-H%C3%B3a-100066278182722/" TargetMode="External"/><Relationship Id="rId1280" Type="http://schemas.openxmlformats.org/officeDocument/2006/relationships/hyperlink" Target="https://xuanthai.nhuthanh.thanhhoa.gov.vn/" TargetMode="External"/><Relationship Id="rId2124" Type="http://schemas.openxmlformats.org/officeDocument/2006/relationships/hyperlink" Target="https://www.facebook.com/tuoitreconganthuathienhue/" TargetMode="External"/><Relationship Id="rId2331" Type="http://schemas.openxmlformats.org/officeDocument/2006/relationships/hyperlink" Target="https://thitrantayson.hatinh.gov.vn/portal/KenhTin/Gioi-thieu.aspx" TargetMode="External"/><Relationship Id="rId303" Type="http://schemas.openxmlformats.org/officeDocument/2006/relationships/hyperlink" Target="https://www.facebook.com/profile.php?id=100063178782178" TargetMode="External"/><Relationship Id="rId748" Type="http://schemas.openxmlformats.org/officeDocument/2006/relationships/hyperlink" Target="https://hoatgiang.hatrung.thanhhoa.gov.vn/web/danh-ba-co-quan-chuc-nang/danh-sach-so-dien-thoai-can-bo-xa-ha-van.html" TargetMode="External"/><Relationship Id="rId955" Type="http://schemas.openxmlformats.org/officeDocument/2006/relationships/hyperlink" Target="https://xuanloc.dongnai.gov.vn/Pages/gioithieu.aspx?CatID=132" TargetMode="External"/><Relationship Id="rId1140" Type="http://schemas.openxmlformats.org/officeDocument/2006/relationships/hyperlink" Target="https://hoangtien.hoanghoa.thanhhoa.gov.vn/" TargetMode="External"/><Relationship Id="rId1378" Type="http://schemas.openxmlformats.org/officeDocument/2006/relationships/hyperlink" Target="https://www.facebook.com/Conganquangxuong/?locale=vi_VN" TargetMode="External"/><Relationship Id="rId1585" Type="http://schemas.openxmlformats.org/officeDocument/2006/relationships/hyperlink" Target="https://www.facebook.com/p/C%C3%B4ng-an-x%C3%A3-M%C6%B0%E1%BB%9Dng-N%E1%BB%8Dc-100063527138562/" TargetMode="External"/><Relationship Id="rId1792" Type="http://schemas.openxmlformats.org/officeDocument/2006/relationships/hyperlink" Target="https://www.facebook.com/p/C%C3%B4ng-An-X%C3%A3-Qu%E1%BB%B3nh-Th%E1%BB%8D-100065240926119/" TargetMode="External"/><Relationship Id="rId84" Type="http://schemas.openxmlformats.org/officeDocument/2006/relationships/hyperlink" Target="https://www.facebook.com/conganxanghiquang" TargetMode="External"/><Relationship Id="rId510" Type="http://schemas.openxmlformats.org/officeDocument/2006/relationships/hyperlink" Target="https://www.facebook.com/conganxahoangdongf" TargetMode="External"/><Relationship Id="rId608" Type="http://schemas.openxmlformats.org/officeDocument/2006/relationships/hyperlink" Target="https://www.facebook.com/congansaovang" TargetMode="External"/><Relationship Id="rId815" Type="http://schemas.openxmlformats.org/officeDocument/2006/relationships/hyperlink" Target="https://thongnhat.dongnai.gov.vn/" TargetMode="External"/><Relationship Id="rId1238" Type="http://schemas.openxmlformats.org/officeDocument/2006/relationships/hyperlink" Target="https://xuanhoa.nhuxuan.thanhhoa.gov.vn/web/trang-chu/he-thong-chinh-tri/uy-ban-nhan-dan-xa" TargetMode="External"/><Relationship Id="rId1445" Type="http://schemas.openxmlformats.org/officeDocument/2006/relationships/hyperlink" Target="https://www.facebook.com/ConganThanhHoaOfficial/" TargetMode="External"/><Relationship Id="rId1652" Type="http://schemas.openxmlformats.org/officeDocument/2006/relationships/hyperlink" Target="https://www.facebook.com/tuoitrecongansonla/" TargetMode="External"/><Relationship Id="rId1000" Type="http://schemas.openxmlformats.org/officeDocument/2006/relationships/hyperlink" Target="https://tanchau.tayninh.gov.vn/vi/page/Uy-ban-nhan-dan-xa-Tan-Thanh.html" TargetMode="External"/><Relationship Id="rId1305" Type="http://schemas.openxmlformats.org/officeDocument/2006/relationships/hyperlink" Target="https://www.facebook.com/p/C%C3%B4ng-an-x%C3%A3-Trung-Th%C3%A0nh-Huy%E1%BB%87n-N%C3%B4ng-C%E1%BB%91ng-100064656882887/" TargetMode="External"/><Relationship Id="rId1957" Type="http://schemas.openxmlformats.org/officeDocument/2006/relationships/hyperlink" Target="https://www.nghean.gov.vn/kinh-te/xa-dien-loi-don-bang-cong-nhan-xa-dat-chuan-nong-thon-moi-537770" TargetMode="External"/><Relationship Id="rId1512" Type="http://schemas.openxmlformats.org/officeDocument/2006/relationships/hyperlink" Target="https://www.facebook.com/p/C%C3%B4ng-an-ph%C6%B0%E1%BB%9Dng-Quang-Trung-TP-Vinh-100068145918706/" TargetMode="External"/><Relationship Id="rId1817" Type="http://schemas.openxmlformats.org/officeDocument/2006/relationships/hyperlink" Target="https://concuong.nghean.gov.vn/tin-tuc-su-kien/uy-ban-nhan-dan-tinh-nghe-an-cong-bo-quyet-dinh-tan-pho-chu-tich-ubnd-huyen-con-cuong-634369?pageindex=0" TargetMode="External"/><Relationship Id="rId11" Type="http://schemas.openxmlformats.org/officeDocument/2006/relationships/hyperlink" Target="https://www.facebook.com/profile.php?id=100066986271970" TargetMode="External"/><Relationship Id="rId398" Type="http://schemas.openxmlformats.org/officeDocument/2006/relationships/hyperlink" Target="https://www.facebook.com/profile.php?id=100064935692190" TargetMode="External"/><Relationship Id="rId2079" Type="http://schemas.openxmlformats.org/officeDocument/2006/relationships/hyperlink" Target="https://www.facebook.com/p/C%C3%B4ng-an-x%C3%A3-Thu%E1%BA%ADn-S%C6%A1n-huy%E1%BB%87n-%C4%90%C3%B4-L%C6%B0%C6%A1ng-100063607835593/" TargetMode="External"/><Relationship Id="rId160" Type="http://schemas.openxmlformats.org/officeDocument/2006/relationships/hyperlink" Target="https://www.facebook.com/profile.php?id=100065523488440" TargetMode="External"/><Relationship Id="rId2286" Type="http://schemas.openxmlformats.org/officeDocument/2006/relationships/hyperlink" Target="https://hoangmai.nghean.gov.vn/cac-xa-phuong/thong-tin-ve-xa-quynh-lien-thi-xa-hoang-mai-486724" TargetMode="External"/><Relationship Id="rId258" Type="http://schemas.openxmlformats.org/officeDocument/2006/relationships/hyperlink" Target="https://www.facebook.com/profile.php?id=100067084720761" TargetMode="External"/><Relationship Id="rId465" Type="http://schemas.openxmlformats.org/officeDocument/2006/relationships/hyperlink" Target="https://www.facebook.com/ConganxaNgaDien.24h" TargetMode="External"/><Relationship Id="rId672" Type="http://schemas.openxmlformats.org/officeDocument/2006/relationships/hyperlink" Target="https://www.facebook.com/Congankimtan" TargetMode="External"/><Relationship Id="rId1095" Type="http://schemas.openxmlformats.org/officeDocument/2006/relationships/hyperlink" Target="https://hoangkim.hoanghoa.thanhhoa.gov.vn/" TargetMode="External"/><Relationship Id="rId2146" Type="http://schemas.openxmlformats.org/officeDocument/2006/relationships/hyperlink" Target="https://thanhtung.thanhchuong.nghean.gov.vn/" TargetMode="External"/><Relationship Id="rId2353" Type="http://schemas.openxmlformats.org/officeDocument/2006/relationships/hyperlink" Target="https://www.facebook.com/p/Tu%E1%BB%95i-tr%E1%BA%BB-C%C3%B4ng-an-th%E1%BB%8B-x%C3%A3-S%C6%A1n-T%C3%A2y-100040884909606/" TargetMode="External"/><Relationship Id="rId118" Type="http://schemas.openxmlformats.org/officeDocument/2006/relationships/hyperlink" Target="https://www.facebook.com/profile.php?id=100088075733338" TargetMode="External"/><Relationship Id="rId325" Type="http://schemas.openxmlformats.org/officeDocument/2006/relationships/hyperlink" Target="https://www.facebook.com/profile.php?id=100079859655292" TargetMode="External"/><Relationship Id="rId532" Type="http://schemas.openxmlformats.org/officeDocument/2006/relationships/hyperlink" Target="https://www.facebook.com/profile.php?id=100076353580015" TargetMode="External"/><Relationship Id="rId977" Type="http://schemas.openxmlformats.org/officeDocument/2006/relationships/hyperlink" Target="https://hoptien.trieuson.thanhhoa.gov.vn/thu-hut-dau-tu" TargetMode="External"/><Relationship Id="rId1162" Type="http://schemas.openxmlformats.org/officeDocument/2006/relationships/hyperlink" Target="https://www.facebook.com/p/C%C3%B4ng-an-x%C3%A3-C%E1%BA%A7u-L%E1%BB%99c-100066968763239/" TargetMode="External"/><Relationship Id="rId2006" Type="http://schemas.openxmlformats.org/officeDocument/2006/relationships/hyperlink" Target="https://longthanh.yenthanh.nghean.gov.vn/" TargetMode="External"/><Relationship Id="rId2213" Type="http://schemas.openxmlformats.org/officeDocument/2006/relationships/hyperlink" Target="https://namthai.namdan.nghean.gov.vn/thong-bao-lich-lam-viec/thong-bao-uy-ban-nhan-dan-xa-nam-thai-cong-khai-so-dien-thoai-duong-day-nong-dia-chi-thu-dien-tu-571798" TargetMode="External"/><Relationship Id="rId837" Type="http://schemas.openxmlformats.org/officeDocument/2006/relationships/hyperlink" Target="https://congbao.thanhhoa.gov.vn/congbao/congbao_th.nsf/BD10F7906189C06747258A270016B2A7/$file/qppl32.doc" TargetMode="External"/><Relationship Id="rId1022" Type="http://schemas.openxmlformats.org/officeDocument/2006/relationships/hyperlink" Target="https://www.facebook.com/p/C%C3%B4ng-an-x%C3%A3-Th%E1%BB%8D-Ph%C3%BA-huy%E1%BB%87n-Tri%E1%BB%87u-S%C6%A1n-t%E1%BB%89nh-Thanh-Ho%C3%A1-100064306231613/" TargetMode="External"/><Relationship Id="rId1467" Type="http://schemas.openxmlformats.org/officeDocument/2006/relationships/hyperlink" Target="https://www.facebook.com/vncoceangardencity.com.vn/" TargetMode="External"/><Relationship Id="rId1674" Type="http://schemas.openxmlformats.org/officeDocument/2006/relationships/hyperlink" Target="https://www.facebook.com/p/C%C3%B4ng-an-x%C3%A3-Tam-H%E1%BB%A3p-huy%E1%BB%87n-Qu%E1%BB%B3-H%E1%BB%A3p-100032787262165/" TargetMode="External"/><Relationship Id="rId1881" Type="http://schemas.openxmlformats.org/officeDocument/2006/relationships/hyperlink" Target="https://www.facebook.com/p/C%C3%B4ng-An-X%C3%A3-Hoa-S%C6%A1n-Anh-S%C6%A1n-Ngh%E1%BB%87-An-100066429339767/" TargetMode="External"/><Relationship Id="rId904" Type="http://schemas.openxmlformats.org/officeDocument/2006/relationships/hyperlink" Target="https://www.facebook.com/xuanphu000/" TargetMode="External"/><Relationship Id="rId1327" Type="http://schemas.openxmlformats.org/officeDocument/2006/relationships/hyperlink" Target="https://thangtho.nongcong.thanhhoa.gov.vn/web/trang-chu/he-thong-chinh-tri/uy-ban-nhan-dan-xa" TargetMode="External"/><Relationship Id="rId1534" Type="http://schemas.openxmlformats.org/officeDocument/2006/relationships/hyperlink" Target="https://vinhtan.vinh.nghean.gov.vn/lien-he" TargetMode="External"/><Relationship Id="rId1741" Type="http://schemas.openxmlformats.org/officeDocument/2006/relationships/hyperlink" Target="https://www.facebook.com/conganBaTri/" TargetMode="External"/><Relationship Id="rId1979" Type="http://schemas.openxmlformats.org/officeDocument/2006/relationships/hyperlink" Target="https://www.facebook.com/100057089994328" TargetMode="External"/><Relationship Id="rId33" Type="http://schemas.openxmlformats.org/officeDocument/2006/relationships/hyperlink" Target="https://www.facebook.com/profile.php?id=100068623252414" TargetMode="External"/><Relationship Id="rId1601" Type="http://schemas.openxmlformats.org/officeDocument/2006/relationships/hyperlink" Target="https://www.facebook.com/p/C%C3%B4ng-An-X%C3%A3-Ch%C3%A2u-H%E1%BB%99i-100065229990687/" TargetMode="External"/><Relationship Id="rId1839" Type="http://schemas.openxmlformats.org/officeDocument/2006/relationships/hyperlink" Target="https://www.facebook.com/p/Tu%E1%BB%95i-tr%E1%BA%BB-C%C3%B4ng-an-Ngh%C4%A9a-L%E1%BB%99-100081887170070/" TargetMode="External"/><Relationship Id="rId182" Type="http://schemas.openxmlformats.org/officeDocument/2006/relationships/hyperlink" Target="https://www.facebook.com/profile.php?id=100027836786062" TargetMode="External"/><Relationship Id="rId1906" Type="http://schemas.openxmlformats.org/officeDocument/2006/relationships/hyperlink" Target="https://www.facebook.com/nguoidiendoai/" TargetMode="External"/><Relationship Id="rId487" Type="http://schemas.openxmlformats.org/officeDocument/2006/relationships/hyperlink" Target="https://www.facebook.com/profile.php?id=100066968763239" TargetMode="External"/><Relationship Id="rId694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2070" Type="http://schemas.openxmlformats.org/officeDocument/2006/relationships/hyperlink" Target="https://www.facebook.com/p/C%C3%B4ng-an-x%C3%A3-Qu%E1%BA%A3ng-S%C6%A1n-100068854224748/" TargetMode="External"/><Relationship Id="rId2168" Type="http://schemas.openxmlformats.org/officeDocument/2006/relationships/hyperlink" Target="https://www.facebook.com/caxnghikieu/" TargetMode="External"/><Relationship Id="rId2375" Type="http://schemas.openxmlformats.org/officeDocument/2006/relationships/hyperlink" Target="https://xasonlong.hatinh.gov.vn/portal/home/danh-ba" TargetMode="External"/><Relationship Id="rId347" Type="http://schemas.openxmlformats.org/officeDocument/2006/relationships/hyperlink" Target="https://www.facebook.com/profile.php?id=100088370754800" TargetMode="External"/><Relationship Id="rId999" Type="http://schemas.openxmlformats.org/officeDocument/2006/relationships/hyperlink" Target="http://thaihoa.trieuson.thanhhoa.gov.vn/he-thong-chinh-tri/nhan-su-ubnd-xa-thai-hoa-84430" TargetMode="External"/><Relationship Id="rId1184" Type="http://schemas.openxmlformats.org/officeDocument/2006/relationships/hyperlink" Target="https://phuloc.vinhlong.gov.vn/" TargetMode="External"/><Relationship Id="rId2028" Type="http://schemas.openxmlformats.org/officeDocument/2006/relationships/hyperlink" Target="https://doluong.nghean.gov.vn/" TargetMode="External"/><Relationship Id="rId554" Type="http://schemas.openxmlformats.org/officeDocument/2006/relationships/hyperlink" Target="https://www.facebook.com/profile.php?id=100070992282111" TargetMode="External"/><Relationship Id="rId761" Type="http://schemas.openxmlformats.org/officeDocument/2006/relationships/hyperlink" Target="https://habac.hatrung.thanhhoa.gov.vn/" TargetMode="External"/><Relationship Id="rId859" Type="http://schemas.openxmlformats.org/officeDocument/2006/relationships/hyperlink" Target="https://qppl.thanhhoa.gov.vn/vbpq_thanhhoa.nsf/str/29FF0C68A99E750F47257AC50005EB24/$file/d3995.pdf" TargetMode="External"/><Relationship Id="rId1391" Type="http://schemas.openxmlformats.org/officeDocument/2006/relationships/hyperlink" Target="https://www.quangninh.gov.vn/" TargetMode="External"/><Relationship Id="rId1489" Type="http://schemas.openxmlformats.org/officeDocument/2006/relationships/hyperlink" Target="https://www.facebook.com/p/C%C3%B4ng-an-x%C3%A3-H%E1%BA%A3i-Y%E1%BA%BFn-Th%E1%BB%8B-x%C3%A3-Nghi-S%C6%A1n-100068877023677/" TargetMode="External"/><Relationship Id="rId1696" Type="http://schemas.openxmlformats.org/officeDocument/2006/relationships/hyperlink" Target="https://www.facebook.com/conganxanghiathinh.nghiadan.nghean/" TargetMode="External"/><Relationship Id="rId2235" Type="http://schemas.openxmlformats.org/officeDocument/2006/relationships/hyperlink" Target="https://trungphuccuong.namdan.nghean.gov.vn/thong-bao-lich-lam-viec/thong-bao-thuc-hien-quyet-dinh-cua-ubnd-tinh-nghe-an-thiet-lap-khu-vuc-cach-ly-xa-hoi-phong-chon-562225" TargetMode="External"/><Relationship Id="rId207" Type="http://schemas.openxmlformats.org/officeDocument/2006/relationships/hyperlink" Target="https://www.facebook.com/profile.php?id=100063116625805" TargetMode="External"/><Relationship Id="rId414" Type="http://schemas.openxmlformats.org/officeDocument/2006/relationships/hyperlink" Target="https://www.facebook.com/profile.php?id=100063648515107" TargetMode="External"/><Relationship Id="rId621" Type="http://schemas.openxmlformats.org/officeDocument/2006/relationships/hyperlink" Target="https://www.facebook.com/conganyenthai" TargetMode="External"/><Relationship Id="rId1044" Type="http://schemas.openxmlformats.org/officeDocument/2006/relationships/hyperlink" Target="https://thieuhop.thieuhoa.thanhhoa.gov.vn/?call=file.download&amp;file_id=636757523" TargetMode="External"/><Relationship Id="rId1251" Type="http://schemas.openxmlformats.org/officeDocument/2006/relationships/hyperlink" Target="https://www.facebook.com/p/C%C3%B4ng-an-x%C3%A3-Thanh-Qu%C3%A2n-100056452787690/" TargetMode="External"/><Relationship Id="rId1349" Type="http://schemas.openxmlformats.org/officeDocument/2006/relationships/hyperlink" Target="https://www.facebook.com/conganthitranrungthongdongson/" TargetMode="External"/><Relationship Id="rId2302" Type="http://schemas.openxmlformats.org/officeDocument/2006/relationships/hyperlink" Target="https://thachtrung.hatinhcity.gov.vn/" TargetMode="External"/><Relationship Id="rId719" Type="http://schemas.openxmlformats.org/officeDocument/2006/relationships/hyperlink" Target="https://thanhminh.thachthanh.thanhhoa.gov.vn/chuc-nang-nhiem-vu" TargetMode="External"/><Relationship Id="rId926" Type="http://schemas.openxmlformats.org/officeDocument/2006/relationships/hyperlink" Target="https://thocuong.trieuson.thanhhoa.gov.vn/" TargetMode="External"/><Relationship Id="rId1111" Type="http://schemas.openxmlformats.org/officeDocument/2006/relationships/hyperlink" Target="https://hoangquyf.hoanghoa.thanhhoa.gov.vn/web/danh-ba-co-quan-chuc-nang/danh-ba-ubnd-xa-hoang-quy.html" TargetMode="External"/><Relationship Id="rId1556" Type="http://schemas.openxmlformats.org/officeDocument/2006/relationships/hyperlink" Target="https://hoahieu.thaihoa.nghean.gov.vn/" TargetMode="External"/><Relationship Id="rId1763" Type="http://schemas.openxmlformats.org/officeDocument/2006/relationships/hyperlink" Target="https://quynhthanh.quynhluu.nghean.gov.vn/" TargetMode="External"/><Relationship Id="rId1970" Type="http://schemas.openxmlformats.org/officeDocument/2006/relationships/hyperlink" Target="https://www.facebook.com/conganBaTri/" TargetMode="External"/><Relationship Id="rId55" Type="http://schemas.openxmlformats.org/officeDocument/2006/relationships/hyperlink" Target="https://www.facebook.com/profile.php?id=100064043166887" TargetMode="External"/><Relationship Id="rId1209" Type="http://schemas.openxmlformats.org/officeDocument/2006/relationships/hyperlink" Target="https://ngatrung.ngason.thanhhoa.gov.vn/tam-guong-dao-duc-hcm" TargetMode="External"/><Relationship Id="rId1416" Type="http://schemas.openxmlformats.org/officeDocument/2006/relationships/hyperlink" Target="https://www.facebook.com/groups/296047220903708/" TargetMode="External"/><Relationship Id="rId1623" Type="http://schemas.openxmlformats.org/officeDocument/2006/relationships/hyperlink" Target="https://kyson.nghean.gov.vn/cac-xa-thi-tran/17-xa-dooc-may-458893" TargetMode="External"/><Relationship Id="rId1830" Type="http://schemas.openxmlformats.org/officeDocument/2006/relationships/hyperlink" Target="https://www.facebook.com/p/C%C3%B4ng-an-x%C3%A3-Ngh%C4%A9a-B%C3%ACnh-100063681475817/" TargetMode="External"/><Relationship Id="rId1928" Type="http://schemas.openxmlformats.org/officeDocument/2006/relationships/hyperlink" Target="https://dienkim.dienchau.nghean.gov.vn/" TargetMode="External"/><Relationship Id="rId2092" Type="http://schemas.openxmlformats.org/officeDocument/2006/relationships/hyperlink" Target="https://www.nghean.gov.vn/tin-tuc-xay-dung-nong-thon-moi/xa-thanh-nho-thanh-chuong-don-bang-cong-nhan-xa-dat-chuan-nong-thon-moi-525946" TargetMode="External"/><Relationship Id="rId271" Type="http://schemas.openxmlformats.org/officeDocument/2006/relationships/hyperlink" Target="https://www.facebook.com/conganxadonghop" TargetMode="External"/><Relationship Id="rId131" Type="http://schemas.openxmlformats.org/officeDocument/2006/relationships/hyperlink" Target="https://www.facebook.com/profile.php?id=100048941125027" TargetMode="External"/><Relationship Id="rId369" Type="http://schemas.openxmlformats.org/officeDocument/2006/relationships/hyperlink" Target="https://www.facebook.com/profile.php?id=100069157200674" TargetMode="External"/><Relationship Id="rId576" Type="http://schemas.openxmlformats.org/officeDocument/2006/relationships/hyperlink" Target="https://www.facebook.com/conganxatanthanh" TargetMode="External"/><Relationship Id="rId783" Type="http://schemas.openxmlformats.org/officeDocument/2006/relationships/hyperlink" Target="https://www.facebook.com/p/Tu%E1%BB%95i-tr%E1%BA%BB-C%C3%B4ng-an-Th%C3%A0nh-ph%E1%BB%91-V%C4%A9nh-Y%C3%AAn-100066497717181/?locale=cx_PH" TargetMode="External"/><Relationship Id="rId990" Type="http://schemas.openxmlformats.org/officeDocument/2006/relationships/hyperlink" Target="https://danluc.trieuson.thanhhoa.gov.vn/chinh-sach-thu-hut-dau-tu" TargetMode="External"/><Relationship Id="rId2257" Type="http://schemas.openxmlformats.org/officeDocument/2006/relationships/hyperlink" Target="https://hungnghia.hungnguyen.nghean.gov.vn/" TargetMode="External"/><Relationship Id="rId229" Type="http://schemas.openxmlformats.org/officeDocument/2006/relationships/hyperlink" Target="https://www.facebook.com/profile.php?id=100092407360358" TargetMode="External"/><Relationship Id="rId436" Type="http://schemas.openxmlformats.org/officeDocument/2006/relationships/hyperlink" Target="https://www.facebook.com/Conganthanhky" TargetMode="External"/><Relationship Id="rId643" Type="http://schemas.openxmlformats.org/officeDocument/2006/relationships/hyperlink" Target="https://www.facebook.com/profile.php?id=100067808930053" TargetMode="External"/><Relationship Id="rId1066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273" Type="http://schemas.openxmlformats.org/officeDocument/2006/relationships/hyperlink" Target="http://maulam.nhuthanh.thanhhoa.gov.vn/" TargetMode="External"/><Relationship Id="rId1480" Type="http://schemas.openxmlformats.org/officeDocument/2006/relationships/hyperlink" Target="https://tantay.thanhhoa.longan.gov.vn/" TargetMode="External"/><Relationship Id="rId2117" Type="http://schemas.openxmlformats.org/officeDocument/2006/relationships/hyperlink" Target="https://www.facebook.com/p/Tu%E1%BB%95i-tr%E1%BA%BB-C%C3%B4ng-an-Th%C3%A0nh-ph%E1%BB%91-V%C4%A9nh-Y%C3%AAn-100066497717181/?locale=nl_BE" TargetMode="External"/><Relationship Id="rId2324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850" Type="http://schemas.openxmlformats.org/officeDocument/2006/relationships/hyperlink" Target="https://www.facebook.com/p/C%C3%B4ng-an-x%C3%A3-%C4%90%E1%BB%8Bnh-Li%C3%AAn-C%C3%B4ng-an-huy%E1%BB%87n-Y%C3%AAn-%C4%90%E1%BB%8Bnh-100066734235118/" TargetMode="External"/><Relationship Id="rId948" Type="http://schemas.openxmlformats.org/officeDocument/2006/relationships/hyperlink" Target="https://www.facebook.com/p/C%C3%B4ng-an-x%C3%A3-Lu%E1%BA%ADn-Th%C3%A0nh-huy%E1%BB%87n-Th%C6%B0%E1%BB%9Dng-Xu%C3%A2n-100066510351846/" TargetMode="External"/><Relationship Id="rId1133" Type="http://schemas.openxmlformats.org/officeDocument/2006/relationships/hyperlink" Target="http://hoangluu.hoanghoa.gov.vn/" TargetMode="External"/><Relationship Id="rId1578" Type="http://schemas.openxmlformats.org/officeDocument/2006/relationships/hyperlink" Target="https://www.facebook.com/CAXTienPhong/" TargetMode="External"/><Relationship Id="rId1785" Type="http://schemas.openxmlformats.org/officeDocument/2006/relationships/hyperlink" Target="https://quynhluu.nghean.gov.vn/thoi-su-chinh-tri/lanh-dao-so-ke-hoach-va-dau-tu-tinh-nghe-an-du-ngay-hoi-dai-doan-ket-o-thon-song-ngoc-xa-quynh-n-609672" TargetMode="External"/><Relationship Id="rId1992" Type="http://schemas.openxmlformats.org/officeDocument/2006/relationships/hyperlink" Target="https://www.facebook.com/p/C%C3%B4ng-an-x%C3%A3-V%C4%83n-Th%C3%A0nh-100064138209121/" TargetMode="External"/><Relationship Id="rId77" Type="http://schemas.openxmlformats.org/officeDocument/2006/relationships/hyperlink" Target="https://www.facebook.com/caxnghithinh" TargetMode="External"/><Relationship Id="rId503" Type="http://schemas.openxmlformats.org/officeDocument/2006/relationships/hyperlink" Target="https://www.facebook.com/profile.php?id=100083276765610" TargetMode="External"/><Relationship Id="rId710" Type="http://schemas.openxmlformats.org/officeDocument/2006/relationships/hyperlink" Target="https://thachdong.thachthanh.thanhhoa.gov.vn/" TargetMode="External"/><Relationship Id="rId808" Type="http://schemas.openxmlformats.org/officeDocument/2006/relationships/hyperlink" Target="https://vinhninh.quangbinh.gov.vn/chi-tiet-tin/-/view-article/1/527411378804870351/1623813373427" TargetMode="External"/><Relationship Id="rId1340" Type="http://schemas.openxmlformats.org/officeDocument/2006/relationships/hyperlink" Target="https://tuonglinh.nongcong.thanhhoa.gov.vn/" TargetMode="External"/><Relationship Id="rId1438" Type="http://schemas.openxmlformats.org/officeDocument/2006/relationships/hyperlink" Target="https://thanhson.quanhoa.thanhhoa.gov.vn/" TargetMode="External"/><Relationship Id="rId1645" Type="http://schemas.openxmlformats.org/officeDocument/2006/relationships/hyperlink" Target="https://www.facebook.com/p/C%C3%B4ng-An-X%C3%A3-M%C6%B0%E1%BB%9Dng-%E1%BA%A2i-100066310819042/" TargetMode="External"/><Relationship Id="rId1200" Type="http://schemas.openxmlformats.org/officeDocument/2006/relationships/hyperlink" Target="https://ngavinh.ngason.thanhhoa.gov.vn/thu-vien-anh" TargetMode="External"/><Relationship Id="rId1852" Type="http://schemas.openxmlformats.org/officeDocument/2006/relationships/hyperlink" Target="https://huongson.hatinh.gov.vn/" TargetMode="External"/><Relationship Id="rId1505" Type="http://schemas.openxmlformats.org/officeDocument/2006/relationships/hyperlink" Target="https://hungbinh.vinh.nghean.gov.vn/" TargetMode="External"/><Relationship Id="rId1712" Type="http://schemas.openxmlformats.org/officeDocument/2006/relationships/hyperlink" Target="http://quyhop.gov.vn/" TargetMode="External"/><Relationship Id="rId293" Type="http://schemas.openxmlformats.org/officeDocument/2006/relationships/hyperlink" Target="https://www.facebook.com/profile.php?id=100067135170903" TargetMode="External"/><Relationship Id="rId2181" Type="http://schemas.openxmlformats.org/officeDocument/2006/relationships/hyperlink" Target="https://www.facebook.com/p/C%C3%B4ng-an-x%C3%A3-Nghi-Hoa-100070253172862/" TargetMode="External"/><Relationship Id="rId153" Type="http://schemas.openxmlformats.org/officeDocument/2006/relationships/hyperlink" Target="https://www.facebook.com/profile.php?id=100065105078252" TargetMode="External"/><Relationship Id="rId360" Type="http://schemas.openxmlformats.org/officeDocument/2006/relationships/hyperlink" Target="https://www.facebook.com/profile.php?id=100071773157660" TargetMode="External"/><Relationship Id="rId598" Type="http://schemas.openxmlformats.org/officeDocument/2006/relationships/hyperlink" Target="https://www.facebook.com/profile.php?id=100079465188951" TargetMode="External"/><Relationship Id="rId2041" Type="http://schemas.openxmlformats.org/officeDocument/2006/relationships/hyperlink" Target="https://doluong.nghean.gov.vn/ngoc-son/gioi-thieu-chung-xa-ngoc-son-365175" TargetMode="External"/><Relationship Id="rId2279" Type="http://schemas.openxmlformats.org/officeDocument/2006/relationships/hyperlink" Target="https://hoangmai.nghean.gov.vn/cac-xa-phuong/thong-tin-ve-xa-quynh-trang-thi-xa-hoang-mai-486722" TargetMode="External"/><Relationship Id="rId220" Type="http://schemas.openxmlformats.org/officeDocument/2006/relationships/hyperlink" Target="https://www.facebook.com/profile.php?id=100063681475817" TargetMode="External"/><Relationship Id="rId458" Type="http://schemas.openxmlformats.org/officeDocument/2006/relationships/hyperlink" Target="https://www.facebook.com/profile.php?id=100063893357078" TargetMode="External"/><Relationship Id="rId665" Type="http://schemas.openxmlformats.org/officeDocument/2006/relationships/hyperlink" Target="https://www.facebook.com/profile.php?id=100068119171056" TargetMode="External"/><Relationship Id="rId872" Type="http://schemas.openxmlformats.org/officeDocument/2006/relationships/hyperlink" Target="https://xuanhong.thoxuan.thanhhoa.gov.vn/web/trang-chu/bo-may-hanh-chinh/uy-ban-nhan-dan-xa" TargetMode="External"/><Relationship Id="rId1088" Type="http://schemas.openxmlformats.org/officeDocument/2006/relationships/hyperlink" Target="http://hoangxuan.hoanghoa.thanhhoa.gov.vn/web/danh-ba-co-quan-chuc-nang/danh-sach-can-bo-cong-chuc-ubnd-xa.html" TargetMode="External"/><Relationship Id="rId1295" Type="http://schemas.openxmlformats.org/officeDocument/2006/relationships/hyperlink" Target="https://www.facebook.com/p/C%C3%B4ng-an-x%C3%A3-T%C3%A2n-Th%E1%BB%8D-N%C3%B4ng-C%E1%BB%91ng-Thanh-Ho%C3%A1-100063727795814/" TargetMode="External"/><Relationship Id="rId2139" Type="http://schemas.openxmlformats.org/officeDocument/2006/relationships/hyperlink" Target="https://thanhlinh-thanhchuong.nghean.gov.vn/laws/subject/UBND-xa-Thanh-Linh/" TargetMode="External"/><Relationship Id="rId2346" Type="http://schemas.openxmlformats.org/officeDocument/2006/relationships/hyperlink" Target="https://www.facebook.com/p/Tu%E1%BB%95i-tr%E1%BA%BB-C%C3%B4ng-an-th%E1%BB%8B-x%C3%A3-S%C6%A1n-T%C3%A2y-100040884909606/" TargetMode="External"/><Relationship Id="rId318" Type="http://schemas.openxmlformats.org/officeDocument/2006/relationships/hyperlink" Target="https://www.facebook.com/profile.php?id=100065187773370" TargetMode="External"/><Relationship Id="rId525" Type="http://schemas.openxmlformats.org/officeDocument/2006/relationships/hyperlink" Target="https://www.facebook.com/conganxahoangphuong" TargetMode="External"/><Relationship Id="rId732" Type="http://schemas.openxmlformats.org/officeDocument/2006/relationships/hyperlink" Target="https://thanhtien.thachthanh.thanhhoa.gov.vn/so-do-trang" TargetMode="External"/><Relationship Id="rId1155" Type="http://schemas.openxmlformats.org/officeDocument/2006/relationships/hyperlink" Target="https://dailoc.quangnam.gov.vn/" TargetMode="External"/><Relationship Id="rId1362" Type="http://schemas.openxmlformats.org/officeDocument/2006/relationships/hyperlink" Target="https://www.facebook.com/CaxDongTien.TS/" TargetMode="External"/><Relationship Id="rId2206" Type="http://schemas.openxmlformats.org/officeDocument/2006/relationships/hyperlink" Target="https://namhung.namdan.nghean.gov.vn/" TargetMode="External"/><Relationship Id="rId99" Type="http://schemas.openxmlformats.org/officeDocument/2006/relationships/hyperlink" Target="https://www.facebook.com/profile.php?id=100063537911822" TargetMode="External"/><Relationship Id="rId1015" Type="http://schemas.openxmlformats.org/officeDocument/2006/relationships/hyperlink" Target="https://thocuong.trieuson.thanhhoa.gov.vn/" TargetMode="External"/><Relationship Id="rId1222" Type="http://schemas.openxmlformats.org/officeDocument/2006/relationships/hyperlink" Target="https://ngaphu.ngason.thanhhoa.gov.vn/he-thong-chinh-tri/ket-qua-danh-gia-xep-loai-tap-the-ubnd-xa-danh-gia-xep-loai-chat-luong-can-bo-cong-chuc-xa-nam-2-26085" TargetMode="External"/><Relationship Id="rId1667" Type="http://schemas.openxmlformats.org/officeDocument/2006/relationships/hyperlink" Target="https://www.facebook.com/policetamthai/" TargetMode="External"/><Relationship Id="rId1874" Type="http://schemas.openxmlformats.org/officeDocument/2006/relationships/hyperlink" Target="https://hungson.anhson.nghean.gov.vn/" TargetMode="External"/><Relationship Id="rId1527" Type="http://schemas.openxmlformats.org/officeDocument/2006/relationships/hyperlink" Target="https://nghiphu.vinh.nghean.gov.vn/lien-he" TargetMode="External"/><Relationship Id="rId1734" Type="http://schemas.openxmlformats.org/officeDocument/2006/relationships/hyperlink" Target="https://vanloi.quyhop.nghean.gov.vn/" TargetMode="External"/><Relationship Id="rId1941" Type="http://schemas.openxmlformats.org/officeDocument/2006/relationships/hyperlink" Target="https://www.facebook.com/p/C%C3%B4ng-an-x%C3%A3-Di%E1%BB%85n-Qu%E1%BA%A3ng-100069338404295/" TargetMode="External"/><Relationship Id="rId26" Type="http://schemas.openxmlformats.org/officeDocument/2006/relationships/hyperlink" Target="https://www.facebook.com/profile.php?id=100047636203570" TargetMode="External"/><Relationship Id="rId175" Type="http://schemas.openxmlformats.org/officeDocument/2006/relationships/hyperlink" Target="https://www.facebook.com/profile.php?id=100087969756716" TargetMode="External"/><Relationship Id="rId1801" Type="http://schemas.openxmlformats.org/officeDocument/2006/relationships/hyperlink" Target="https://www.facebook.com/groups/593722651462275/" TargetMode="External"/><Relationship Id="rId382" Type="http://schemas.openxmlformats.org/officeDocument/2006/relationships/hyperlink" Target="https://www.facebook.com/profile.php?id=100069490304813" TargetMode="External"/><Relationship Id="rId687" Type="http://schemas.openxmlformats.org/officeDocument/2006/relationships/hyperlink" Target="https://www.facebook.com/congancamphu/" TargetMode="External"/><Relationship Id="rId2063" Type="http://schemas.openxmlformats.org/officeDocument/2006/relationships/hyperlink" Target="https://dason.doluong.nghean.gov.vn/" TargetMode="External"/><Relationship Id="rId2270" Type="http://schemas.openxmlformats.org/officeDocument/2006/relationships/hyperlink" Target="https://xuanlam.hungnguyen.nghean.gov.vn/" TargetMode="External"/><Relationship Id="rId2368" Type="http://schemas.openxmlformats.org/officeDocument/2006/relationships/hyperlink" Target="https://xasonbinh.hatinh.gov.vn/" TargetMode="External"/><Relationship Id="rId242" Type="http://schemas.openxmlformats.org/officeDocument/2006/relationships/hyperlink" Target="https://www.facebook.com/profile.php?id=100063716274414" TargetMode="External"/><Relationship Id="rId894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177" Type="http://schemas.openxmlformats.org/officeDocument/2006/relationships/hyperlink" Target="https://qppl.thanhhoa.gov.vn/vbpq_thanhhoa.nsf/All/1BEF1ABFB2552BDD47257D1100053F1B/$file/d2161.pdf" TargetMode="External"/><Relationship Id="rId2130" Type="http://schemas.openxmlformats.org/officeDocument/2006/relationships/hyperlink" Target="https://www.facebook.com/p/C%C3%B4ng-an-x%C3%A3-Thanh-L%C6%B0%C6%A1ng-100063607404733/" TargetMode="External"/><Relationship Id="rId102" Type="http://schemas.openxmlformats.org/officeDocument/2006/relationships/hyperlink" Target="https://www.facebook.com/profile.php?id=100072408879070" TargetMode="External"/><Relationship Id="rId547" Type="http://schemas.openxmlformats.org/officeDocument/2006/relationships/hyperlink" Target="https://www.facebook.com/profile.php?id=100064381230535" TargetMode="External"/><Relationship Id="rId754" Type="http://schemas.openxmlformats.org/officeDocument/2006/relationships/hyperlink" Target="https://halong.hatrung.thanhhoa.gov.vn/" TargetMode="External"/><Relationship Id="rId961" Type="http://schemas.openxmlformats.org/officeDocument/2006/relationships/hyperlink" Target="https://www.facebook.com/p/C%C3%B4ng-an-x%C3%A3-Ng%E1%BB%8Dc-Ph%E1%BB%A5ng-huy%E1%BB%87n-Th%C6%B0%E1%BB%9Dng-Xu%C3%A2n-100063456131250/" TargetMode="External"/><Relationship Id="rId1384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1591" Type="http://schemas.openxmlformats.org/officeDocument/2006/relationships/hyperlink" Target="https://www.facebook.com/p/Tu%E1%BB%95i-tr%E1%BA%BB-C%C3%B4ng-an-Th%C3%A0nh-ph%E1%BB%91-V%C4%A9nh-Y%C3%AAn-100066497717181/?locale=nl_BE" TargetMode="External"/><Relationship Id="rId1689" Type="http://schemas.openxmlformats.org/officeDocument/2006/relationships/hyperlink" Target="https://nghiadan.nghean.gov.vn/uy-ban-nhan-dan-huyen/ubnd-xa-thi-tran-487176" TargetMode="External"/><Relationship Id="rId2228" Type="http://schemas.openxmlformats.org/officeDocument/2006/relationships/hyperlink" Target="https://xuanlam.hungnguyen.nghean.gov.vn/" TargetMode="External"/><Relationship Id="rId90" Type="http://schemas.openxmlformats.org/officeDocument/2006/relationships/hyperlink" Target="https://www.facebook.com/profile.php?id=100067071878554" TargetMode="External"/><Relationship Id="rId407" Type="http://schemas.openxmlformats.org/officeDocument/2006/relationships/hyperlink" Target="https://www.facebook.com/profile.php?id=100076917830630" TargetMode="External"/><Relationship Id="rId614" Type="http://schemas.openxmlformats.org/officeDocument/2006/relationships/hyperlink" Target="https://www.facebook.com/profile.php?id=100039454766549" TargetMode="External"/><Relationship Id="rId821" Type="http://schemas.openxmlformats.org/officeDocument/2006/relationships/hyperlink" Target="https://qppl.thanhhoa.gov.vn/vbpq_thanhhoa.nsf/9e6a1e4b64680bd247256801000a8614/B409C4A88893198C47257CC3001036D3/$file/tb46.PDF" TargetMode="External"/><Relationship Id="rId1037" Type="http://schemas.openxmlformats.org/officeDocument/2006/relationships/hyperlink" Target="http://thieuvu.thieuhoa.thanhhoa.gov.vn/web/trang-chu/tin-tuc-su-kien/tin-kinh-te-chinh-tri" TargetMode="External"/><Relationship Id="rId1244" Type="http://schemas.openxmlformats.org/officeDocument/2006/relationships/hyperlink" Target="https://yenlac.nhuthanh.thanhhoa.gov.vn/" TargetMode="External"/><Relationship Id="rId1451" Type="http://schemas.openxmlformats.org/officeDocument/2006/relationships/hyperlink" Target="https://www.facebook.com/322827476213987" TargetMode="External"/><Relationship Id="rId1896" Type="http://schemas.openxmlformats.org/officeDocument/2006/relationships/hyperlink" Target="https://www.facebook.com/p/C%C3%B4ng-an-x%C3%A3-Khai-S%C6%A1n-huy%E1%BB%87n-Anh-S%C6%A1n-100028371683732/" TargetMode="External"/><Relationship Id="rId919" Type="http://schemas.openxmlformats.org/officeDocument/2006/relationships/hyperlink" Target="https://phuxuan.thoxuan.thanhhoa.gov.vn/web/trang-chu/tong-quan/vi-tri-dia-ly" TargetMode="External"/><Relationship Id="rId1104" Type="http://schemas.openxmlformats.org/officeDocument/2006/relationships/hyperlink" Target="https://hoanghoa.thanhhoa.gov.vn/web/trang-chu/tin-tuc-su-kien/huyen-hoang-hoa-cong-bo-nghi-quyet-ve-sap-xep-cac-don-vi-hanh-chinh-cap-xa-hoang-xuyen-hoang-khe.html" TargetMode="External"/><Relationship Id="rId1311" Type="http://schemas.openxmlformats.org/officeDocument/2006/relationships/hyperlink" Target="https://teloi.nongcong.thanhhoa.gov.vn/" TargetMode="External"/><Relationship Id="rId1549" Type="http://schemas.openxmlformats.org/officeDocument/2006/relationships/hyperlink" Target="https://nghihoa.cualo.nghean.gov.vn/" TargetMode="External"/><Relationship Id="rId1756" Type="http://schemas.openxmlformats.org/officeDocument/2006/relationships/hyperlink" Target="https://www.facebook.com/caxquynhhoa/" TargetMode="External"/><Relationship Id="rId1963" Type="http://schemas.openxmlformats.org/officeDocument/2006/relationships/hyperlink" Target="https://www.facebook.com/p/C%C3%B4ng-an-huy%E1%BB%87n-Y%C3%AAn-Th%C3%A0nh-100064179789086/" TargetMode="External"/><Relationship Id="rId48" Type="http://schemas.openxmlformats.org/officeDocument/2006/relationships/hyperlink" Target="https://www.facebook.com/profile.php?id=100080385791870" TargetMode="External"/><Relationship Id="rId1409" Type="http://schemas.openxmlformats.org/officeDocument/2006/relationships/hyperlink" Target="https://quangngoc.quangxuong.thanhhoa.gov.vn/nong-thon-moi" TargetMode="External"/><Relationship Id="rId1616" Type="http://schemas.openxmlformats.org/officeDocument/2006/relationships/hyperlink" Target="https://kyson.nghean.gov.vn/kinh-te-chinh-tri-63438/thi-tran-muong-xen-40-nam-xay-dung-va-phat-trien-685617" TargetMode="External"/><Relationship Id="rId1823" Type="http://schemas.openxmlformats.org/officeDocument/2006/relationships/hyperlink" Target="https://tanky.nghean.gov.vn/tin-hoat-dong1/hoi-nong-dan-xa-tan-hop-to-chuc-le-ra-mat-mo-hinh-to-tiet-kiem-va-vay-von-688849" TargetMode="External"/><Relationship Id="rId197" Type="http://schemas.openxmlformats.org/officeDocument/2006/relationships/hyperlink" Target="https://www.facebook.com/profile.php?id=100064932063253" TargetMode="External"/><Relationship Id="rId2085" Type="http://schemas.openxmlformats.org/officeDocument/2006/relationships/hyperlink" Target="https://www.facebook.com/p/Tu%E1%BB%95i-tr%E1%BA%BB-C%C3%B4ng-an-Th%C3%A0nh-ph%E1%BB%91-V%C4%A9nh-Y%C3%AAn-100066497717181/?locale=nl_BE" TargetMode="External"/><Relationship Id="rId2292" Type="http://schemas.openxmlformats.org/officeDocument/2006/relationships/hyperlink" Target="https://bachong.hatinh.gov.vn/" TargetMode="External"/><Relationship Id="rId264" Type="http://schemas.openxmlformats.org/officeDocument/2006/relationships/hyperlink" Target="https://www.facebook.com/ConganxaThoHophuyenQuyHop" TargetMode="External"/><Relationship Id="rId471" Type="http://schemas.openxmlformats.org/officeDocument/2006/relationships/hyperlink" Target="https://www.facebook.com/profile.php?id=100065005572844" TargetMode="External"/><Relationship Id="rId2152" Type="http://schemas.openxmlformats.org/officeDocument/2006/relationships/hyperlink" Target="https://www.nghean.gov.vn/uy-ban-nhan-dan-tinh" TargetMode="External"/><Relationship Id="rId124" Type="http://schemas.openxmlformats.org/officeDocument/2006/relationships/hyperlink" Target="https://www.facebook.com/conganxatansondoluongnghean" TargetMode="External"/><Relationship Id="rId569" Type="http://schemas.openxmlformats.org/officeDocument/2006/relationships/hyperlink" Target="https://www.facebook.com/profile.php?id=100068836615707" TargetMode="External"/><Relationship Id="rId776" Type="http://schemas.openxmlformats.org/officeDocument/2006/relationships/hyperlink" Target="https://hachau.hatrung.thanhhoa.gov.vn/" TargetMode="External"/><Relationship Id="rId983" Type="http://schemas.openxmlformats.org/officeDocument/2006/relationships/hyperlink" Target="https://hopthang.trieuson.thanhhoa.gov.vn/" TargetMode="External"/><Relationship Id="rId1199" Type="http://schemas.openxmlformats.org/officeDocument/2006/relationships/hyperlink" Target="https://hoanghoa.thanhhoa.gov.vn/web/nang-cao-tieu-chi-ntm-va-do-thi-hoa-nong-thon/thon-ba-dinh-xa-hoang-cat-don-danh-hieu-thon-nong-thon-moi-kieu-mau-nam-2021.html" TargetMode="External"/><Relationship Id="rId331" Type="http://schemas.openxmlformats.org/officeDocument/2006/relationships/hyperlink" Target="https://www.facebook.com/profile.php?id=100063738721374" TargetMode="External"/><Relationship Id="rId429" Type="http://schemas.openxmlformats.org/officeDocument/2006/relationships/hyperlink" Target="https://www.facebook.com/profile.php?id=100070713225531" TargetMode="External"/><Relationship Id="rId636" Type="http://schemas.openxmlformats.org/officeDocument/2006/relationships/hyperlink" Target="https://www.facebook.com/profile.php?id=100067649521775" TargetMode="External"/><Relationship Id="rId1059" Type="http://schemas.openxmlformats.org/officeDocument/2006/relationships/hyperlink" Target="https://www.facebook.com/thieutoan/" TargetMode="External"/><Relationship Id="rId1266" Type="http://schemas.openxmlformats.org/officeDocument/2006/relationships/hyperlink" Target="https://www.facebook.com/61559515944622" TargetMode="External"/><Relationship Id="rId1473" Type="http://schemas.openxmlformats.org/officeDocument/2006/relationships/hyperlink" Target="https://www.facebook.com/groups/1439717392911037/" TargetMode="External"/><Relationship Id="rId2012" Type="http://schemas.openxmlformats.org/officeDocument/2006/relationships/hyperlink" Target="https://vinhthanh.yenthanh.nghean.gov.vn/" TargetMode="External"/><Relationship Id="rId2317" Type="http://schemas.openxmlformats.org/officeDocument/2006/relationships/hyperlink" Target="https://www.facebook.com/p/C%C3%B4ng-an-ph%C6%B0%E1%BB%9Dng-B%E1%BA%AFc-H%E1%BB%93ng-100080939981590/" TargetMode="External"/><Relationship Id="rId843" Type="http://schemas.openxmlformats.org/officeDocument/2006/relationships/hyperlink" Target="https://yenlac.nhuthanh.thanhhoa.gov.vn/" TargetMode="External"/><Relationship Id="rId1126" Type="http://schemas.openxmlformats.org/officeDocument/2006/relationships/hyperlink" Target="https://hoangthanhf.hoanghoa.thanhhoa.gov.vn/" TargetMode="External"/><Relationship Id="rId1680" Type="http://schemas.openxmlformats.org/officeDocument/2006/relationships/hyperlink" Target="https://www.facebook.com/banconganxanghiayen/" TargetMode="External"/><Relationship Id="rId1778" Type="http://schemas.openxmlformats.org/officeDocument/2006/relationships/hyperlink" Target="https://www.facebook.com/p/C%C3%B4ng-an-x%C3%A3-Qu%E1%BB%B3nh-Di%E1%BB%85n-100063497774788/" TargetMode="External"/><Relationship Id="rId1985" Type="http://schemas.openxmlformats.org/officeDocument/2006/relationships/hyperlink" Target="https://www.facebook.com/p/C%C3%B4ng-an-x%C3%A3-H%E1%BB%93ng-Th%C3%A0nh-huy%E1%BB%87n-Y%C3%AAn-Th%C3%A0nh-100068683877018/" TargetMode="External"/><Relationship Id="rId703" Type="http://schemas.openxmlformats.org/officeDocument/2006/relationships/hyperlink" Target="https://www.facebook.com/p/C%C3%B4ng-an-x%C3%A3-Th%E1%BA%A1ch-S%C6%A1n-Th%E1%BA%A1ch-H%C3%A0-H%C3%A0-T%C4%A9nh-100064831595465/" TargetMode="External"/><Relationship Id="rId910" Type="http://schemas.openxmlformats.org/officeDocument/2006/relationships/hyperlink" Target="https://www.facebook.com/tuoitreconganthuathienhue/" TargetMode="External"/><Relationship Id="rId1333" Type="http://schemas.openxmlformats.org/officeDocument/2006/relationships/hyperlink" Target="https://thangbinh.nongcong.thanhhoa.gov.vn/" TargetMode="External"/><Relationship Id="rId1540" Type="http://schemas.openxmlformats.org/officeDocument/2006/relationships/hyperlink" Target="https://www.facebook.com/Nghian.vinh1/" TargetMode="External"/><Relationship Id="rId1638" Type="http://schemas.openxmlformats.org/officeDocument/2006/relationships/hyperlink" Target="https://thongke.nghean.gov.vn/tin-hoat-dong/cuc-thong-ke-nghe-an-trao-qua-ung-ho-xa-chieu-luu-huyen-ky-son-tinh-nghe-an-453251" TargetMode="External"/><Relationship Id="rId1400" Type="http://schemas.openxmlformats.org/officeDocument/2006/relationships/hyperlink" Target="https://www.quangninh.gov.vn/donvi/TXQuangYen/Trang/ChiTietBVGioiThieu.aspx?bvid=163" TargetMode="External"/><Relationship Id="rId1845" Type="http://schemas.openxmlformats.org/officeDocument/2006/relationships/hyperlink" Target="https://www.facebook.com/p/C%C3%B4ng-an-x%C3%A3-Ngh%C4%A9a-D%C5%A9ng-100032868716281/" TargetMode="External"/><Relationship Id="rId1705" Type="http://schemas.openxmlformats.org/officeDocument/2006/relationships/hyperlink" Target="https://nghiatien.thaihoa.nghean.gov.vn/" TargetMode="External"/><Relationship Id="rId1912" Type="http://schemas.openxmlformats.org/officeDocument/2006/relationships/hyperlink" Target="https://dienhoang.dienchau.nghean.gov.vn/" TargetMode="External"/><Relationship Id="rId286" Type="http://schemas.openxmlformats.org/officeDocument/2006/relationships/hyperlink" Target="https://www.facebook.com/conganxanghiahung.org" TargetMode="External"/><Relationship Id="rId493" Type="http://schemas.openxmlformats.org/officeDocument/2006/relationships/hyperlink" Target="https://www.facebook.com/Conganthitranhauloc" TargetMode="External"/><Relationship Id="rId2174" Type="http://schemas.openxmlformats.org/officeDocument/2006/relationships/hyperlink" Target="https://www.facebook.com/p/C%C3%B4ng-an-x%C3%A3-Nghi-Thu%E1%BA%ADn-100068121019550/" TargetMode="External"/><Relationship Id="rId2381" Type="http://schemas.openxmlformats.org/officeDocument/2006/relationships/printerSettings" Target="../printerSettings/printerSettings1.bin"/><Relationship Id="rId146" Type="http://schemas.openxmlformats.org/officeDocument/2006/relationships/hyperlink" Target="https://www.facebook.com/CongAnXaNamThanh" TargetMode="External"/><Relationship Id="rId353" Type="http://schemas.openxmlformats.org/officeDocument/2006/relationships/hyperlink" Target="https://www.facebook.com/profile.php?id=100093209930143" TargetMode="External"/><Relationship Id="rId560" Type="http://schemas.openxmlformats.org/officeDocument/2006/relationships/hyperlink" Target="https://www.facebook.com/CaxDongTien.TS" TargetMode="External"/><Relationship Id="rId798" Type="http://schemas.openxmlformats.org/officeDocument/2006/relationships/hyperlink" Target="https://qppl.thanhhoa.gov.vn/vbpq_thanhhoa.nsf/9e6a1e4b64680bd247256801000a8614/EC9F58FCB921D72A47257D6A0038D985/$file/d3309.pdf" TargetMode="External"/><Relationship Id="rId1190" Type="http://schemas.openxmlformats.org/officeDocument/2006/relationships/hyperlink" Target="https://kntc.thanhhoa.gov.vn/kntc.nsf/FD094AABA92C0B9F47258B09000C8F6A/$file/DT-VBDTPT741608945-4-20241712911522735_(giangld)(15.04.2024_09h21p57)_signed.pdf" TargetMode="External"/><Relationship Id="rId2034" Type="http://schemas.openxmlformats.org/officeDocument/2006/relationships/hyperlink" Target="https://www.facebook.com/p/C%C3%B4ng-an-x%C3%A3-%C4%90%C3%B4ng-S%C6%A1n-100063504305196/" TargetMode="External"/><Relationship Id="rId2241" Type="http://schemas.openxmlformats.org/officeDocument/2006/relationships/hyperlink" Target="https://www.facebook.com/CAHungTrung/" TargetMode="External"/><Relationship Id="rId213" Type="http://schemas.openxmlformats.org/officeDocument/2006/relationships/hyperlink" Target="https://www.facebook.com/conganxahuongson" TargetMode="External"/><Relationship Id="rId420" Type="http://schemas.openxmlformats.org/officeDocument/2006/relationships/hyperlink" Target="https://www.facebook.com/conganxaThangLong" TargetMode="External"/><Relationship Id="rId658" Type="http://schemas.openxmlformats.org/officeDocument/2006/relationships/hyperlink" Target="https://www.facebook.com/profile.php?id=100078176007072" TargetMode="External"/><Relationship Id="rId865" Type="http://schemas.openxmlformats.org/officeDocument/2006/relationships/hyperlink" Target="https://kimson.ninhbinh.gov.vn/gioi-thieu/xa-dinh-hoa" TargetMode="External"/><Relationship Id="rId1050" Type="http://schemas.openxmlformats.org/officeDocument/2006/relationships/hyperlink" Target="https://thieuduy.thieuhoa.thanhhoa.gov.vn/web/trang-chu/he-thong-chinh-tri/uy-ban-nhan-dan-xa/thong-bao-khan-cua-chu-tich-ubnd-xa-thieu-duy-ve-viec-tang-cuong-cong-tac-phong-chong-dich-covid-19.html" TargetMode="External"/><Relationship Id="rId1288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495" Type="http://schemas.openxmlformats.org/officeDocument/2006/relationships/hyperlink" Target="https://www.facebook.com/120309879479336" TargetMode="External"/><Relationship Id="rId2101" Type="http://schemas.openxmlformats.org/officeDocument/2006/relationships/hyperlink" Target="https://www.facebook.com/p/C%C3%B4ng-an-x%C3%A3-Thanh-Phong-Thanh-Ch%C6%B0%C6%A1ng-Ngh%E1%BB%87-An-100071548539806/" TargetMode="External"/><Relationship Id="rId2339" Type="http://schemas.openxmlformats.org/officeDocument/2006/relationships/hyperlink" Target="https://xasonle.hatinh.gov.vn/" TargetMode="External"/><Relationship Id="rId518" Type="http://schemas.openxmlformats.org/officeDocument/2006/relationships/hyperlink" Target="https://www.facebook.com/profile.php?id=100063570431358" TargetMode="External"/><Relationship Id="rId725" Type="http://schemas.openxmlformats.org/officeDocument/2006/relationships/hyperlink" Target="https://qppl.thanhhoa.gov.vn/vbpq_thanhhoa.nsf/AA9C0064F6C2BFC8472589C800071A9F/$file/DT-VBDTPT919220965-6-20231686013074052_(giangld)(07.06.2023_14h31p58)_signed.pdf" TargetMode="External"/><Relationship Id="rId932" Type="http://schemas.openxmlformats.org/officeDocument/2006/relationships/hyperlink" Target="https://xuanvinh-xuantruong.namdinh.gov.vn/uy-ban-nhan-dan" TargetMode="External"/><Relationship Id="rId1148" Type="http://schemas.openxmlformats.org/officeDocument/2006/relationships/hyperlink" Target="https://www.facebook.com/conganxahoangtruong/" TargetMode="External"/><Relationship Id="rId1355" Type="http://schemas.openxmlformats.org/officeDocument/2006/relationships/hyperlink" Target="https://www.facebook.com/p/C%C3%B4ng-an-x%C3%A3-%C4%90%C3%B4ng-Kh%C3%AA-100077760878125/" TargetMode="External"/><Relationship Id="rId1562" Type="http://schemas.openxmlformats.org/officeDocument/2006/relationships/hyperlink" Target="https://www.facebook.com/p/C%C3%B4ng-an-ph%C6%B0%E1%BB%9Dng-Long-S%C6%A1n-100067151257927/" TargetMode="External"/><Relationship Id="rId1008" Type="http://schemas.openxmlformats.org/officeDocument/2006/relationships/hyperlink" Target="https://tiennong.trieuson.thanhhoa.gov.vn/tin-kinh-te-chinh-tri" TargetMode="External"/><Relationship Id="rId1215" Type="http://schemas.openxmlformats.org/officeDocument/2006/relationships/hyperlink" Target="https://www.facebook.com/p/Tu%E1%BB%95i-tr%E1%BA%BB-C%C3%B4ng-an-Th%C3%A0nh-ph%E1%BB%91-V%C4%A9nh-Y%C3%AAn-100066497717181/" TargetMode="External"/><Relationship Id="rId1422" Type="http://schemas.openxmlformats.org/officeDocument/2006/relationships/hyperlink" Target="https://quangloc.quangxuong.thanhhoa.gov.vn/tin-hoat-dong-xa" TargetMode="External"/><Relationship Id="rId1867" Type="http://schemas.openxmlformats.org/officeDocument/2006/relationships/hyperlink" Target="https://www.facebook.com/xabinhsonanhson/" TargetMode="External"/><Relationship Id="rId61" Type="http://schemas.openxmlformats.org/officeDocument/2006/relationships/hyperlink" Target="https://www.facebook.com/profile.php?id=100061283673247" TargetMode="External"/><Relationship Id="rId1727" Type="http://schemas.openxmlformats.org/officeDocument/2006/relationships/hyperlink" Target="https://www.facebook.com/p/C%C3%B4ng-an-x%C3%A3-Minh-H%E1%BB%A3p-100064615697253/?locale=vi_VN" TargetMode="External"/><Relationship Id="rId1934" Type="http://schemas.openxmlformats.org/officeDocument/2006/relationships/hyperlink" Target="https://www.nghean.gov.vn/uy-ban-nhan-dan-tinh" TargetMode="External"/><Relationship Id="rId19" Type="http://schemas.openxmlformats.org/officeDocument/2006/relationships/hyperlink" Target="https://www.facebook.com/profile.php?id=100080939981590" TargetMode="External"/><Relationship Id="rId2196" Type="http://schemas.openxmlformats.org/officeDocument/2006/relationships/hyperlink" Target="https://www.facebook.com/caxnghixuan/?locale=vi_VN" TargetMode="External"/><Relationship Id="rId168" Type="http://schemas.openxmlformats.org/officeDocument/2006/relationships/hyperlink" Target="https://www.facebook.com/conganxamathanh" TargetMode="External"/><Relationship Id="rId375" Type="http://schemas.openxmlformats.org/officeDocument/2006/relationships/hyperlink" Target="https://www.facebook.com/conganxatunglam.2020" TargetMode="External"/><Relationship Id="rId582" Type="http://schemas.openxmlformats.org/officeDocument/2006/relationships/hyperlink" Target="https://www.facebook.com/profile.php?id=100068886502970" TargetMode="External"/><Relationship Id="rId2056" Type="http://schemas.openxmlformats.org/officeDocument/2006/relationships/hyperlink" Target="https://www.facebook.com/xaluuson2811/?locale=vi_VN" TargetMode="External"/><Relationship Id="rId2263" Type="http://schemas.openxmlformats.org/officeDocument/2006/relationships/hyperlink" Target="https://www.facebook.com/2030522043900428" TargetMode="External"/><Relationship Id="rId3" Type="http://schemas.openxmlformats.org/officeDocument/2006/relationships/hyperlink" Target="https://www.facebook.com/profile.php?id=100063649359751" TargetMode="External"/><Relationship Id="rId235" Type="http://schemas.openxmlformats.org/officeDocument/2006/relationships/hyperlink" Target="https://www.facebook.com/profile.php?id=100067747638448" TargetMode="External"/><Relationship Id="rId442" Type="http://schemas.openxmlformats.org/officeDocument/2006/relationships/hyperlink" Target="https://www.facebook.com/CAXHL.NT" TargetMode="External"/><Relationship Id="rId887" Type="http://schemas.openxmlformats.org/officeDocument/2006/relationships/hyperlink" Target="https://xuanhoa.nhuxuan.thanhhoa.gov.vn/web/trang-chu/he-thong-chinh-tri/uy-ban-nhan-dan-xa" TargetMode="External"/><Relationship Id="rId1072" Type="http://schemas.openxmlformats.org/officeDocument/2006/relationships/hyperlink" Target="http://thieuvan.thieuhoa.thanhhoa.gov.vn/" TargetMode="External"/><Relationship Id="rId2123" Type="http://schemas.openxmlformats.org/officeDocument/2006/relationships/hyperlink" Target="https://thanhkhe.thanhchuong.nghean.gov.vn/" TargetMode="External"/><Relationship Id="rId2330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302" Type="http://schemas.openxmlformats.org/officeDocument/2006/relationships/hyperlink" Target="https://www.facebook.com/profile.php?id=100077252589948" TargetMode="External"/><Relationship Id="rId747" Type="http://schemas.openxmlformats.org/officeDocument/2006/relationships/hyperlink" Target="https://www.facebook.com/suctreQuangNinh/" TargetMode="External"/><Relationship Id="rId954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377" Type="http://schemas.openxmlformats.org/officeDocument/2006/relationships/hyperlink" Target="https://dongson.thanhhoa.gov.vn/" TargetMode="External"/><Relationship Id="rId1584" Type="http://schemas.openxmlformats.org/officeDocument/2006/relationships/hyperlink" Target="https://chaukim.quephong.nghean.gov.vn/" TargetMode="External"/><Relationship Id="rId1791" Type="http://schemas.openxmlformats.org/officeDocument/2006/relationships/hyperlink" Target="https://sonthanh.yenthanh.nghean.gov.vn/to-chuc-bo-may/uy-ban-nhan-dan.html" TargetMode="External"/><Relationship Id="rId83" Type="http://schemas.openxmlformats.org/officeDocument/2006/relationships/hyperlink" Target="https://www.facebook.com/caxnghikieu" TargetMode="External"/><Relationship Id="rId607" Type="http://schemas.openxmlformats.org/officeDocument/2006/relationships/hyperlink" Target="https://www.facebook.com/profile.php?id=100063499509521" TargetMode="External"/><Relationship Id="rId814" Type="http://schemas.openxmlformats.org/officeDocument/2006/relationships/hyperlink" Target="https://www.facebook.com/p/C%C3%B4ng-an-th%E1%BB%8B-tr%E1%BA%A5n-Th%E1%BB%91ng-Nh%E1%BA%A5t-100057480398497/" TargetMode="External"/><Relationship Id="rId1237" Type="http://schemas.openxmlformats.org/officeDocument/2006/relationships/hyperlink" Target="https://www.facebook.com/conganxuanhoa.tx/" TargetMode="External"/><Relationship Id="rId1444" Type="http://schemas.openxmlformats.org/officeDocument/2006/relationships/hyperlink" Target="https://huyendakglei.kontum.gov.vn/cac-xa,-thi-tran/Xa-Ngoc-Linh-753" TargetMode="External"/><Relationship Id="rId1651" Type="http://schemas.openxmlformats.org/officeDocument/2006/relationships/hyperlink" Target="https://www.nghean.gov.vn/" TargetMode="External"/><Relationship Id="rId1889" Type="http://schemas.openxmlformats.org/officeDocument/2006/relationships/hyperlink" Target="https://www.facebook.com/p/C%C3%B4ng-an-huy%E1%BB%87n-Anh-S%C6%A1n-100050389963999/" TargetMode="External"/><Relationship Id="rId1304" Type="http://schemas.openxmlformats.org/officeDocument/2006/relationships/hyperlink" Target="https://trungthanh.quanhoa.thanhhoa.gov.vn/" TargetMode="External"/><Relationship Id="rId1511" Type="http://schemas.openxmlformats.org/officeDocument/2006/relationships/hyperlink" Target="https://cuanam.vinh.nghean.gov.vn/lien-he" TargetMode="External"/><Relationship Id="rId1749" Type="http://schemas.openxmlformats.org/officeDocument/2006/relationships/hyperlink" Target="https://www.facebook.com/p/C%C3%B4ng-an-x%C3%A3-T%C3%A2n-S%C6%A1n-Qu%E1%BB%B3nh-L%C6%B0u-100079974690487/" TargetMode="External"/><Relationship Id="rId1956" Type="http://schemas.openxmlformats.org/officeDocument/2006/relationships/hyperlink" Target="https://www.facebook.com/2734911943461431" TargetMode="External"/><Relationship Id="rId1609" Type="http://schemas.openxmlformats.org/officeDocument/2006/relationships/hyperlink" Target="https://chaunhan.hungnguyen.nghean.gov.vn/" TargetMode="External"/><Relationship Id="rId1816" Type="http://schemas.openxmlformats.org/officeDocument/2006/relationships/hyperlink" Target="https://datafiles.nghean.gov.vn/nan-ubnd/4117/steeringdocument/bc_giam_sat_cua_hdnd_20240508020240508050157084_Signed638508361957203069.pdf" TargetMode="External"/><Relationship Id="rId10" Type="http://schemas.openxmlformats.org/officeDocument/2006/relationships/hyperlink" Target="https://www.facebook.com/profile.php?id=100064195954768" TargetMode="External"/><Relationship Id="rId397" Type="http://schemas.openxmlformats.org/officeDocument/2006/relationships/hyperlink" Target="https://www.facebook.com/profile.php?id=100038006094749" TargetMode="External"/><Relationship Id="rId2078" Type="http://schemas.openxmlformats.org/officeDocument/2006/relationships/hyperlink" Target="https://doluong.nghean.gov.vn/minh-son/gioi-thieu-chung-xa-minh-son-365195" TargetMode="External"/><Relationship Id="rId2285" Type="http://schemas.openxmlformats.org/officeDocument/2006/relationships/hyperlink" Target="https://hoangmai.nghean.gov.vn/cac-xa-phuong/thong-tin-ve-phuong-quynh-phuong-thi-xa-hoang-mai-486729" TargetMode="External"/><Relationship Id="rId257" Type="http://schemas.openxmlformats.org/officeDocument/2006/relationships/hyperlink" Target="https://www.facebook.com/profile.php?id=100076387792137" TargetMode="External"/><Relationship Id="rId464" Type="http://schemas.openxmlformats.org/officeDocument/2006/relationships/hyperlink" Target="https://www.facebook.com/profile.php?id=100064366371971" TargetMode="External"/><Relationship Id="rId1094" Type="http://schemas.openxmlformats.org/officeDocument/2006/relationships/hyperlink" Target="https://www.facebook.com/conganxahoangkim/" TargetMode="External"/><Relationship Id="rId2145" Type="http://schemas.openxmlformats.org/officeDocument/2006/relationships/hyperlink" Target="http://thanhgiang.thanhmien.haiduong.gov.vn/" TargetMode="External"/><Relationship Id="rId117" Type="http://schemas.openxmlformats.org/officeDocument/2006/relationships/hyperlink" Target="https://www.facebook.com/profile.php?id=100071991494533" TargetMode="External"/><Relationship Id="rId671" Type="http://schemas.openxmlformats.org/officeDocument/2006/relationships/hyperlink" Target="https://www.facebook.com/CATTVD" TargetMode="External"/><Relationship Id="rId769" Type="http://schemas.openxmlformats.org/officeDocument/2006/relationships/hyperlink" Target="https://hatan.hatrung.thanhhoa.gov.vn/" TargetMode="External"/><Relationship Id="rId976" Type="http://schemas.openxmlformats.org/officeDocument/2006/relationships/hyperlink" Target="https://www.facebook.com/ConganxaHopTien/" TargetMode="External"/><Relationship Id="rId1399" Type="http://schemas.openxmlformats.org/officeDocument/2006/relationships/hyperlink" Target="https://www.facebook.com/p/C%C3%B4ng-an-x%C3%A3-Qu%E1%BA%A3ng-Y%C3%AAn-Qu%E1%BA%A3ng-X%C6%B0%C6%A1ng-Thanh-H%C3%B3a-100061266832997/" TargetMode="External"/><Relationship Id="rId2352" Type="http://schemas.openxmlformats.org/officeDocument/2006/relationships/hyperlink" Target="https://xasonlong.hatinh.gov.vn/portal/home/danh-ba" TargetMode="External"/><Relationship Id="rId324" Type="http://schemas.openxmlformats.org/officeDocument/2006/relationships/hyperlink" Target="https://www.facebook.com/ConganxaChauBinh" TargetMode="External"/><Relationship Id="rId531" Type="http://schemas.openxmlformats.org/officeDocument/2006/relationships/hyperlink" Target="https://www.facebook.com/profile.php?id=100064875136110" TargetMode="External"/><Relationship Id="rId629" Type="http://schemas.openxmlformats.org/officeDocument/2006/relationships/hyperlink" Target="https://www.facebook.com/profile.php?id=100064238855289" TargetMode="External"/><Relationship Id="rId1161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1259" Type="http://schemas.openxmlformats.org/officeDocument/2006/relationships/hyperlink" Target="https://www.facebook.com/conganxathanhlam/" TargetMode="External"/><Relationship Id="rId1466" Type="http://schemas.openxmlformats.org/officeDocument/2006/relationships/hyperlink" Target="https://haihoa-haihau.namdinh.gov.vn/" TargetMode="External"/><Relationship Id="rId2005" Type="http://schemas.openxmlformats.org/officeDocument/2006/relationships/hyperlink" Target="https://www.facebook.com/ANTT.LongThanh/" TargetMode="External"/><Relationship Id="rId2212" Type="http://schemas.openxmlformats.org/officeDocument/2006/relationships/hyperlink" Target="https://www.facebook.com/p/Truy%E1%BB%81n-th%C3%B4ng-Th%C3%A1i-H%C3%B2a-100057187671239/" TargetMode="External"/><Relationship Id="rId836" Type="http://schemas.openxmlformats.org/officeDocument/2006/relationships/hyperlink" Target="https://www.facebook.com/p/C%C3%B4ng-an-x%C3%A3-Y%C3%AAn-H%C3%B9ng-100064227934200/" TargetMode="External"/><Relationship Id="rId1021" Type="http://schemas.openxmlformats.org/officeDocument/2006/relationships/hyperlink" Target="https://thocuong.trieuson.thanhhoa.gov.vn/" TargetMode="External"/><Relationship Id="rId1119" Type="http://schemas.openxmlformats.org/officeDocument/2006/relationships/hyperlink" Target="https://hoangdao.hoanghoa.thanhhoa.gov.vn/web/danh-ba-co-quan-chuc-nang/danh-ba-ubnd-xa-hoang-dao.html" TargetMode="External"/><Relationship Id="rId1673" Type="http://schemas.openxmlformats.org/officeDocument/2006/relationships/hyperlink" Target="https://tamquang.tuongduong.nghean.gov.vn/" TargetMode="External"/><Relationship Id="rId1880" Type="http://schemas.openxmlformats.org/officeDocument/2006/relationships/hyperlink" Target="https://anhson.nghean.gov.vn/tuong-son" TargetMode="External"/><Relationship Id="rId1978" Type="http://schemas.openxmlformats.org/officeDocument/2006/relationships/hyperlink" Target="https://thothanh.yenthanh.nghean.gov.vn/" TargetMode="External"/><Relationship Id="rId903" Type="http://schemas.openxmlformats.org/officeDocument/2006/relationships/hyperlink" Target="https://xuanbai.thoxuan.thanhhoa.gov.vn/" TargetMode="External"/><Relationship Id="rId1326" Type="http://schemas.openxmlformats.org/officeDocument/2006/relationships/hyperlink" Target="https://www.facebook.com/caxthanglong/" TargetMode="External"/><Relationship Id="rId1533" Type="http://schemas.openxmlformats.org/officeDocument/2006/relationships/hyperlink" Target="https://www.facebook.com/p/C%C3%B4ng-an-ph%C6%B0%E1%BB%9Dng-Vinh-T%C3%A2n-TP-Vinh-Ngh%E1%BB%87-An-100072148121620/" TargetMode="External"/><Relationship Id="rId1740" Type="http://schemas.openxmlformats.org/officeDocument/2006/relationships/hyperlink" Target="https://doluong.nghean.gov.vn/bac-son/gioi-thieu-chung-xa-bac-son-365180" TargetMode="External"/><Relationship Id="rId32" Type="http://schemas.openxmlformats.org/officeDocument/2006/relationships/hyperlink" Target="https://www.facebook.com/profile.php?id=100069687083384" TargetMode="External"/><Relationship Id="rId1600" Type="http://schemas.openxmlformats.org/officeDocument/2006/relationships/hyperlink" Target="https://quychau.nghean.gov.vn/hoi-dong-nhan-dan/so-nong-nghiep-va-phat-trien-nong-thon-ban-giao-20-nha-tinh-nghia-tai-xa-chau-thuan-quy-chau-614317" TargetMode="External"/><Relationship Id="rId1838" Type="http://schemas.openxmlformats.org/officeDocument/2006/relationships/hyperlink" Target="https://nghiahoan.tanky.nghean.gov.vn/tin-tuc-su-kien/chieu-ngay-01-07-2024-ubnd-xa-nghia-hoan-to-chuc-le-ra-mat-luc-luong-bao-ve-an-ninh-trat-tu-o-co-664477?pageindex=0" TargetMode="External"/><Relationship Id="rId181" Type="http://schemas.openxmlformats.org/officeDocument/2006/relationships/hyperlink" Target="https://www.facebook.com/profile.php?id=100088590392579" TargetMode="External"/><Relationship Id="rId1905" Type="http://schemas.openxmlformats.org/officeDocument/2006/relationships/hyperlink" Target="https://dienchau.nghean.gov.vn/cac-xa-thi-tran" TargetMode="External"/><Relationship Id="rId279" Type="http://schemas.openxmlformats.org/officeDocument/2006/relationships/hyperlink" Target="https://www.facebook.com/profile.php?id=100072264836382" TargetMode="External"/><Relationship Id="rId486" Type="http://schemas.openxmlformats.org/officeDocument/2006/relationships/hyperlink" Target="https://www.facebook.com/profile.php?id=100077654537255" TargetMode="External"/><Relationship Id="rId693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2167" Type="http://schemas.openxmlformats.org/officeDocument/2006/relationships/hyperlink" Target="https://nghiloc.nghean.gov.vn/cac-xa-thi-tran" TargetMode="External"/><Relationship Id="rId2374" Type="http://schemas.openxmlformats.org/officeDocument/2006/relationships/hyperlink" Target="https://www.facebook.com/p/C%C3%B4ng-an-x%C3%A3-S%C6%A1n-Tr%C3%A0-100063467105701/" TargetMode="External"/><Relationship Id="rId139" Type="http://schemas.openxmlformats.org/officeDocument/2006/relationships/hyperlink" Target="https://www.facebook.com/CongAnXaMyThanh" TargetMode="External"/><Relationship Id="rId346" Type="http://schemas.openxmlformats.org/officeDocument/2006/relationships/hyperlink" Target="https://www.facebook.com/profile.php?id=100067151257927" TargetMode="External"/><Relationship Id="rId553" Type="http://schemas.openxmlformats.org/officeDocument/2006/relationships/hyperlink" Target="https://www.facebook.com/profile.php?id=100092456401417" TargetMode="External"/><Relationship Id="rId760" Type="http://schemas.openxmlformats.org/officeDocument/2006/relationships/hyperlink" Target="https://www.facebook.com/p/Tu%E1%BB%95i-tr%E1%BA%BB-C%C3%B4ng-an-TP-S%E1%BA%A7m-S%C6%A1n-100069346653553/?locale=gn_PY" TargetMode="External"/><Relationship Id="rId998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1183" Type="http://schemas.openxmlformats.org/officeDocument/2006/relationships/hyperlink" Target="http://quangloc.quangxuong.thanhhoa.gov.vn/thong-tin-cong-khai" TargetMode="External"/><Relationship Id="rId1390" Type="http://schemas.openxmlformats.org/officeDocument/2006/relationships/hyperlink" Target="https://www.facebook.com/p/C%C3%B4ng-an-x%C3%A3-Qu%E1%BA%A3ng-Y%C3%AAn-Qu%E1%BA%A3ng-X%C6%B0%C6%A1ng-Thanh-H%C3%B3a-100061266832997/" TargetMode="External"/><Relationship Id="rId2027" Type="http://schemas.openxmlformats.org/officeDocument/2006/relationships/hyperlink" Target="https://www.facebook.com/ConganDoLuong/?locale=vi_VN" TargetMode="External"/><Relationship Id="rId2234" Type="http://schemas.openxmlformats.org/officeDocument/2006/relationships/hyperlink" Target="https://www.facebook.com/p/C%C3%B4ng-an-x%C3%A3-Trung-Ph%C3%BAc-C%C6%B0%E1%BB%9Dng-Nam-%C4%90%C3%A0n-Ngh%E1%BB%87-An-100057475118725/" TargetMode="External"/><Relationship Id="rId206" Type="http://schemas.openxmlformats.org/officeDocument/2006/relationships/hyperlink" Target="https://www.facebook.com/profile.php?id=100063558187942" TargetMode="External"/><Relationship Id="rId413" Type="http://schemas.openxmlformats.org/officeDocument/2006/relationships/hyperlink" Target="https://www.facebook.com/profile.php?id=100092653892147" TargetMode="External"/><Relationship Id="rId858" Type="http://schemas.openxmlformats.org/officeDocument/2006/relationships/hyperlink" Target="https://dinhhoa.thainguyen.gov.vn/" TargetMode="External"/><Relationship Id="rId1043" Type="http://schemas.openxmlformats.org/officeDocument/2006/relationships/hyperlink" Target="https://www.facebook.com/Conganxathieuphucvinhandanphucvu/" TargetMode="External"/><Relationship Id="rId1488" Type="http://schemas.openxmlformats.org/officeDocument/2006/relationships/hyperlink" Target="https://truonglam.thixanghison.thanhhoa.gov.vn/tin-van-hoa-the-thao/xa-truong-lam-thanh-lap-ban-bien-tap-dai-truyen-thanh-cap-xa-153902" TargetMode="External"/><Relationship Id="rId1695" Type="http://schemas.openxmlformats.org/officeDocument/2006/relationships/hyperlink" Target="https://nghiadan.nghean.gov.vn/uy-ban-nhan-dan-huyen/ubnd-xa-thi-tran-487176" TargetMode="External"/><Relationship Id="rId620" Type="http://schemas.openxmlformats.org/officeDocument/2006/relationships/hyperlink" Target="https://www.facebook.com/profile.php?id=100064227934200" TargetMode="External"/><Relationship Id="rId718" Type="http://schemas.openxmlformats.org/officeDocument/2006/relationships/hyperlink" Target="https://www.facebook.com/p/C%C3%B4ng-an-x%C3%A3-Th%C3%A0nh-Minh-huy%E1%BB%87n-Th%E1%BA%A1ch-Th%C3%A0nh-100064666785010/" TargetMode="External"/><Relationship Id="rId925" Type="http://schemas.openxmlformats.org/officeDocument/2006/relationships/hyperlink" Target="https://xuanlap.thoxuan.thanhhoa.gov.vn/" TargetMode="External"/><Relationship Id="rId1250" Type="http://schemas.openxmlformats.org/officeDocument/2006/relationships/hyperlink" Target="https://binhluong.nhuxuan.thanhhoa.gov.vn/" TargetMode="External"/><Relationship Id="rId1348" Type="http://schemas.openxmlformats.org/officeDocument/2006/relationships/hyperlink" Target="https://yenmy.nongcong.thanhhoa.gov.vn/" TargetMode="External"/><Relationship Id="rId1555" Type="http://schemas.openxmlformats.org/officeDocument/2006/relationships/hyperlink" Target="https://www.facebook.com/p/C%C3%B4ng-an-ph%C6%B0%E1%BB%9Dng-Ho%C3%A0-Hi%E1%BA%BFu-100057246198053/" TargetMode="External"/><Relationship Id="rId1762" Type="http://schemas.openxmlformats.org/officeDocument/2006/relationships/hyperlink" Target="https://www.facebook.com/ConganxaQuynhThanh/" TargetMode="External"/><Relationship Id="rId2301" Type="http://schemas.openxmlformats.org/officeDocument/2006/relationships/hyperlink" Target="https://www.facebook.com/conganxaThachTrung/" TargetMode="External"/><Relationship Id="rId1110" Type="http://schemas.openxmlformats.org/officeDocument/2006/relationships/hyperlink" Target="https://www.facebook.com/conganhoangphu/?locale=hi_IN" TargetMode="External"/><Relationship Id="rId1208" Type="http://schemas.openxmlformats.org/officeDocument/2006/relationships/hyperlink" Target="https://ngason.thanhhoa.gov.vn/" TargetMode="External"/><Relationship Id="rId1415" Type="http://schemas.openxmlformats.org/officeDocument/2006/relationships/hyperlink" Target="https://www.molisa.gov.vn/baiviet/22182?tintucID=22182" TargetMode="External"/><Relationship Id="rId54" Type="http://schemas.openxmlformats.org/officeDocument/2006/relationships/hyperlink" Target="https://www.facebook.com/profile.php?id=100068374434700" TargetMode="External"/><Relationship Id="rId1622" Type="http://schemas.openxmlformats.org/officeDocument/2006/relationships/hyperlink" Target="https://www.facebook.com/p/C%C3%B4ng-an-x%C3%A3-%C4%90o%E1%BB%8Dc-M%E1%BA%A1y-100068303130178/?locale=fi_FI" TargetMode="External"/><Relationship Id="rId1927" Type="http://schemas.openxmlformats.org/officeDocument/2006/relationships/hyperlink" Target="https://www.facebook.com/p/C%C3%B4ng-an-x%C3%A3-Di%E1%BB%85n-Kim-100082112993206/" TargetMode="External"/><Relationship Id="rId2091" Type="http://schemas.openxmlformats.org/officeDocument/2006/relationships/hyperlink" Target="https://nghean.gov.vn/kinh-te/xa-cat-van-don-bang-cong-nhan-xa-dat-chuan-nong-thon-moi-537490" TargetMode="External"/><Relationship Id="rId2189" Type="http://schemas.openxmlformats.org/officeDocument/2006/relationships/hyperlink" Target="https://www.facebook.com/conganxanghitrung/" TargetMode="External"/><Relationship Id="rId270" Type="http://schemas.openxmlformats.org/officeDocument/2006/relationships/hyperlink" Target="https://www.facebook.com/conganxachauthanh" TargetMode="External"/><Relationship Id="rId130" Type="http://schemas.openxmlformats.org/officeDocument/2006/relationships/hyperlink" Target="https://www.facebook.com/profile.php?id=100071273326942" TargetMode="External"/><Relationship Id="rId368" Type="http://schemas.openxmlformats.org/officeDocument/2006/relationships/hyperlink" Target="https://www.facebook.com/profile.php?id=61552038195046" TargetMode="External"/><Relationship Id="rId575" Type="http://schemas.openxmlformats.org/officeDocument/2006/relationships/hyperlink" Target="https://www.facebook.com/Conganthitrantrieuson" TargetMode="External"/><Relationship Id="rId782" Type="http://schemas.openxmlformats.org/officeDocument/2006/relationships/hyperlink" Target="https://thitran.vinhloc.thanhhoa.gov.vn/tin-tuc-su-kien/thi-tran-vinh-loc-khan-truong-ung-pho-voi-dieu-kien-thoi-tiet-mua-bao-179700" TargetMode="External"/><Relationship Id="rId2049" Type="http://schemas.openxmlformats.org/officeDocument/2006/relationships/hyperlink" Target="https://doluong.nghean.gov.vn/hoa-son/gioi-thieu-chung-hoa-son-365191" TargetMode="External"/><Relationship Id="rId2256" Type="http://schemas.openxmlformats.org/officeDocument/2006/relationships/hyperlink" Target="https://hungloi.hungnguyen.nghean.gov.vn/" TargetMode="External"/><Relationship Id="rId228" Type="http://schemas.openxmlformats.org/officeDocument/2006/relationships/hyperlink" Target="https://www.facebook.com/profile.php?id=100084124844034" TargetMode="External"/><Relationship Id="rId435" Type="http://schemas.openxmlformats.org/officeDocument/2006/relationships/hyperlink" Target="https://www.facebook.com/profile.php?id=100063937597604" TargetMode="External"/><Relationship Id="rId642" Type="http://schemas.openxmlformats.org/officeDocument/2006/relationships/hyperlink" Target="https://www.facebook.com/cobebannho2020" TargetMode="External"/><Relationship Id="rId1065" Type="http://schemas.openxmlformats.org/officeDocument/2006/relationships/hyperlink" Target="https://qppl.thanhhoa.gov.vn/vbpq_thanhhoa.nsf/All/668550997CC9E19747257B2B00112189/$file/d768.pdf" TargetMode="External"/><Relationship Id="rId1272" Type="http://schemas.openxmlformats.org/officeDocument/2006/relationships/hyperlink" Target="https://www.facebook.com/250567483120241" TargetMode="External"/><Relationship Id="rId2116" Type="http://schemas.openxmlformats.org/officeDocument/2006/relationships/hyperlink" Target="https://www.nghean.gov.vn/tet-vi-nguoi-ngheo-xuan-giap-thin-2024/bi-thu-dang-uy-khoi-cac-co-quan-tinh-trao-qua-va-nha-o-cho-nguoi-ngheo-nhan-dip-tet-nguyen-dan-2-621652" TargetMode="External"/><Relationship Id="rId2323" Type="http://schemas.openxmlformats.org/officeDocument/2006/relationships/hyperlink" Target="https://ducthuan.hatinh.gov.vn/" TargetMode="External"/><Relationship Id="rId502" Type="http://schemas.openxmlformats.org/officeDocument/2006/relationships/hyperlink" Target="https://www.facebook.com/conganxahoangchau" TargetMode="External"/><Relationship Id="rId947" Type="http://schemas.openxmlformats.org/officeDocument/2006/relationships/hyperlink" Target="https://xuanbai.thoxuan.thanhhoa.gov.vn/" TargetMode="External"/><Relationship Id="rId1132" Type="http://schemas.openxmlformats.org/officeDocument/2006/relationships/hyperlink" Target="https://hoangphong.hoanghoa.thanhhoa.gov.vn/" TargetMode="External"/><Relationship Id="rId1577" Type="http://schemas.openxmlformats.org/officeDocument/2006/relationships/hyperlink" Target="https://hanhdich.quephong.nghean.gov.vn/" TargetMode="External"/><Relationship Id="rId1784" Type="http://schemas.openxmlformats.org/officeDocument/2006/relationships/hyperlink" Target="https://www.facebook.com/p/C%C3%B4ng-an-x%C3%A3-Qu%E1%BB%B3nh-Ng%E1%BB%8Dc-100063223510811/" TargetMode="External"/><Relationship Id="rId1991" Type="http://schemas.openxmlformats.org/officeDocument/2006/relationships/hyperlink" Target="https://tangthanh.yenthanh.nghean.gov.vn/" TargetMode="External"/><Relationship Id="rId76" Type="http://schemas.openxmlformats.org/officeDocument/2006/relationships/hyperlink" Target="https://www.facebook.com/ConganxaNghiCongBac" TargetMode="External"/><Relationship Id="rId807" Type="http://schemas.openxmlformats.org/officeDocument/2006/relationships/hyperlink" Target="https://www.facebook.com/p/Tu%E1%BB%95i-tr%E1%BA%BB-C%C3%B4ng-an-Th%C3%A0nh-ph%E1%BB%91-V%C4%A9nh-Y%C3%AAn-100066497717181/?locale=cx_PH" TargetMode="External"/><Relationship Id="rId1437" Type="http://schemas.openxmlformats.org/officeDocument/2006/relationships/hyperlink" Target="https://www.facebook.com/conganxathanhson/" TargetMode="External"/><Relationship Id="rId1644" Type="http://schemas.openxmlformats.org/officeDocument/2006/relationships/hyperlink" Target="https://kyson.nghean.gov.vn/cac-xa-thi-tran/13-xa-tay-son-463890?pageindex=0" TargetMode="External"/><Relationship Id="rId1851" Type="http://schemas.openxmlformats.org/officeDocument/2006/relationships/hyperlink" Target="https://www.facebook.com/conganxahuongson/" TargetMode="External"/><Relationship Id="rId1504" Type="http://schemas.openxmlformats.org/officeDocument/2006/relationships/hyperlink" Target="https://www.facebook.com/p/C%C3%B4ng-an-ph%C6%B0%E1%BB%9Dng-H%C6%B0ng-B%C3%ACnh-100069157200674/" TargetMode="External"/><Relationship Id="rId1711" Type="http://schemas.openxmlformats.org/officeDocument/2006/relationships/hyperlink" Target="https://nghiakhanh.nghiadan.nghean.gov.vn/" TargetMode="External"/><Relationship Id="rId1949" Type="http://schemas.openxmlformats.org/officeDocument/2006/relationships/hyperlink" Target="https://www.nghean.gov.vn/uy-ban-nhan-dan-tinh" TargetMode="External"/><Relationship Id="rId292" Type="http://schemas.openxmlformats.org/officeDocument/2006/relationships/hyperlink" Target="https://www.facebook.com/profile.php?id=100066517454795" TargetMode="External"/><Relationship Id="rId1809" Type="http://schemas.openxmlformats.org/officeDocument/2006/relationships/hyperlink" Target="https://www.facebook.com/TuoitreMoDuc/" TargetMode="External"/><Relationship Id="rId597" Type="http://schemas.openxmlformats.org/officeDocument/2006/relationships/hyperlink" Target="https://www.facebook.com/profile.php?id=100063495044863" TargetMode="External"/><Relationship Id="rId2180" Type="http://schemas.openxmlformats.org/officeDocument/2006/relationships/hyperlink" Target="https://www.nghean.gov.vn/" TargetMode="External"/><Relationship Id="rId2278" Type="http://schemas.openxmlformats.org/officeDocument/2006/relationships/hyperlink" Target="https://www.facebook.com/p/C%C3%B4ng-an-x%C3%A3-Qu%E1%BB%B3nh-Trang-100068672313269/" TargetMode="External"/><Relationship Id="rId152" Type="http://schemas.openxmlformats.org/officeDocument/2006/relationships/hyperlink" Target="https://www.facebook.com/profile.php?id=100063515442484" TargetMode="External"/><Relationship Id="rId457" Type="http://schemas.openxmlformats.org/officeDocument/2006/relationships/hyperlink" Target="https://www.facebook.com/profile.php?id=100057502027350" TargetMode="External"/><Relationship Id="rId1087" Type="http://schemas.openxmlformats.org/officeDocument/2006/relationships/hyperlink" Target="https://hoangxuan.hoanghoa.thanhhoa.gov.vn/" TargetMode="External"/><Relationship Id="rId1294" Type="http://schemas.openxmlformats.org/officeDocument/2006/relationships/hyperlink" Target="https://tanphuc.langchanh.thanhhoa.gov.vn/" TargetMode="External"/><Relationship Id="rId2040" Type="http://schemas.openxmlformats.org/officeDocument/2006/relationships/hyperlink" Target="https://www.facebook.com/p/C%C3%B4ng-an-x%C3%A3-Ng%E1%BB%8Dc-S%C6%A1n-100063204161309/" TargetMode="External"/><Relationship Id="rId2138" Type="http://schemas.openxmlformats.org/officeDocument/2006/relationships/hyperlink" Target="https://www.nghean.gov.vn/" TargetMode="External"/><Relationship Id="rId664" Type="http://schemas.openxmlformats.org/officeDocument/2006/relationships/hyperlink" Target="https://www.facebook.com/Conganthachdinh" TargetMode="External"/><Relationship Id="rId871" Type="http://schemas.openxmlformats.org/officeDocument/2006/relationships/hyperlink" Target="https://saovang.thoxuan.thanhhoa.gov.vn/" TargetMode="External"/><Relationship Id="rId969" Type="http://schemas.openxmlformats.org/officeDocument/2006/relationships/hyperlink" Target="https://www.facebook.com/p/C%C3%B4ng-an-xa%CC%83-Tho%CC%A3-S%C6%A1n-Tri%C3%AA%CC%A3u-S%C6%A1n-Thanh-Ho%CC%81a-100059758874236/" TargetMode="External"/><Relationship Id="rId1599" Type="http://schemas.openxmlformats.org/officeDocument/2006/relationships/hyperlink" Target="https://www.facebook.com/p/C%C3%B4ng-an-huy%E1%BB%87n-Thu%E1%BA%ADn-Ch%C3%A2u-t%E1%BB%89nh-S%C6%A1n-La-100064903382297/" TargetMode="External"/><Relationship Id="rId2345" Type="http://schemas.openxmlformats.org/officeDocument/2006/relationships/hyperlink" Target="https://sonha.quangngai.gov.vn/ubnd-xa-son-giang" TargetMode="External"/><Relationship Id="rId317" Type="http://schemas.openxmlformats.org/officeDocument/2006/relationships/hyperlink" Target="https://www.facebook.com/profile.php?id=100035350552288" TargetMode="External"/><Relationship Id="rId524" Type="http://schemas.openxmlformats.org/officeDocument/2006/relationships/hyperlink" Target="https://www.facebook.com/conganhoangphu" TargetMode="External"/><Relationship Id="rId731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154" Type="http://schemas.openxmlformats.org/officeDocument/2006/relationships/hyperlink" Target="https://www.facebook.com/CONGANXADAILOC/" TargetMode="External"/><Relationship Id="rId1361" Type="http://schemas.openxmlformats.org/officeDocument/2006/relationships/hyperlink" Target="https://dongson.thanhhoa.gov.vn/" TargetMode="External"/><Relationship Id="rId1459" Type="http://schemas.openxmlformats.org/officeDocument/2006/relationships/hyperlink" Target="https://www.facebook.com/p/C%C3%B4ng-an-x%C3%A3-Ninh-H%E1%BA%A3i-100078454072636/" TargetMode="External"/><Relationship Id="rId2205" Type="http://schemas.openxmlformats.org/officeDocument/2006/relationships/hyperlink" Target="https://thitran.namdan.nghean.gov.vn/" TargetMode="External"/><Relationship Id="rId98" Type="http://schemas.openxmlformats.org/officeDocument/2006/relationships/hyperlink" Target="https://www.facebook.com/profile.php?id=100090532460120" TargetMode="External"/><Relationship Id="rId829" Type="http://schemas.openxmlformats.org/officeDocument/2006/relationships/hyperlink" Target="https://yentruong.yendinh.thanhhoa.gov.vn/" TargetMode="External"/><Relationship Id="rId1014" Type="http://schemas.openxmlformats.org/officeDocument/2006/relationships/hyperlink" Target="https://www.facebook.com/p/C%C3%B4ng-an-x%C3%A3-Th%E1%BB%8D-D%C3%A2n-Tri%E1%BB%87u-S%C6%A1n-100070992282111/" TargetMode="External"/><Relationship Id="rId1221" Type="http://schemas.openxmlformats.org/officeDocument/2006/relationships/hyperlink" Target="https://www.facebook.com/Tinhlo524ngaphu/" TargetMode="External"/><Relationship Id="rId1666" Type="http://schemas.openxmlformats.org/officeDocument/2006/relationships/hyperlink" Target="https://xaluong.tuongduong.nghean.gov.vn/" TargetMode="External"/><Relationship Id="rId1873" Type="http://schemas.openxmlformats.org/officeDocument/2006/relationships/hyperlink" Target="https://www.facebook.com/p/C%C3%B4ng-an-x%C3%A3-H%C3%B9ng-S%C6%A1n-huy%E1%BB%87n-Anh-S%C6%A1n-t%E1%BB%89nh-Ngh%E1%BB%87-An-100069096802627/" TargetMode="External"/><Relationship Id="rId1319" Type="http://schemas.openxmlformats.org/officeDocument/2006/relationships/hyperlink" Target="https://www.facebook.com/p/Tu%E1%BB%95i-tr%E1%BA%BB-C%C3%B4ng-an-huy%E1%BB%87n-Ninh-Ph%C6%B0%E1%BB%9Bc-100068114569027/" TargetMode="External"/><Relationship Id="rId1526" Type="http://schemas.openxmlformats.org/officeDocument/2006/relationships/hyperlink" Target="https://www.facebook.com/congannghiphu/" TargetMode="External"/><Relationship Id="rId1733" Type="http://schemas.openxmlformats.org/officeDocument/2006/relationships/hyperlink" Target="https://www.facebook.com/p/C%C3%B4ng-an-x%C3%A3-v%C4%83n-l%E1%BB%A3i-huy%E1%BB%87n-Qu%E1%BB%B3-H%E1%BB%A3p-100066522771654/" TargetMode="External"/><Relationship Id="rId1940" Type="http://schemas.openxmlformats.org/officeDocument/2006/relationships/hyperlink" Target="https://dienchau.nghean.gov.vn/cac-xa-thi-tran" TargetMode="External"/><Relationship Id="rId25" Type="http://schemas.openxmlformats.org/officeDocument/2006/relationships/hyperlink" Target="https://www.facebook.com/cap.tangiang" TargetMode="External"/><Relationship Id="rId1800" Type="http://schemas.openxmlformats.org/officeDocument/2006/relationships/hyperlink" Target="https://binhchuan.concuong.nghean.gov.vn/" TargetMode="External"/><Relationship Id="rId174" Type="http://schemas.openxmlformats.org/officeDocument/2006/relationships/hyperlink" Target="https://www.facebook.com/profile.php?id=100093200624097" TargetMode="External"/><Relationship Id="rId381" Type="http://schemas.openxmlformats.org/officeDocument/2006/relationships/hyperlink" Target="https://www.facebook.com/profile.php?id=61554612986195" TargetMode="External"/><Relationship Id="rId2062" Type="http://schemas.openxmlformats.org/officeDocument/2006/relationships/hyperlink" Target="https://www.facebook.com/p/C%C3%B4ng-an-x%C3%A3-%C4%90%C3%A0-S%C6%A1n-100067119197567/" TargetMode="External"/><Relationship Id="rId241" Type="http://schemas.openxmlformats.org/officeDocument/2006/relationships/hyperlink" Target="https://www.facebook.com/caxquynhyen17182" TargetMode="External"/><Relationship Id="rId479" Type="http://schemas.openxmlformats.org/officeDocument/2006/relationships/hyperlink" Target="https://www.facebook.com/profile.php?id=100073763667344" TargetMode="External"/><Relationship Id="rId686" Type="http://schemas.openxmlformats.org/officeDocument/2006/relationships/hyperlink" Target="https://camtan.camthuy.thanhhoa.gov.vn/" TargetMode="External"/><Relationship Id="rId893" Type="http://schemas.openxmlformats.org/officeDocument/2006/relationships/hyperlink" Target="https://xuangiang.thoxuan.thanhhoa.gov.vn/" TargetMode="External"/><Relationship Id="rId2367" Type="http://schemas.openxmlformats.org/officeDocument/2006/relationships/hyperlink" Target="https://www.facebook.com/p/C%C3%B4ng-an-x%C3%A3-S%C6%A1n-Tr%C3%A0-100063467105701/" TargetMode="External"/><Relationship Id="rId339" Type="http://schemas.openxmlformats.org/officeDocument/2006/relationships/hyperlink" Target="https://www.facebook.com/profile.php?id=100063498099346" TargetMode="External"/><Relationship Id="rId546" Type="http://schemas.openxmlformats.org/officeDocument/2006/relationships/hyperlink" Target="https://www.facebook.com/ConganxaThieuNgoc" TargetMode="External"/><Relationship Id="rId753" Type="http://schemas.openxmlformats.org/officeDocument/2006/relationships/hyperlink" Target="https://hagiang.hatrung.thanhhoa.gov.vn/" TargetMode="External"/><Relationship Id="rId1176" Type="http://schemas.openxmlformats.org/officeDocument/2006/relationships/hyperlink" Target="https://xuanloc.dongnai.gov.vn/Pages/gioithieu.aspx?CatID=132" TargetMode="External"/><Relationship Id="rId1383" Type="http://schemas.openxmlformats.org/officeDocument/2006/relationships/hyperlink" Target="https://haiha.quangninh.gov.vn/Trang/ChiTietBVGioiThieu.aspx?bvid=130" TargetMode="External"/><Relationship Id="rId2227" Type="http://schemas.openxmlformats.org/officeDocument/2006/relationships/hyperlink" Target="https://www.facebook.com/p/C%C3%B4ng-an-x%C3%A3-Xu%C3%A2n-Lam-huy%E1%BB%87n-H%C6%B0ng-Nguy%C3%AAn-t%E1%BB%89nh-Ngh%E1%BB%87-An-100063560883152/" TargetMode="External"/><Relationship Id="rId101" Type="http://schemas.openxmlformats.org/officeDocument/2006/relationships/hyperlink" Target="https://www.facebook.com/profile.php?id=100071456937319" TargetMode="External"/><Relationship Id="rId406" Type="http://schemas.openxmlformats.org/officeDocument/2006/relationships/hyperlink" Target="https://www.facebook.com/profile.php?id=100077751020213" TargetMode="External"/><Relationship Id="rId960" Type="http://schemas.openxmlformats.org/officeDocument/2006/relationships/hyperlink" Target="https://thocuong.trieuson.thanhhoa.gov.vn/" TargetMode="External"/><Relationship Id="rId1036" Type="http://schemas.openxmlformats.org/officeDocument/2006/relationships/hyperlink" Target="https://www.facebook.com/p/C%C3%B4ng-an-x%C3%A3-Thi%E1%BB%87u-V%C5%A9-100063506954355/" TargetMode="External"/><Relationship Id="rId1243" Type="http://schemas.openxmlformats.org/officeDocument/2006/relationships/hyperlink" Target="https://hoaquy.nhuxuan.thanhhoa.gov.vn/" TargetMode="External"/><Relationship Id="rId1590" Type="http://schemas.openxmlformats.org/officeDocument/2006/relationships/hyperlink" Target="https://namnhoong.quephong.nghean.gov.vn/" TargetMode="External"/><Relationship Id="rId1688" Type="http://schemas.openxmlformats.org/officeDocument/2006/relationships/hyperlink" Target="https://www.facebook.com/p/C%C3%B4ng-an-x%C3%A3-Ngh%C4%A9a-B%C3%ACnh-100063681475817/" TargetMode="External"/><Relationship Id="rId1895" Type="http://schemas.openxmlformats.org/officeDocument/2006/relationships/hyperlink" Target="https://anhson.nghean.gov.vn/long-son" TargetMode="External"/><Relationship Id="rId613" Type="http://schemas.openxmlformats.org/officeDocument/2006/relationships/hyperlink" Target="https://www.facebook.com/profile.php?id=100066734235118" TargetMode="External"/><Relationship Id="rId820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918" Type="http://schemas.openxmlformats.org/officeDocument/2006/relationships/hyperlink" Target="https://xuantin.thoxuan.thanhhoa.gov.vn/" TargetMode="External"/><Relationship Id="rId1450" Type="http://schemas.openxmlformats.org/officeDocument/2006/relationships/hyperlink" Target="https://thanhson.quanhoa.thanhhoa.gov.vn/" TargetMode="External"/><Relationship Id="rId1548" Type="http://schemas.openxmlformats.org/officeDocument/2006/relationships/hyperlink" Target="https://www.facebook.com/p/C%C3%B4ng-an-ph%C6%B0%E1%BB%9Dng-Nghi-Ho%C3%A0-TX-C%E1%BB%ADa-L%C3%B2-100077997828870/" TargetMode="External"/><Relationship Id="rId1755" Type="http://schemas.openxmlformats.org/officeDocument/2006/relationships/hyperlink" Target="https://quynhtam.quynhluu.nghean.gov.vn/" TargetMode="External"/><Relationship Id="rId1103" Type="http://schemas.openxmlformats.org/officeDocument/2006/relationships/hyperlink" Target="https://hoangcat.hoanghoa.thanhhoa.gov.vn/" TargetMode="External"/><Relationship Id="rId1310" Type="http://schemas.openxmlformats.org/officeDocument/2006/relationships/hyperlink" Target="https://www.facebook.com/p/C%C3%B4ng-an-x%C3%A3-T%E1%BA%BF-L%E1%BB%A3i-huy%E1%BB%87n-N%C3%B4ng-C%E1%BB%91ng-100064337371729/" TargetMode="External"/><Relationship Id="rId1408" Type="http://schemas.openxmlformats.org/officeDocument/2006/relationships/hyperlink" Target="https://haiha.quangninh.gov.vn/trang/chitietbvgioithieu.aspx?bvid=117" TargetMode="External"/><Relationship Id="rId1962" Type="http://schemas.openxmlformats.org/officeDocument/2006/relationships/hyperlink" Target="https://www.nghean.gov.vn/uy-ban-nhan-dan-tinh" TargetMode="External"/><Relationship Id="rId47" Type="http://schemas.openxmlformats.org/officeDocument/2006/relationships/hyperlink" Target="https://www.facebook.com/profile.php?id=100064085952875" TargetMode="External"/><Relationship Id="rId1615" Type="http://schemas.openxmlformats.org/officeDocument/2006/relationships/hyperlink" Target="https://quychau.nghean.gov.vn/cac-xa-thi-tran" TargetMode="External"/><Relationship Id="rId1822" Type="http://schemas.openxmlformats.org/officeDocument/2006/relationships/hyperlink" Target="https://www.facebook.com/p/C%C3%B4ng-An-x%C3%A3-T%C3%A2n-H%E1%BB%A3p-huy%E1%BB%87n-T%C3%A2n-K%E1%BB%B3-t%E1%BB%89nh-Ngh%E1%BB%87-An-100034170041811/" TargetMode="External"/><Relationship Id="rId196" Type="http://schemas.openxmlformats.org/officeDocument/2006/relationships/hyperlink" Target="https://www.facebook.com/profile.php?id=100064636367905" TargetMode="External"/><Relationship Id="rId2084" Type="http://schemas.openxmlformats.org/officeDocument/2006/relationships/hyperlink" Target="https://doluong.nghean.gov.vn/my-son/gioi-thieu-chung-xa-my-son-365201" TargetMode="External"/><Relationship Id="rId2291" Type="http://schemas.openxmlformats.org/officeDocument/2006/relationships/hyperlink" Target="https://www.facebook.com/conganphuongbacha/" TargetMode="External"/><Relationship Id="rId263" Type="http://schemas.openxmlformats.org/officeDocument/2006/relationships/hyperlink" Target="https://www.facebook.com/profile.php?id=100064615697253" TargetMode="External"/><Relationship Id="rId470" Type="http://schemas.openxmlformats.org/officeDocument/2006/relationships/hyperlink" Target="https://www.facebook.com/conganxangathanhonline" TargetMode="External"/><Relationship Id="rId2151" Type="http://schemas.openxmlformats.org/officeDocument/2006/relationships/hyperlink" Target="https://www.facebook.com/CAXThanhDuc/" TargetMode="External"/><Relationship Id="rId123" Type="http://schemas.openxmlformats.org/officeDocument/2006/relationships/hyperlink" Target="https://www.facebook.com/profile.php?id=100076040301406" TargetMode="External"/><Relationship Id="rId330" Type="http://schemas.openxmlformats.org/officeDocument/2006/relationships/hyperlink" Target="https://www.facebook.com/CATTTanLac" TargetMode="External"/><Relationship Id="rId568" Type="http://schemas.openxmlformats.org/officeDocument/2006/relationships/hyperlink" Target="https://www.facebook.com/profile.php?id=100069324514973" TargetMode="External"/><Relationship Id="rId775" Type="http://schemas.openxmlformats.org/officeDocument/2006/relationships/hyperlink" Target="https://www.facebook.com/p/C%C3%B4ng-an-x%C3%A3-H%C3%A0-ch%C3%A2u-huy%E1%BB%87n-H%C3%A0-Trung-t%E1%BB%89nh-Thanh-H%C3%B3a-100063740064710/" TargetMode="External"/><Relationship Id="rId982" Type="http://schemas.openxmlformats.org/officeDocument/2006/relationships/hyperlink" Target="https://www.facebook.com/p/C%C3%B4ng-an-x%C3%A3-H%E1%BB%A3p-Th%E1%BA%AFng-huy%E1%BB%87n-Tri%E1%BB%87u-S%C6%A1n-100068836615707/" TargetMode="External"/><Relationship Id="rId1198" Type="http://schemas.openxmlformats.org/officeDocument/2006/relationships/hyperlink" Target="https://www.facebook.com/p/C%C3%B4ng-an-ph%C6%B0%E1%BB%9Dng-Ba-%C4%90%C3%ACnh-TP-Thanh-H%C3%B3a-100063961240575/" TargetMode="External"/><Relationship Id="rId2011" Type="http://schemas.openxmlformats.org/officeDocument/2006/relationships/hyperlink" Target="https://www.facebook.com/p/Tu%E1%BB%95i-tr%E1%BA%BB-C%C3%B4ng-an-Th%C3%A0nh-ph%E1%BB%91-V%C4%A9nh-Y%C3%AAn-100066497717181/?locale=nl_BE" TargetMode="External"/><Relationship Id="rId2249" Type="http://schemas.openxmlformats.org/officeDocument/2006/relationships/hyperlink" Target="https://hungmy.hungnguyen.nghean.gov.vn/" TargetMode="External"/><Relationship Id="rId428" Type="http://schemas.openxmlformats.org/officeDocument/2006/relationships/hyperlink" Target="https://www.facebook.com/DAMBAOANTTCAPCOSO" TargetMode="External"/><Relationship Id="rId635" Type="http://schemas.openxmlformats.org/officeDocument/2006/relationships/hyperlink" Target="https://www.facebook.com/profile.php?id=100064720270993" TargetMode="External"/><Relationship Id="rId842" Type="http://schemas.openxmlformats.org/officeDocument/2006/relationships/hyperlink" Target="https://www.facebook.com/p/C%C3%B4ng-an-x%C3%A3-Y%C3%AAn-L%E1%BA%A1c-Y%C3%AAn-%C4%90%E1%BB%8Bnh-Thanh-Ho%C3%A1-100063880762008/" TargetMode="External"/><Relationship Id="rId1058" Type="http://schemas.openxmlformats.org/officeDocument/2006/relationships/hyperlink" Target="https://thieuhop.thieuhoa.thanhhoa.gov.vn/?call=file.download&amp;file_id=636757523" TargetMode="External"/><Relationship Id="rId1265" Type="http://schemas.openxmlformats.org/officeDocument/2006/relationships/hyperlink" Target="http://bensung.nhuthanh.thanhhoa.gov.vn/" TargetMode="External"/><Relationship Id="rId1472" Type="http://schemas.openxmlformats.org/officeDocument/2006/relationships/hyperlink" Target="https://phulam.phutan.angiang.gov.vn/" TargetMode="External"/><Relationship Id="rId2109" Type="http://schemas.openxmlformats.org/officeDocument/2006/relationships/hyperlink" Target="https://www.facebook.com/p/Tu%E1%BB%95i-tr%E1%BA%BB-C%C3%B4ng-an-Th%C3%A0nh-ph%E1%BB%91-V%C4%A9nh-Y%C3%AAn-100066497717181/?locale=nl_BE" TargetMode="External"/><Relationship Id="rId2316" Type="http://schemas.openxmlformats.org/officeDocument/2006/relationships/hyperlink" Target="https://thachbinh.hatinhcity.gov.vn/" TargetMode="External"/><Relationship Id="rId702" Type="http://schemas.openxmlformats.org/officeDocument/2006/relationships/hyperlink" Target="https://camthach.camthuy.thanhhoa.gov.vn/" TargetMode="External"/><Relationship Id="rId1125" Type="http://schemas.openxmlformats.org/officeDocument/2006/relationships/hyperlink" Target="https://hoangthinh.hoanghoa.thanhhoa.gov.vn/web/danh-ba-co-quan-chuc-nang/danh-ba-co-quan-ubnd-xa-hoang-thinh(2).html" TargetMode="External"/><Relationship Id="rId1332" Type="http://schemas.openxmlformats.org/officeDocument/2006/relationships/hyperlink" Target="https://www.facebook.com/cax.thangbinh/" TargetMode="External"/><Relationship Id="rId1777" Type="http://schemas.openxmlformats.org/officeDocument/2006/relationships/hyperlink" Target="https://www.nghean.gov.vn/kinh-te/xa-quynh-minh-huyen-quynh-luu-don-nhan-bang-cong-nhan-xa-nong-thon-moi-nang-cao-610144" TargetMode="External"/><Relationship Id="rId1984" Type="http://schemas.openxmlformats.org/officeDocument/2006/relationships/hyperlink" Target="https://phucthanh.yenthanh.nghean.gov.vn/" TargetMode="External"/><Relationship Id="rId69" Type="http://schemas.openxmlformats.org/officeDocument/2006/relationships/hyperlink" Target="https://www.facebook.com/caxnghixuan" TargetMode="External"/><Relationship Id="rId1637" Type="http://schemas.openxmlformats.org/officeDocument/2006/relationships/hyperlink" Target="https://www.facebook.com/2030522043900428" TargetMode="External"/><Relationship Id="rId1844" Type="http://schemas.openxmlformats.org/officeDocument/2006/relationships/hyperlink" Target="https://tanson.doluong.nghean.gov.vn/" TargetMode="External"/><Relationship Id="rId1704" Type="http://schemas.openxmlformats.org/officeDocument/2006/relationships/hyperlink" Target="https://www.facebook.com/p/Tu%E1%BB%95i-tr%E1%BA%BB-C%C3%B4ng-an-Ngh%C4%A9a-L%E1%BB%99-100081887170070/" TargetMode="External"/><Relationship Id="rId285" Type="http://schemas.openxmlformats.org/officeDocument/2006/relationships/hyperlink" Target="https://www.facebook.com/profile.php?id=100068611368211" TargetMode="External"/><Relationship Id="rId1911" Type="http://schemas.openxmlformats.org/officeDocument/2006/relationships/hyperlink" Target="https://dienyen.dienchau.nghean.gov.vn/" TargetMode="External"/><Relationship Id="rId492" Type="http://schemas.openxmlformats.org/officeDocument/2006/relationships/hyperlink" Target="https://www.facebook.com/profile.php?id=100052177071350" TargetMode="External"/><Relationship Id="rId797" Type="http://schemas.openxmlformats.org/officeDocument/2006/relationships/hyperlink" Target="https://www.facebook.com/VinhminhVinhlocThanhhoa/?locale=vi_VN" TargetMode="External"/><Relationship Id="rId2173" Type="http://schemas.openxmlformats.org/officeDocument/2006/relationships/hyperlink" Target="https://nghiloc.nghean.gov.vn/" TargetMode="External"/><Relationship Id="rId2380" Type="http://schemas.openxmlformats.org/officeDocument/2006/relationships/hyperlink" Target="https://www.facebook.com/conganxasonham/" TargetMode="External"/><Relationship Id="rId145" Type="http://schemas.openxmlformats.org/officeDocument/2006/relationships/hyperlink" Target="https://www.facebook.com/profile.php?id=100088750636266" TargetMode="External"/><Relationship Id="rId352" Type="http://schemas.openxmlformats.org/officeDocument/2006/relationships/hyperlink" Target="https://www.facebook.com/profile.php?id=100092351706620" TargetMode="External"/><Relationship Id="rId1287" Type="http://schemas.openxmlformats.org/officeDocument/2006/relationships/hyperlink" Target="http://xuanphuc.nhuthanh.thanhhoa.gov.vn/web/nhan-su.htm?cbxTochuc=6059a864-8f37-4782-0856-21494a730f19" TargetMode="External"/><Relationship Id="rId2033" Type="http://schemas.openxmlformats.org/officeDocument/2006/relationships/hyperlink" Target="https://doluong.nghean.gov.vn/lam-son/gioi-thieu-chung-xa-lam-son-365176" TargetMode="External"/><Relationship Id="rId2240" Type="http://schemas.openxmlformats.org/officeDocument/2006/relationships/hyperlink" Target="https://thitranhungnguyen.hungnguyen.nghean.gov.vn/" TargetMode="External"/><Relationship Id="rId212" Type="http://schemas.openxmlformats.org/officeDocument/2006/relationships/hyperlink" Target="https://www.facebook.com/profile.php?id=100078841180848" TargetMode="External"/><Relationship Id="rId657" Type="http://schemas.openxmlformats.org/officeDocument/2006/relationships/hyperlink" Target="https://www.facebook.com/profile.php?id=100066669759630" TargetMode="External"/><Relationship Id="rId864" Type="http://schemas.openxmlformats.org/officeDocument/2006/relationships/hyperlink" Target="https://www.facebook.com/p/C%C3%B4ng-An-x%C3%A3-%C4%90%E1%BB%8Bnh-B%C3%ACnh-Y%C3%AAn-%C4%90%E1%BB%8Bnh-Thanh-Ho%C3%A1-100083486191339/" TargetMode="External"/><Relationship Id="rId1494" Type="http://schemas.openxmlformats.org/officeDocument/2006/relationships/hyperlink" Target="https://dichvucong.gov.vn/p/home/dvc-tthc-bonganh-tinhtp.html?id2=372453&amp;name2=UBND%20th%E1%BB%8B%20x%C3%A3%20Nghi%20S%C6%A1n&amp;name1=UBND%20t%E1%BB%89nh%20Thanh%20Ho%C3%A1&amp;id1=371854&amp;type_tinh_bo=2&amp;lan=2" TargetMode="External"/><Relationship Id="rId1799" Type="http://schemas.openxmlformats.org/officeDocument/2006/relationships/hyperlink" Target="https://concuong.nghean.gov.vn/" TargetMode="External"/><Relationship Id="rId2100" Type="http://schemas.openxmlformats.org/officeDocument/2006/relationships/hyperlink" Target="https://phongthinh.thanhchuong.nghean.gov.vn/" TargetMode="External"/><Relationship Id="rId2338" Type="http://schemas.openxmlformats.org/officeDocument/2006/relationships/hyperlink" Target="https://www.facebook.com/100063469841997" TargetMode="External"/><Relationship Id="rId517" Type="http://schemas.openxmlformats.org/officeDocument/2006/relationships/hyperlink" Target="https://www.facebook.com/conganxahoangquy" TargetMode="External"/><Relationship Id="rId724" Type="http://schemas.openxmlformats.org/officeDocument/2006/relationships/hyperlink" Target="https://qppl.thanhhoa.gov.vn/vbpq_thanhhoa.nsf/9EE67D4AFDE3CC1D472586DC00136062/$file/DT-VBDTPT718152435-5-20211621560934031_(trangnt)(21.05.2021_10h09p10)_signed.pdf" TargetMode="External"/><Relationship Id="rId931" Type="http://schemas.openxmlformats.org/officeDocument/2006/relationships/hyperlink" Target="https://www.facebook.com/179252427306306" TargetMode="External"/><Relationship Id="rId1147" Type="http://schemas.openxmlformats.org/officeDocument/2006/relationships/hyperlink" Target="https://hoangphuj.hoanghoa.thanhhoa.gov.vn/" TargetMode="External"/><Relationship Id="rId1354" Type="http://schemas.openxmlformats.org/officeDocument/2006/relationships/hyperlink" Target="https://dongson.thanhhoa.gov.vn/" TargetMode="External"/><Relationship Id="rId1561" Type="http://schemas.openxmlformats.org/officeDocument/2006/relationships/hyperlink" Target="https://nghiatien.thaihoa.nghean.gov.vn/" TargetMode="External"/><Relationship Id="rId60" Type="http://schemas.openxmlformats.org/officeDocument/2006/relationships/hyperlink" Target="https://www.facebook.com/profile.php?id=100079970288058" TargetMode="External"/><Relationship Id="rId1007" Type="http://schemas.openxmlformats.org/officeDocument/2006/relationships/hyperlink" Target="https://www.facebook.com/p/C%C3%B4ng-an-x%C3%A3-Ti%E1%BA%BFn-N%C3%B4ng-100081636183886/" TargetMode="External"/><Relationship Id="rId1214" Type="http://schemas.openxmlformats.org/officeDocument/2006/relationships/hyperlink" Target="https://phubinh.thainguyen.gov.vn/xa-nga-my" TargetMode="External"/><Relationship Id="rId1421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1659" Type="http://schemas.openxmlformats.org/officeDocument/2006/relationships/hyperlink" Target="https://www.nghean.gov.vn/tin-noi-bat-danh-cho-nguoi-dan/nhieu-hoat-dong-ho-tro-chinh-quyen-nhan-dan-xa-xieng-my-day-lui-toi-pham-xoa-doi-giam-ngheo-541574" TargetMode="External"/><Relationship Id="rId1866" Type="http://schemas.openxmlformats.org/officeDocument/2006/relationships/hyperlink" Target="https://anhson.nghean.gov.vn/thanh-son/thanh-son-460870" TargetMode="External"/><Relationship Id="rId1519" Type="http://schemas.openxmlformats.org/officeDocument/2006/relationships/hyperlink" Target="https://truongthi.vinh.nghean.gov.vn/lien-he" TargetMode="External"/><Relationship Id="rId1726" Type="http://schemas.openxmlformats.org/officeDocument/2006/relationships/hyperlink" Target="https://thohop.quyhop.nghean.gov.vn/" TargetMode="External"/><Relationship Id="rId1933" Type="http://schemas.openxmlformats.org/officeDocument/2006/relationships/hyperlink" Target="https://www.facebook.com/conganxadiendong/" TargetMode="External"/><Relationship Id="rId18" Type="http://schemas.openxmlformats.org/officeDocument/2006/relationships/hyperlink" Target="https://www.facebook.com/profile.php?id=100080880543706" TargetMode="External"/><Relationship Id="rId2195" Type="http://schemas.openxmlformats.org/officeDocument/2006/relationships/hyperlink" Target="https://www.nghean.gov.vn/uy-ban-nhan-dan-tinh" TargetMode="External"/><Relationship Id="rId167" Type="http://schemas.openxmlformats.org/officeDocument/2006/relationships/hyperlink" Target="https://www.facebook.com/profile.php?id=100089325240393" TargetMode="External"/><Relationship Id="rId374" Type="http://schemas.openxmlformats.org/officeDocument/2006/relationships/hyperlink" Target="https://www.facebook.com/profile.php?id=100075885521950" TargetMode="External"/><Relationship Id="rId581" Type="http://schemas.openxmlformats.org/officeDocument/2006/relationships/hyperlink" Target="https://www.facebook.com/profile.php?id=100063495044863" TargetMode="External"/><Relationship Id="rId2055" Type="http://schemas.openxmlformats.org/officeDocument/2006/relationships/hyperlink" Target="https://namson.doluong.nghean.gov.vn/" TargetMode="External"/><Relationship Id="rId2262" Type="http://schemas.openxmlformats.org/officeDocument/2006/relationships/hyperlink" Target="https://hungtay.hungnguyen.nghean.gov.vn/" TargetMode="External"/><Relationship Id="rId234" Type="http://schemas.openxmlformats.org/officeDocument/2006/relationships/hyperlink" Target="https://www.facebook.com/conganxaquynhtho" TargetMode="External"/><Relationship Id="rId679" Type="http://schemas.openxmlformats.org/officeDocument/2006/relationships/hyperlink" Target="https://www.facebook.com/p/C%C3%B4ng-an-x%C3%A3-C%E1%BA%A9m-Ng%E1%BB%8Dc-C%E1%BA%A9m-Th%E1%BB%A7y-100063292445489/" TargetMode="External"/><Relationship Id="rId886" Type="http://schemas.openxmlformats.org/officeDocument/2006/relationships/hyperlink" Target="https://www.facebook.com/conganxuanhoa.tx/" TargetMode="External"/><Relationship Id="rId2" Type="http://schemas.openxmlformats.org/officeDocument/2006/relationships/hyperlink" Target="https://www.facebook.com/caxsonkim2" TargetMode="External"/><Relationship Id="rId441" Type="http://schemas.openxmlformats.org/officeDocument/2006/relationships/hyperlink" Target="https://www.facebook.com/profile.php?id=100080163405815" TargetMode="External"/><Relationship Id="rId539" Type="http://schemas.openxmlformats.org/officeDocument/2006/relationships/hyperlink" Target="https://www.facebook.com/profile.php?id=100064262820513" TargetMode="External"/><Relationship Id="rId746" Type="http://schemas.openxmlformats.org/officeDocument/2006/relationships/hyperlink" Target="https://habac.hatrung.thanhhoa.gov.vn/" TargetMode="External"/><Relationship Id="rId1071" Type="http://schemas.openxmlformats.org/officeDocument/2006/relationships/hyperlink" Target="https://www.facebook.com/people/C%C3%B4ng-an-x%C3%A3-Thi%E1%BB%87u-V%E1%BA%ADn-Thi%E1%BB%87u-H%C3%B3a/100063774684071/" TargetMode="External"/><Relationship Id="rId1169" Type="http://schemas.openxmlformats.org/officeDocument/2006/relationships/hyperlink" Target="https://www.facebook.com/caxmyloccanlochatinh/" TargetMode="External"/><Relationship Id="rId1376" Type="http://schemas.openxmlformats.org/officeDocument/2006/relationships/hyperlink" Target="https://www.facebook.com/conganxaDongQuang/" TargetMode="External"/><Relationship Id="rId1583" Type="http://schemas.openxmlformats.org/officeDocument/2006/relationships/hyperlink" Target="https://www.facebook.com/p/Tu%E1%BB%95i-tr%E1%BA%BB-C%C3%B4ng-an-Th%C3%A0nh-ph%E1%BB%91-V%C4%A9nh-Y%C3%AAn-100066497717181/?locale=nl_BE" TargetMode="External"/><Relationship Id="rId2122" Type="http://schemas.openxmlformats.org/officeDocument/2006/relationships/hyperlink" Target="https://www.facebook.com/p/Tu%E1%BB%95i-tr%E1%BA%BB-C%C3%B4ng-an-Th%C3%A0nh-ph%E1%BB%91-V%C4%A9nh-Y%C3%AAn-100066497717181/?locale=nl_BE" TargetMode="External"/><Relationship Id="rId301" Type="http://schemas.openxmlformats.org/officeDocument/2006/relationships/hyperlink" Target="https://www.facebook.com/profile.php?id=100083041161944" TargetMode="External"/><Relationship Id="rId953" Type="http://schemas.openxmlformats.org/officeDocument/2006/relationships/hyperlink" Target="https://xuanthang.thuongxuan.thanhhoa.gov.vn/" TargetMode="External"/><Relationship Id="rId1029" Type="http://schemas.openxmlformats.org/officeDocument/2006/relationships/hyperlink" Target="https://nongtruong.trieuson.thanhhoa.gov.vn/lien-he" TargetMode="External"/><Relationship Id="rId1236" Type="http://schemas.openxmlformats.org/officeDocument/2006/relationships/hyperlink" Target="https://baitranh.nhuxuan.thanhhoa.gov.vn/web/trang-chu/he-thong-chinh-tri/uy-ban-nhan-dan-huyen/co-cau-to-chuc-va-nhiem-vu-quyen-han-cua-ubnd-huyen-chu-tich-ubnd-huyen-nhu-xuan.html" TargetMode="External"/><Relationship Id="rId1790" Type="http://schemas.openxmlformats.org/officeDocument/2006/relationships/hyperlink" Target="https://www.facebook.com/caxsonhai/" TargetMode="External"/><Relationship Id="rId1888" Type="http://schemas.openxmlformats.org/officeDocument/2006/relationships/hyperlink" Target="https://langson.anhson.nghean.gov.vn/" TargetMode="External"/><Relationship Id="rId82" Type="http://schemas.openxmlformats.org/officeDocument/2006/relationships/hyperlink" Target="https://www.facebook.com/profile.php?id=100087480679043" TargetMode="External"/><Relationship Id="rId606" Type="http://schemas.openxmlformats.org/officeDocument/2006/relationships/hyperlink" Target="https://www.facebook.com/conganxatholoc" TargetMode="External"/><Relationship Id="rId813" Type="http://schemas.openxmlformats.org/officeDocument/2006/relationships/hyperlink" Target="http://quanlao.yendinh.thanhhoa.gov.vn/portal/pages/Lanh-dao-thi-tran.aspx" TargetMode="External"/><Relationship Id="rId1443" Type="http://schemas.openxmlformats.org/officeDocument/2006/relationships/hyperlink" Target="http://anhson.thixanghison.thanhhoa.gov.vn/van-ban-phap-luat" TargetMode="External"/><Relationship Id="rId1650" Type="http://schemas.openxmlformats.org/officeDocument/2006/relationships/hyperlink" Target="https://www.facebook.com/conganhuyenLacSon/" TargetMode="External"/><Relationship Id="rId1748" Type="http://schemas.openxmlformats.org/officeDocument/2006/relationships/hyperlink" Target="https://quynhchau.quynhluu.nghean.gov.vn/" TargetMode="External"/><Relationship Id="rId1303" Type="http://schemas.openxmlformats.org/officeDocument/2006/relationships/hyperlink" Target="https://trungthanh.quanhoa.thanhhoa.gov.vn/" TargetMode="External"/><Relationship Id="rId1510" Type="http://schemas.openxmlformats.org/officeDocument/2006/relationships/hyperlink" Target="https://www.facebook.com/conganphuongcuanam/" TargetMode="External"/><Relationship Id="rId1955" Type="http://schemas.openxmlformats.org/officeDocument/2006/relationships/hyperlink" Target="https://dienchau.nghean.gov.vn/cac-xa-thi-tran" TargetMode="External"/><Relationship Id="rId1608" Type="http://schemas.openxmlformats.org/officeDocument/2006/relationships/hyperlink" Target="https://www.facebook.com/caxchauphong/" TargetMode="External"/><Relationship Id="rId1815" Type="http://schemas.openxmlformats.org/officeDocument/2006/relationships/hyperlink" Target="https://chaukhe.concuong.nghean.gov.vn/" TargetMode="External"/><Relationship Id="rId189" Type="http://schemas.openxmlformats.org/officeDocument/2006/relationships/hyperlink" Target="https://www.facebook.com/profile.php?id=100063593404074" TargetMode="External"/><Relationship Id="rId396" Type="http://schemas.openxmlformats.org/officeDocument/2006/relationships/hyperlink" Target="https://www.facebook.com/profile.php?id=100075951733315" TargetMode="External"/><Relationship Id="rId2077" Type="http://schemas.openxmlformats.org/officeDocument/2006/relationships/hyperlink" Target="https://www.facebook.com/p/C%C3%B4ng-an-x%C3%A3-Minh-S%C6%A1n-H-%C4%90%C3%B4-L%C6%B0%C6%A1ng-T-Ngh%E1%BB%87-An-100063649283693/?locale=vi_VN" TargetMode="External"/><Relationship Id="rId2284" Type="http://schemas.openxmlformats.org/officeDocument/2006/relationships/hyperlink" Target="https://hoangmai.nghean.gov.vn/cac-xa-phuong/thong-tin-ve-phuong-quynh-xuan-486728" TargetMode="External"/><Relationship Id="rId256" Type="http://schemas.openxmlformats.org/officeDocument/2006/relationships/hyperlink" Target="https://www.facebook.com/profile.php?id=100063939104759" TargetMode="External"/><Relationship Id="rId463" Type="http://schemas.openxmlformats.org/officeDocument/2006/relationships/hyperlink" Target="https://www.facebook.com/CAXNgaThuy" TargetMode="External"/><Relationship Id="rId670" Type="http://schemas.openxmlformats.org/officeDocument/2006/relationships/hyperlink" Target="https://www.facebook.com/profile.php?id=100030957087036" TargetMode="External"/><Relationship Id="rId1093" Type="http://schemas.openxmlformats.org/officeDocument/2006/relationships/hyperlink" Target="https://hoangquyf.hoanghoa.thanhhoa.gov.vn/web/danh-ba-co-quan-chuc-nang/danh-ba-ubnd-xa-hoang-quy.html" TargetMode="External"/><Relationship Id="rId2144" Type="http://schemas.openxmlformats.org/officeDocument/2006/relationships/hyperlink" Target="https://www.facebook.com/CAXTG/" TargetMode="External"/><Relationship Id="rId2351" Type="http://schemas.openxmlformats.org/officeDocument/2006/relationships/hyperlink" Target="https://www.facebook.com/p/Tu%E1%BB%95i-Tr%E1%BA%BB-C%C3%B4ng-An-Huy%E1%BB%87n-Ch%C6%B0%C6%A1ng-M%E1%BB%B9-100028578047777/" TargetMode="External"/><Relationship Id="rId116" Type="http://schemas.openxmlformats.org/officeDocument/2006/relationships/hyperlink" Target="https://www.facebook.com/profile.php?id=100066870234881" TargetMode="External"/><Relationship Id="rId323" Type="http://schemas.openxmlformats.org/officeDocument/2006/relationships/hyperlink" Target="https://www.facebook.com/profile.php?id=100066334665937" TargetMode="External"/><Relationship Id="rId530" Type="http://schemas.openxmlformats.org/officeDocument/2006/relationships/hyperlink" Target="https://www.facebook.com/profile.php?id=100066278182722" TargetMode="External"/><Relationship Id="rId768" Type="http://schemas.openxmlformats.org/officeDocument/2006/relationships/hyperlink" Target="https://hadong.hatrung.thanhhoa.gov.vn/" TargetMode="External"/><Relationship Id="rId975" Type="http://schemas.openxmlformats.org/officeDocument/2006/relationships/hyperlink" Target="https://hopthang.trieuson.thanhhoa.gov.vn/" TargetMode="External"/><Relationship Id="rId1160" Type="http://schemas.openxmlformats.org/officeDocument/2006/relationships/hyperlink" Target="https://qppl.thanhhoa.gov.vn/vbpq_thanhhoa.nsf/2B03A13E3252DD6F472587A0000875BF/$file/DT-VBDTPT869470040-12-20211638342782340_(tungct)(02.12.2021_14h33p26)_signed.pdf" TargetMode="External"/><Relationship Id="rId1398" Type="http://schemas.openxmlformats.org/officeDocument/2006/relationships/hyperlink" Target="https://haiha.quangninh.gov.vn/trang/chitietbvgioithieu.aspx?bvid=129" TargetMode="External"/><Relationship Id="rId2004" Type="http://schemas.openxmlformats.org/officeDocument/2006/relationships/hyperlink" Target="https://trungthanh.yenthanh.nghean.gov.vn/" TargetMode="External"/><Relationship Id="rId2211" Type="http://schemas.openxmlformats.org/officeDocument/2006/relationships/hyperlink" Target="https://chicucthuyloi.nghean.gov.vn/tin-tuc-su-kien-59918/huyen-nam-dan-hoi-nghi-tiep-xuc-cu-tri-tai-xa-nam-xuan-700677" TargetMode="External"/><Relationship Id="rId628" Type="http://schemas.openxmlformats.org/officeDocument/2006/relationships/hyperlink" Target="https://www.facebook.com/profile.php?id=100057480398497" TargetMode="External"/><Relationship Id="rId835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1258" Type="http://schemas.openxmlformats.org/officeDocument/2006/relationships/hyperlink" Target="https://thanhphong.nhuxuan.thanhhoa.gov.vn/" TargetMode="External"/><Relationship Id="rId1465" Type="http://schemas.openxmlformats.org/officeDocument/2006/relationships/hyperlink" Target="https://www.facebook.com/vncoceangardencity.com.vn/" TargetMode="External"/><Relationship Id="rId1672" Type="http://schemas.openxmlformats.org/officeDocument/2006/relationships/hyperlink" Target="https://www.facebook.com/p/C%C3%B4ng-an-x%C3%A3-Tam-Quang-100068635860222/" TargetMode="External"/><Relationship Id="rId2309" Type="http://schemas.openxmlformats.org/officeDocument/2006/relationships/hyperlink" Target="https://www.facebook.com/conganthachha/?locale=vi_VN" TargetMode="External"/><Relationship Id="rId1020" Type="http://schemas.openxmlformats.org/officeDocument/2006/relationships/hyperlink" Target="https://thocuong.trieuson.thanhhoa.gov.vn/" TargetMode="External"/><Relationship Id="rId1118" Type="http://schemas.openxmlformats.org/officeDocument/2006/relationships/hyperlink" Target="https://www.facebook.com/p/C%C3%B4ng-an-x%C3%A3-Ho%E1%BA%B1ng-%C4%90%E1%BA%A1o-Ho%E1%BA%B1ng-Ho%C3%A1-Thanh-Ho%C3%A1-100063753775737/" TargetMode="External"/><Relationship Id="rId1325" Type="http://schemas.openxmlformats.org/officeDocument/2006/relationships/hyperlink" Target="https://vanthien.nongcong.thanhhoa.gov.vn/" TargetMode="External"/><Relationship Id="rId1532" Type="http://schemas.openxmlformats.org/officeDocument/2006/relationships/hyperlink" Target="https://hunghoa.vinh.nghean.gov.vn/" TargetMode="External"/><Relationship Id="rId1977" Type="http://schemas.openxmlformats.org/officeDocument/2006/relationships/hyperlink" Target="https://www.facebook.com/p/C%C3%B4ng-an-x%C3%A3-Th%E1%BB%8D-Th%C3%A0nh-huy%E1%BB%87n-Y%C3%AAn-Th%C3%A0nh-100088688576902/" TargetMode="External"/><Relationship Id="rId902" Type="http://schemas.openxmlformats.org/officeDocument/2006/relationships/hyperlink" Target="https://thoxuong.thoxuan.thanhhoa.gov.vn/" TargetMode="External"/><Relationship Id="rId1837" Type="http://schemas.openxmlformats.org/officeDocument/2006/relationships/hyperlink" Target="https://www.facebook.com/100063224499709" TargetMode="External"/><Relationship Id="rId31" Type="http://schemas.openxmlformats.org/officeDocument/2006/relationships/hyperlink" Target="https://www.facebook.com/profile.php?id=100076275226827" TargetMode="External"/><Relationship Id="rId2099" Type="http://schemas.openxmlformats.org/officeDocument/2006/relationships/hyperlink" Target="https://www.facebook.com/TruyenhinhThanhChuong/videos/h%E1%BB%99i-%C4%91%E1%BB%93ng-th%E1%BA%A9m-tra-ntm-n%C3%A2ng-cao-t%E1%BA%A1i-x%C3%A3-phong-th%E1%BB%8Bnh-huy%E1%BB%87n-thanh-ch%C6%B0%C6%A1ng/1578394046112283/" TargetMode="External"/><Relationship Id="rId180" Type="http://schemas.openxmlformats.org/officeDocument/2006/relationships/hyperlink" Target="https://www.facebook.com/profile.php?id=100063881781491" TargetMode="External"/><Relationship Id="rId278" Type="http://schemas.openxmlformats.org/officeDocument/2006/relationships/hyperlink" Target="https://www.facebook.com/profile.php?id=100039441225749" TargetMode="External"/><Relationship Id="rId1904" Type="http://schemas.openxmlformats.org/officeDocument/2006/relationships/hyperlink" Target="https://www.facebook.com/caxdienlam/" TargetMode="External"/><Relationship Id="rId485" Type="http://schemas.openxmlformats.org/officeDocument/2006/relationships/hyperlink" Target="https://www.facebook.com/PLHLCP" TargetMode="External"/><Relationship Id="rId692" Type="http://schemas.openxmlformats.org/officeDocument/2006/relationships/hyperlink" Target="https://kimtan.thachthanh.thanhhoa.gov.vn/lich-cong-tac" TargetMode="External"/><Relationship Id="rId2166" Type="http://schemas.openxmlformats.org/officeDocument/2006/relationships/hyperlink" Target="https://www.facebook.com/conganxanghiquang/" TargetMode="External"/><Relationship Id="rId2373" Type="http://schemas.openxmlformats.org/officeDocument/2006/relationships/hyperlink" Target="https://huongson.hatinh.gov.vn/" TargetMode="External"/><Relationship Id="rId138" Type="http://schemas.openxmlformats.org/officeDocument/2006/relationships/hyperlink" Target="https://www.facebook.com/profile.php?id=100065270901299" TargetMode="External"/><Relationship Id="rId345" Type="http://schemas.openxmlformats.org/officeDocument/2006/relationships/hyperlink" Target="https://www.facebook.com/profile.php?id=100066417942898" TargetMode="External"/><Relationship Id="rId552" Type="http://schemas.openxmlformats.org/officeDocument/2006/relationships/hyperlink" Target="https://www.facebook.com/conganxathongoc" TargetMode="External"/><Relationship Id="rId997" Type="http://schemas.openxmlformats.org/officeDocument/2006/relationships/hyperlink" Target="https://xavanson.hoabinh.gov.vn/" TargetMode="External"/><Relationship Id="rId1182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2026" Type="http://schemas.openxmlformats.org/officeDocument/2006/relationships/hyperlink" Target="https://sonthanh.yenthanh.nghean.gov.vn/" TargetMode="External"/><Relationship Id="rId2233" Type="http://schemas.openxmlformats.org/officeDocument/2006/relationships/hyperlink" Target="https://trungphuccuong.namdan.nghean.gov.vn/thong-bao-lich-lam-viec/thong-bao-thuc-hien-quyet-dinh-cua-ubnd-tinh-nghe-an-thiet-lap-khu-vuc-cach-ly-xa-hoi-phong-chon-562225" TargetMode="External"/><Relationship Id="rId205" Type="http://schemas.openxmlformats.org/officeDocument/2006/relationships/hyperlink" Target="https://www.facebook.com/profile.php?id=100069096802627" TargetMode="External"/><Relationship Id="rId412" Type="http://schemas.openxmlformats.org/officeDocument/2006/relationships/hyperlink" Target="https://www.facebook.com/profile.php?id=100063982177806" TargetMode="External"/><Relationship Id="rId857" Type="http://schemas.openxmlformats.org/officeDocument/2006/relationships/hyperlink" Target="https://www.facebook.com/p/C%C3%B4ng-An-X%C3%A3-%C4%90%E1%BB%8Bnh-Th%C3%A0nh-100038890427275/" TargetMode="External"/><Relationship Id="rId1042" Type="http://schemas.openxmlformats.org/officeDocument/2006/relationships/hyperlink" Target="http://thieuvan.thieuhoa.thanhhoa.gov.vn/" TargetMode="External"/><Relationship Id="rId1487" Type="http://schemas.openxmlformats.org/officeDocument/2006/relationships/hyperlink" Target="https://www.facebook.com/p/C%C3%B4ng-an-x%C3%A3-Tr%C6%B0%E1%BB%9Dng-L%C3%A2m-100075885521950/" TargetMode="External"/><Relationship Id="rId1694" Type="http://schemas.openxmlformats.org/officeDocument/2006/relationships/hyperlink" Target="https://hungnghia.hungnguyen.nghean.gov.vn/" TargetMode="External"/><Relationship Id="rId2300" Type="http://schemas.openxmlformats.org/officeDocument/2006/relationships/hyperlink" Target="https://hahuytap.hatinhcity.gov.vn/" TargetMode="External"/><Relationship Id="rId717" Type="http://schemas.openxmlformats.org/officeDocument/2006/relationships/hyperlink" Target="https://thanhvinh.thachthanh.thanhhoa.gov.vn/" TargetMode="External"/><Relationship Id="rId924" Type="http://schemas.openxmlformats.org/officeDocument/2006/relationships/hyperlink" Target="https://www.facebook.com/p/C%C3%B4ng-an-x%C3%A3-Xu%C3%A2n-L%E1%BA%ADp-100033418363231/" TargetMode="External"/><Relationship Id="rId1347" Type="http://schemas.openxmlformats.org/officeDocument/2006/relationships/hyperlink" Target="https://www.facebook.com/p/C%C3%B4ng-an-x%C3%A3-Y%C3%AAn-M%E1%BB%B9-huy%E1%BB%87n-N%C3%B4ng-C%E1%BB%91ng-100063982177806/" TargetMode="External"/><Relationship Id="rId1554" Type="http://schemas.openxmlformats.org/officeDocument/2006/relationships/hyperlink" Target="https://www.nghean.gov.vn/uy-ban-nhan-dan-tinh" TargetMode="External"/><Relationship Id="rId1761" Type="http://schemas.openxmlformats.org/officeDocument/2006/relationships/hyperlink" Target="https://quynhluu.nghean.gov.vn/" TargetMode="External"/><Relationship Id="rId1999" Type="http://schemas.openxmlformats.org/officeDocument/2006/relationships/hyperlink" Target="https://www.xuanthanh.yenthanh.nghean.gov.vn/" TargetMode="External"/><Relationship Id="rId53" Type="http://schemas.openxmlformats.org/officeDocument/2006/relationships/hyperlink" Target="https://www.facebook.com/profile.php?id=100063743155941" TargetMode="External"/><Relationship Id="rId1207" Type="http://schemas.openxmlformats.org/officeDocument/2006/relationships/hyperlink" Target="https://qppl.thanhhoa.gov.vn/vbpq_thanhhoa.nsf/F395300A08AFC133472585DF00390CDF/$file/DT-VBDTPT125131676-9-20201599636469956_(xungnd)(09.09.2020_22h58p11)%20(1)_signed.pdf" TargetMode="External"/><Relationship Id="rId1414" Type="http://schemas.openxmlformats.org/officeDocument/2006/relationships/hyperlink" Target="https://www.facebook.com/xaquangvong/?locale=vi_VN" TargetMode="External"/><Relationship Id="rId1621" Type="http://schemas.openxmlformats.org/officeDocument/2006/relationships/hyperlink" Target="https://kyson.nghean.gov.vn/cac-xa-thi-tran/18-xa-keng-du-435101" TargetMode="External"/><Relationship Id="rId1859" Type="http://schemas.openxmlformats.org/officeDocument/2006/relationships/hyperlink" Target="https://www.facebook.com/p/C%C3%B4ng-an-x%C3%A3-Ngh%C4%A9a-H%C3%A0nh-100029925888978/" TargetMode="External"/><Relationship Id="rId1719" Type="http://schemas.openxmlformats.org/officeDocument/2006/relationships/hyperlink" Target="https://bdt.nghean.gov.vn/tin-tuc-su-kien/dai-bieu-quoc-hoi-tiep-xuc-cu-tri-tai-xa-lien-hop-huyen-quy-hop-sau-ky-hop-thu-7-quoc-hoi-khoa-x-664317" TargetMode="External"/><Relationship Id="rId1926" Type="http://schemas.openxmlformats.org/officeDocument/2006/relationships/hyperlink" Target="https://dienchau.nghean.gov.vn/" TargetMode="External"/><Relationship Id="rId2090" Type="http://schemas.openxmlformats.org/officeDocument/2006/relationships/hyperlink" Target="https://thanhchuong.nghean.gov.vn/" TargetMode="External"/><Relationship Id="rId2188" Type="http://schemas.openxmlformats.org/officeDocument/2006/relationships/hyperlink" Target="https://nghithach.nghiloc.nghean.gov.vn/to-chuc-bo-may/uy-ban-nhan-dan.html" TargetMode="External"/><Relationship Id="rId367" Type="http://schemas.openxmlformats.org/officeDocument/2006/relationships/hyperlink" Target="https://www.facebook.com/profile.php?id=100072209446307" TargetMode="External"/><Relationship Id="rId574" Type="http://schemas.openxmlformats.org/officeDocument/2006/relationships/hyperlink" Target="https://www.facebook.com/profile.php?id=100059758874236" TargetMode="External"/><Relationship Id="rId2048" Type="http://schemas.openxmlformats.org/officeDocument/2006/relationships/hyperlink" Target="https://www.facebook.com/p/C%C3%B4ng-An-X%C3%A3-Hoa-S%C6%A1n-Anh-S%C6%A1n-Ngh%E1%BB%87-An-100066429339767/" TargetMode="External"/><Relationship Id="rId2255" Type="http://schemas.openxmlformats.org/officeDocument/2006/relationships/hyperlink" Target="https://www.facebook.com/CAXHUNGLOI.HUNGNGUYEN.NGHEAN/" TargetMode="External"/><Relationship Id="rId227" Type="http://schemas.openxmlformats.org/officeDocument/2006/relationships/hyperlink" Target="https://www.facebook.com/localpolicemauduc" TargetMode="External"/><Relationship Id="rId781" Type="http://schemas.openxmlformats.org/officeDocument/2006/relationships/hyperlink" Target="https://www.facebook.com/cattvinhloc/" TargetMode="External"/><Relationship Id="rId879" Type="http://schemas.openxmlformats.org/officeDocument/2006/relationships/hyperlink" Target="https://bacluong.thoxuan.thanhhoa.gov.vn/" TargetMode="External"/><Relationship Id="rId434" Type="http://schemas.openxmlformats.org/officeDocument/2006/relationships/hyperlink" Target="https://www.facebook.com/conganxatanphuc" TargetMode="External"/><Relationship Id="rId641" Type="http://schemas.openxmlformats.org/officeDocument/2006/relationships/hyperlink" Target="https://www.facebook.com/profile.php?id=100064276472012" TargetMode="External"/><Relationship Id="rId739" Type="http://schemas.openxmlformats.org/officeDocument/2006/relationships/hyperlink" Target="https://ngoctrao.bimson.thanhhoa.gov.vn/" TargetMode="External"/><Relationship Id="rId1064" Type="http://schemas.openxmlformats.org/officeDocument/2006/relationships/hyperlink" Target="http://thieuvan.thieuhoa.thanhhoa.gov.vn/" TargetMode="External"/><Relationship Id="rId1271" Type="http://schemas.openxmlformats.org/officeDocument/2006/relationships/hyperlink" Target="https://phuongnghi.nhuthanh.thanhhoa.gov.vn/" TargetMode="External"/><Relationship Id="rId1369" Type="http://schemas.openxmlformats.org/officeDocument/2006/relationships/hyperlink" Target="https://dongson.thanhhoa.gov.vn/web/trang-chu/tin-tuc-su-kien/tin-kinh-te-chinh-tri/hdnd-xa-dong-thinh-to-chuc-ky-hop-thu-13-bau-bo-sung-chuc-danh-chu-tich-pho-chu-tich-ubnd-xa-nhiem-ky-2021-2026.html" TargetMode="External"/><Relationship Id="rId1576" Type="http://schemas.openxmlformats.org/officeDocument/2006/relationships/hyperlink" Target="https://www.facebook.com/groups/170252553486018/" TargetMode="External"/><Relationship Id="rId2115" Type="http://schemas.openxmlformats.org/officeDocument/2006/relationships/hyperlink" Target="https://nghean.gov.vn/kinh-te/xa-thanh-huong-huyen-thanh-chuong-don-bang-cong-nhan-dat-chuan-nong-thon-moi-611577" TargetMode="External"/><Relationship Id="rId2322" Type="http://schemas.openxmlformats.org/officeDocument/2006/relationships/hyperlink" Target="https://trungluong.hatinh.gov.vn/" TargetMode="External"/><Relationship Id="rId501" Type="http://schemas.openxmlformats.org/officeDocument/2006/relationships/hyperlink" Target="https://www.facebook.com/profile.php?id=100079981325362" TargetMode="External"/><Relationship Id="rId946" Type="http://schemas.openxmlformats.org/officeDocument/2006/relationships/hyperlink" Target="https://www.facebook.com/p/C%C3%B4ng-an-x%C3%A3-Xu%C3%A2n-Cao-huy%E1%BB%87n-Th%C6%B0%E1%BB%9Dng-Xu%C3%A2n-100063915498685/" TargetMode="External"/><Relationship Id="rId1131" Type="http://schemas.openxmlformats.org/officeDocument/2006/relationships/hyperlink" Target="https://www.facebook.com/conganxahoangphong/" TargetMode="External"/><Relationship Id="rId1229" Type="http://schemas.openxmlformats.org/officeDocument/2006/relationships/hyperlink" Target="https://qppl.thanhhoa.gov.vn/vbpq_thanhhoa.nsf/9e6a1e4b64680bd247256801000a8614/F26EE9329FEE27CA472578F500060554/$file/d2740.doc" TargetMode="External"/><Relationship Id="rId1783" Type="http://schemas.openxmlformats.org/officeDocument/2006/relationships/hyperlink" Target="https://quynhluu.nghean.gov.vn/tin-cua-cac-xa-thi-tran-cac-ban-nganh/dang-bo-xa-quynh-giang-quynh-luu-trao-huy-hieu-dang-va-tong-ket-cong-tac-xay-dung-dang-nam-2023-613797" TargetMode="External"/><Relationship Id="rId1990" Type="http://schemas.openxmlformats.org/officeDocument/2006/relationships/hyperlink" Target="https://hoathanh.yenthanh.nghean.gov.vn/" TargetMode="External"/><Relationship Id="rId75" Type="http://schemas.openxmlformats.org/officeDocument/2006/relationships/hyperlink" Target="https://www.facebook.com/conganxanghicongnam" TargetMode="External"/><Relationship Id="rId806" Type="http://schemas.openxmlformats.org/officeDocument/2006/relationships/hyperlink" Target="https://vinhcuu.dongnai.gov.vn/" TargetMode="External"/><Relationship Id="rId1436" Type="http://schemas.openxmlformats.org/officeDocument/2006/relationships/hyperlink" Target="https://thanhthuy.phutho.gov.vn/" TargetMode="External"/><Relationship Id="rId1643" Type="http://schemas.openxmlformats.org/officeDocument/2006/relationships/hyperlink" Target="https://www.facebook.com/p/Tu%E1%BB%95i-tr%E1%BA%BB-C%C3%B4ng-an-th%E1%BB%8B-x%C3%A3-S%C6%A1n-T%C3%A2y-100040884909606/" TargetMode="External"/><Relationship Id="rId1850" Type="http://schemas.openxmlformats.org/officeDocument/2006/relationships/hyperlink" Target="https://www.nghean.gov.vn/huyen-uy-hdnd-ubnd-huyen-ky-son" TargetMode="External"/><Relationship Id="rId1503" Type="http://schemas.openxmlformats.org/officeDocument/2006/relationships/hyperlink" Target="https://quanbau.vinh.nghean.gov.vn/lien-he" TargetMode="External"/><Relationship Id="rId1710" Type="http://schemas.openxmlformats.org/officeDocument/2006/relationships/hyperlink" Target="https://nghiadan.nghean.gov.vn/uy-ban-nhan-dan-huyen/ubnd-xa-thi-tran-487176" TargetMode="External"/><Relationship Id="rId1948" Type="http://schemas.openxmlformats.org/officeDocument/2006/relationships/hyperlink" Target="https://www.nghean.gov.vn/uy-ban-nhan-dan-tinh" TargetMode="External"/><Relationship Id="rId291" Type="http://schemas.openxmlformats.org/officeDocument/2006/relationships/hyperlink" Target="https://www.facebook.com/caxnghialam" TargetMode="External"/><Relationship Id="rId1808" Type="http://schemas.openxmlformats.org/officeDocument/2006/relationships/hyperlink" Target="https://datafiles.nghean.gov.vn/nan-ubnd/2934/steeringdocument/139qd_cong_bo__dtlcp_xa__dp_2020240913053430465_Signed.pdf" TargetMode="External"/><Relationship Id="rId151" Type="http://schemas.openxmlformats.org/officeDocument/2006/relationships/hyperlink" Target="https://www.facebook.com/profile.php?id=100063499509521" TargetMode="External"/><Relationship Id="rId389" Type="http://schemas.openxmlformats.org/officeDocument/2006/relationships/hyperlink" Target="https://www.facebook.com/profile.php?id=100063770205344" TargetMode="External"/><Relationship Id="rId596" Type="http://schemas.openxmlformats.org/officeDocument/2006/relationships/hyperlink" Target="https://www.facebook.com/profile.php?id=100069689112137" TargetMode="External"/><Relationship Id="rId2277" Type="http://schemas.openxmlformats.org/officeDocument/2006/relationships/hyperlink" Target="https://hoangmai.nghean.gov.vn/cac-xa-phuong/thong-tin-ve-xa-quynh-lap-thi-xa-hoang-mai-486730" TargetMode="External"/><Relationship Id="rId249" Type="http://schemas.openxmlformats.org/officeDocument/2006/relationships/hyperlink" Target="https://www.facebook.com/profile.php?id=100069481275726" TargetMode="External"/><Relationship Id="rId456" Type="http://schemas.openxmlformats.org/officeDocument/2006/relationships/hyperlink" Target="https://www.facebook.com/profile.php?id=100063482105408" TargetMode="External"/><Relationship Id="rId663" Type="http://schemas.openxmlformats.org/officeDocument/2006/relationships/hyperlink" Target="https://www.facebook.com/conganthachdong" TargetMode="External"/><Relationship Id="rId870" Type="http://schemas.openxmlformats.org/officeDocument/2006/relationships/hyperlink" Target="https://www.facebook.com/congansaovang/" TargetMode="External"/><Relationship Id="rId1086" Type="http://schemas.openxmlformats.org/officeDocument/2006/relationships/hyperlink" Target="https://hoanggiang.hoanghoa.thanhhoa.gov.vn/" TargetMode="External"/><Relationship Id="rId1293" Type="http://schemas.openxmlformats.org/officeDocument/2006/relationships/hyperlink" Target="https://www.facebook.com/conganxatanphuc/" TargetMode="External"/><Relationship Id="rId2137" Type="http://schemas.openxmlformats.org/officeDocument/2006/relationships/hyperlink" Target="https://www.facebook.com/p/C%C3%B4ng-an-x%C3%A3-Thanh-Th%E1%BB%A7y-100063537911822/" TargetMode="External"/><Relationship Id="rId2344" Type="http://schemas.openxmlformats.org/officeDocument/2006/relationships/hyperlink" Target="https://www.facebook.com/p/C%C3%B4ng-an-x%C3%A3-S%C6%A1n-Giang-huy%E1%BB%87n-H%C6%B0%C6%A1ng-S%C6%A1n-t%E1%BB%89nh-H%C3%A0-T%C4%A9nh-100077216467111/" TargetMode="External"/><Relationship Id="rId109" Type="http://schemas.openxmlformats.org/officeDocument/2006/relationships/hyperlink" Target="https://www.facebook.com/profile.php?id=100080033301328" TargetMode="External"/><Relationship Id="rId316" Type="http://schemas.openxmlformats.org/officeDocument/2006/relationships/hyperlink" Target="https://www.facebook.com/profile.php?id=100089872854844" TargetMode="External"/><Relationship Id="rId523" Type="http://schemas.openxmlformats.org/officeDocument/2006/relationships/hyperlink" Target="https://www.facebook.com/conganxahoangquy" TargetMode="External"/><Relationship Id="rId968" Type="http://schemas.openxmlformats.org/officeDocument/2006/relationships/hyperlink" Target="http://trieuson.gov.vn/" TargetMode="External"/><Relationship Id="rId1153" Type="http://schemas.openxmlformats.org/officeDocument/2006/relationships/hyperlink" Target="https://qppl.thanhhoa.gov.vn/vbpq_thanhhoa.nsf/str/61B4FEB152382899472585E5004A7FFE/$file/DT-VBDTPT48342098-9-20201600179714764_quyennd_16-09-2020-07-28-34_signed.pdf" TargetMode="External"/><Relationship Id="rId1598" Type="http://schemas.openxmlformats.org/officeDocument/2006/relationships/hyperlink" Target="https://quychau.nghean.gov.vn/cac-xa-thi-tran" TargetMode="External"/><Relationship Id="rId2204" Type="http://schemas.openxmlformats.org/officeDocument/2006/relationships/hyperlink" Target="https://www.facebook.com/p/C%C3%B4ng-an-th%E1%BB%8B-tr%E1%BA%A5n-Nam-%C4%90%C3%A0n-100077451044059/" TargetMode="External"/><Relationship Id="rId97" Type="http://schemas.openxmlformats.org/officeDocument/2006/relationships/hyperlink" Target="https://www.facebook.com/profile.php?id=100063524224068" TargetMode="External"/><Relationship Id="rId730" Type="http://schemas.openxmlformats.org/officeDocument/2006/relationships/hyperlink" Target="https://www.facebook.com/caxthanhtho/" TargetMode="External"/><Relationship Id="rId828" Type="http://schemas.openxmlformats.org/officeDocument/2006/relationships/hyperlink" Target="https://www.bacninh.gov.vn/web/ubnd-xa-yen-trung/uy-ban-nhan-dan" TargetMode="External"/><Relationship Id="rId1013" Type="http://schemas.openxmlformats.org/officeDocument/2006/relationships/hyperlink" Target="https://xuanloc.dongnai.gov.vn/Pages/gioithieu.aspx?CatID=132" TargetMode="External"/><Relationship Id="rId1360" Type="http://schemas.openxmlformats.org/officeDocument/2006/relationships/hyperlink" Target="https://www.facebook.com/congandongminh/" TargetMode="External"/><Relationship Id="rId1458" Type="http://schemas.openxmlformats.org/officeDocument/2006/relationships/hyperlink" Target="https://phuson.quanhoa.thanhhoa.gov.vn/" TargetMode="External"/><Relationship Id="rId1665" Type="http://schemas.openxmlformats.org/officeDocument/2006/relationships/hyperlink" Target="https://thachgiam.tuongduong.nghean.gov.vn/" TargetMode="External"/><Relationship Id="rId1872" Type="http://schemas.openxmlformats.org/officeDocument/2006/relationships/hyperlink" Target="https://anhson.nghean.gov.vn/hoi-dong-nhan-dan" TargetMode="External"/><Relationship Id="rId1220" Type="http://schemas.openxmlformats.org/officeDocument/2006/relationships/hyperlink" Target="https://ngaphu.ngason.thanhhoa.gov.vn/he-thong-chinh-tri/ket-qua-danh-gia-xep-loai-tap-the-ubnd-xa-danh-gia-xep-loai-chat-luong-can-bo-cong-chuc-xa-nam-2-26085" TargetMode="External"/><Relationship Id="rId1318" Type="http://schemas.openxmlformats.org/officeDocument/2006/relationships/hyperlink" Target="https://vanhoa.nongcong.thanhhoa.gov.vn/" TargetMode="External"/><Relationship Id="rId1525" Type="http://schemas.openxmlformats.org/officeDocument/2006/relationships/hyperlink" Target="https://trungdo.vinh.nghean.gov.vn/" TargetMode="External"/><Relationship Id="rId1732" Type="http://schemas.openxmlformats.org/officeDocument/2006/relationships/hyperlink" Target="https://chaudinh.quyhop.nghean.gov.vn/" TargetMode="External"/><Relationship Id="rId24" Type="http://schemas.openxmlformats.org/officeDocument/2006/relationships/hyperlink" Target="https://www.facebook.com/profile.php?id=100063699870690" TargetMode="External"/><Relationship Id="rId2299" Type="http://schemas.openxmlformats.org/officeDocument/2006/relationships/hyperlink" Target="https://www.facebook.com/p/C%C3%B4ng-an-ph%C6%B0%E1%BB%9Dng-H%C3%A0-Huy-T%E1%BA%ADp-TP-H%C3%A0-T%C4%A9nh-100079402844172/" TargetMode="External"/><Relationship Id="rId173" Type="http://schemas.openxmlformats.org/officeDocument/2006/relationships/hyperlink" Target="https://www.facebook.com/profile.php?id=100057623162213" TargetMode="External"/><Relationship Id="rId380" Type="http://schemas.openxmlformats.org/officeDocument/2006/relationships/hyperlink" Target="https://www.facebook.com/profile.php?id=100063909101180" TargetMode="External"/><Relationship Id="rId2061" Type="http://schemas.openxmlformats.org/officeDocument/2006/relationships/hyperlink" Target="https://vanson.doluong.nghean.gov.vn/" TargetMode="External"/><Relationship Id="rId240" Type="http://schemas.openxmlformats.org/officeDocument/2006/relationships/hyperlink" Target="https://www.facebook.com/profile.php?id=100064972360325" TargetMode="External"/><Relationship Id="rId478" Type="http://schemas.openxmlformats.org/officeDocument/2006/relationships/hyperlink" Target="https://www.facebook.com/profile.php?id=61550520008256" TargetMode="External"/><Relationship Id="rId685" Type="http://schemas.openxmlformats.org/officeDocument/2006/relationships/hyperlink" Target="https://www.facebook.com/p/C%C3%B4ng-an-x%C3%A3-C%E1%BA%A9m-T%C3%A2n-huy%E1%BB%87n-C%E1%BA%A9m-Thu%E1%BB%B7-t%E1%BB%89nh-Thanh-Ho%C3%A1-100063908508492/" TargetMode="External"/><Relationship Id="rId892" Type="http://schemas.openxmlformats.org/officeDocument/2006/relationships/hyperlink" Target="https://www.facebook.com/p/C%C3%B4ng-an-x%C3%A3-Xu%C3%A2n-Giang-100069958610694/" TargetMode="External"/><Relationship Id="rId2159" Type="http://schemas.openxmlformats.org/officeDocument/2006/relationships/hyperlink" Target="https://www.nghean.gov.vn/" TargetMode="External"/><Relationship Id="rId2366" Type="http://schemas.openxmlformats.org/officeDocument/2006/relationships/hyperlink" Target="https://sonha.quangngai.gov.vn/" TargetMode="External"/><Relationship Id="rId100" Type="http://schemas.openxmlformats.org/officeDocument/2006/relationships/hyperlink" Target="https://www.facebook.com/conganxathanhlong" TargetMode="External"/><Relationship Id="rId338" Type="http://schemas.openxmlformats.org/officeDocument/2006/relationships/hyperlink" Target="https://www.facebook.com/profile.php?id=100072108085726" TargetMode="External"/><Relationship Id="rId545" Type="http://schemas.openxmlformats.org/officeDocument/2006/relationships/hyperlink" Target="https://www.facebook.com/profile.php?id=100063506954355" TargetMode="External"/><Relationship Id="rId752" Type="http://schemas.openxmlformats.org/officeDocument/2006/relationships/hyperlink" Target="http://halong.hatrung.thanhhoa.gov.vn/web/danh-ba-co-quan-chuc-nang/danh-ba-can-bo-xa-ha-long.html" TargetMode="External"/><Relationship Id="rId1175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382" Type="http://schemas.openxmlformats.org/officeDocument/2006/relationships/hyperlink" Target="https://quangtrach.quangxuong.thanhhoa.gov.vn/thong-tin-quy-hoach/xa-quang-trach-to-chuc-hoi-nghi-cong-khai-lay-y-kien-cua-cac-co-quan-to-chuc-va-cong-dong-dan-cu-3436" TargetMode="External"/><Relationship Id="rId2019" Type="http://schemas.openxmlformats.org/officeDocument/2006/relationships/hyperlink" Target="https://www.facebook.com/p/C%C3%B4ng-An-X%C3%A3-B%E1%BA%A3o-Th%C3%A0nh-100069490098019/" TargetMode="External"/><Relationship Id="rId2226" Type="http://schemas.openxmlformats.org/officeDocument/2006/relationships/hyperlink" Target="https://honglong.namdan.nghean.gov.vn/" TargetMode="External"/><Relationship Id="rId405" Type="http://schemas.openxmlformats.org/officeDocument/2006/relationships/hyperlink" Target="https://www.facebook.com/congandongminh" TargetMode="External"/><Relationship Id="rId612" Type="http://schemas.openxmlformats.org/officeDocument/2006/relationships/hyperlink" Target="https://www.facebook.com/profile.php?id=100063909101180" TargetMode="External"/><Relationship Id="rId1035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242" Type="http://schemas.openxmlformats.org/officeDocument/2006/relationships/hyperlink" Target="https://hoaquy.nhuxuan.thanhhoa.gov.vn/" TargetMode="External"/><Relationship Id="rId1687" Type="http://schemas.openxmlformats.org/officeDocument/2006/relationships/hyperlink" Target="https://nghialoi.nghiadan.nghean.gov.vn/" TargetMode="External"/><Relationship Id="rId1894" Type="http://schemas.openxmlformats.org/officeDocument/2006/relationships/hyperlink" Target="https://www.facebook.com/ubndxalongson2011/" TargetMode="External"/><Relationship Id="rId917" Type="http://schemas.openxmlformats.org/officeDocument/2006/relationships/hyperlink" Target="https://quangphu.thoxuan.thanhhoa.gov.vn/" TargetMode="External"/><Relationship Id="rId1102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1547" Type="http://schemas.openxmlformats.org/officeDocument/2006/relationships/hyperlink" Target="https://thuthuy.cualo.nghean.gov.vn/" TargetMode="External"/><Relationship Id="rId1754" Type="http://schemas.openxmlformats.org/officeDocument/2006/relationships/hyperlink" Target="https://doluong.nghean.gov.vn/ngoc-son/gioi-thieu-chung-xa-ngoc-son-365175" TargetMode="External"/><Relationship Id="rId1961" Type="http://schemas.openxmlformats.org/officeDocument/2006/relationships/hyperlink" Target="https://dienyen.dienchau.nghean.gov.vn/" TargetMode="External"/><Relationship Id="rId46" Type="http://schemas.openxmlformats.org/officeDocument/2006/relationships/hyperlink" Target="https://www.facebook.com/profile.php?id=100057049946598" TargetMode="External"/><Relationship Id="rId1407" Type="http://schemas.openxmlformats.org/officeDocument/2006/relationships/hyperlink" Target="https://www.facebook.com/p/Tu%E1%BB%95i-tr%E1%BA%BB-C%C3%B4ng-an-TP-S%E1%BA%A7m-S%C6%A1n-100069346653553/?locale=gn_PY" TargetMode="External"/><Relationship Id="rId1614" Type="http://schemas.openxmlformats.org/officeDocument/2006/relationships/hyperlink" Target="https://www.facebook.com/caxdienlam/" TargetMode="External"/><Relationship Id="rId1821" Type="http://schemas.openxmlformats.org/officeDocument/2006/relationships/hyperlink" Target="https://tanky.nghean.gov.vn/" TargetMode="External"/><Relationship Id="rId195" Type="http://schemas.openxmlformats.org/officeDocument/2006/relationships/hyperlink" Target="https://www.facebook.com/profile.php?id=100064974845120" TargetMode="External"/><Relationship Id="rId1919" Type="http://schemas.openxmlformats.org/officeDocument/2006/relationships/hyperlink" Target="https://dienphong.dienchau.nghean.gov.vn/" TargetMode="External"/><Relationship Id="rId2083" Type="http://schemas.openxmlformats.org/officeDocument/2006/relationships/hyperlink" Target="https://doluong.nghean.gov.vn/hien-son/gioi-thieu-chung-xa-hien-son-365199" TargetMode="External"/><Relationship Id="rId2290" Type="http://schemas.openxmlformats.org/officeDocument/2006/relationships/hyperlink" Target="https://namha.hatinhcity.gov.vn/portal/home/danh-ba" TargetMode="External"/><Relationship Id="rId262" Type="http://schemas.openxmlformats.org/officeDocument/2006/relationships/hyperlink" Target="https://www.facebook.com/profile.php?id=100066756313561" TargetMode="External"/><Relationship Id="rId567" Type="http://schemas.openxmlformats.org/officeDocument/2006/relationships/hyperlink" Target="https://www.facebook.com/conganxadanluc.trieuson.thanhhoa" TargetMode="External"/><Relationship Id="rId1197" Type="http://schemas.openxmlformats.org/officeDocument/2006/relationships/hyperlink" Target="https://ngason.thanhhoa.gov.vn/" TargetMode="External"/><Relationship Id="rId2150" Type="http://schemas.openxmlformats.org/officeDocument/2006/relationships/hyperlink" Target="http://thanhxuan.thanhchuong.nghean.gov.vn/" TargetMode="External"/><Relationship Id="rId2248" Type="http://schemas.openxmlformats.org/officeDocument/2006/relationships/hyperlink" Target="https://www.facebook.com/ConganxaHungMy/" TargetMode="External"/><Relationship Id="rId122" Type="http://schemas.openxmlformats.org/officeDocument/2006/relationships/hyperlink" Target="https://www.facebook.com/profile.php?id=61554241722754" TargetMode="External"/><Relationship Id="rId774" Type="http://schemas.openxmlformats.org/officeDocument/2006/relationships/hyperlink" Target="https://halai.hatrung.thanhhoa.gov.vn/" TargetMode="External"/><Relationship Id="rId981" Type="http://schemas.openxmlformats.org/officeDocument/2006/relationships/hyperlink" Target="https://trieuthanh.trieuson.thanhhoa.gov.vn/chuyen-doi-so" TargetMode="External"/><Relationship Id="rId1057" Type="http://schemas.openxmlformats.org/officeDocument/2006/relationships/hyperlink" Target="https://www.facebook.com/p/C%C3%B4ng-an-x%C3%A3-Thi%E1%BB%87u-H%E1%BB%A3p-C%C3%B4ng-an-huy%E1%BB%87n-Thi%E1%BB%87u-H%C3%B3a-100063725033647/" TargetMode="External"/><Relationship Id="rId2010" Type="http://schemas.openxmlformats.org/officeDocument/2006/relationships/hyperlink" Target="https://namthanh.yenthanh.nghean.gov.vn/" TargetMode="External"/><Relationship Id="rId427" Type="http://schemas.openxmlformats.org/officeDocument/2006/relationships/hyperlink" Target="https://www.facebook.com/profile.php?id=100064337371729" TargetMode="External"/><Relationship Id="rId634" Type="http://schemas.openxmlformats.org/officeDocument/2006/relationships/hyperlink" Target="https://www.facebook.com/profile.php?id=100066673933837" TargetMode="External"/><Relationship Id="rId841" Type="http://schemas.openxmlformats.org/officeDocument/2006/relationships/hyperlink" Target="https://yenninh.phuluong.thainguyen.gov.vn/" TargetMode="External"/><Relationship Id="rId1264" Type="http://schemas.openxmlformats.org/officeDocument/2006/relationships/hyperlink" Target="https://www.facebook.com/p/C%C3%B4ng-an-th%E1%BB%8B-tr%E1%BA%A5n-B%E1%BA%BFn-Sung-Nh%C6%B0-Thanh-Thanh-H%C3%B3a-100069632777909/" TargetMode="External"/><Relationship Id="rId1471" Type="http://schemas.openxmlformats.org/officeDocument/2006/relationships/hyperlink" Target="https://www.facebook.com/p/C%C3%B4ng-an-x%C3%A3-Ph%C3%BA-L%C3%A2m-C%C3%B4ng-an-Th%E1%BB%8B-x%C3%A3-Nghi-S%C6%A1n-100070199066753/" TargetMode="External"/><Relationship Id="rId1569" Type="http://schemas.openxmlformats.org/officeDocument/2006/relationships/hyperlink" Target="https://www.facebook.com/ConganxaDongHieu/" TargetMode="External"/><Relationship Id="rId2108" Type="http://schemas.openxmlformats.org/officeDocument/2006/relationships/hyperlink" Target="https://thanhlien.thanhchuong.nghean.gov.vn/index.php/laws/subject/UBND-xa-Thanh-Lien/" TargetMode="External"/><Relationship Id="rId2315" Type="http://schemas.openxmlformats.org/officeDocument/2006/relationships/hyperlink" Target="https://www.facebook.com/p/C%C3%B4ng-an-x%C3%A3-Th%E1%BA%A1ch-B%C3%ACnh-TP-H%C3%A0-T%C4%A9nh-100057653161126/" TargetMode="External"/><Relationship Id="rId701" Type="http://schemas.openxmlformats.org/officeDocument/2006/relationships/hyperlink" Target="https://www.facebook.com/p/C%C3%B4ng-an-x%C3%A3-Th%E1%BA%A1ch-C%E1%BA%A9m-huy%E1%BB%87n-Th%E1%BA%A1ch-Th%C3%A0nh-t%E1%BB%89nh-Thanh-Ho%C3%A1-100066621591231/" TargetMode="External"/><Relationship Id="rId939" Type="http://schemas.openxmlformats.org/officeDocument/2006/relationships/hyperlink" Target="https://www.facebook.com/people/C%C3%B4ng-an-x%C3%A3-Y%C3%AAn-Nh%C3%A2n-huy%E1%BB%87n-Th%C6%B0%E1%BB%9Dng-Xu%C3%A2n/100063663376333/" TargetMode="External"/><Relationship Id="rId1124" Type="http://schemas.openxmlformats.org/officeDocument/2006/relationships/hyperlink" Target="https://www.facebook.com/reel/1023388962692075/" TargetMode="External"/><Relationship Id="rId1331" Type="http://schemas.openxmlformats.org/officeDocument/2006/relationships/hyperlink" Target="https://truongson.nongcong.thanhhoa.gov.vn/web/trang-chu/he-thong-chinh-tri/uy-ban-nhan-dan-xa" TargetMode="External"/><Relationship Id="rId1776" Type="http://schemas.openxmlformats.org/officeDocument/2006/relationships/hyperlink" Target="https://www.facebook.com/conganxaquynhminh/" TargetMode="External"/><Relationship Id="rId1983" Type="http://schemas.openxmlformats.org/officeDocument/2006/relationships/hyperlink" Target="https://www.facebook.com/conganxaphucthanh/" TargetMode="External"/><Relationship Id="rId68" Type="http://schemas.openxmlformats.org/officeDocument/2006/relationships/hyperlink" Target="https://www.facebook.com/ConganxaNghiVan" TargetMode="External"/><Relationship Id="rId1429" Type="http://schemas.openxmlformats.org/officeDocument/2006/relationships/hyperlink" Target="https://www.facebook.com/p/C%C3%B4ng-an-x%C3%A3-Qu%E1%BA%A3ng-Th%C3%A1i-100072317893585/" TargetMode="External"/><Relationship Id="rId1636" Type="http://schemas.openxmlformats.org/officeDocument/2006/relationships/hyperlink" Target="https://chicucthuyloi.nghean.gov.vn/tin-trong-tinh/chu-tich-ubnd-tinh-huy-dong-luc-luong-va-phuong-tien-khac-phuc-nhanh-hau-qua-mua-lu-o-ky-son-532590" TargetMode="External"/><Relationship Id="rId1843" Type="http://schemas.openxmlformats.org/officeDocument/2006/relationships/hyperlink" Target="https://www.facebook.com/conganBaTri/" TargetMode="External"/><Relationship Id="rId1703" Type="http://schemas.openxmlformats.org/officeDocument/2006/relationships/hyperlink" Target="https://nghiahieu.nghiadan.nghean.gov.vn/" TargetMode="External"/><Relationship Id="rId1910" Type="http://schemas.openxmlformats.org/officeDocument/2006/relationships/hyperlink" Target="https://www.facebook.com/p/C%C3%B4ng-an-x%C3%A3-Di%E1%BB%85n-Y%C3%AAn-100086745135571/" TargetMode="External"/><Relationship Id="rId284" Type="http://schemas.openxmlformats.org/officeDocument/2006/relationships/hyperlink" Target="https://www.facebook.com/conganxanghiathinh.nghiadan.nghean" TargetMode="External"/><Relationship Id="rId491" Type="http://schemas.openxmlformats.org/officeDocument/2006/relationships/hyperlink" Target="https://www.facebook.com/CONGANXADAILOC" TargetMode="External"/><Relationship Id="rId2172" Type="http://schemas.openxmlformats.org/officeDocument/2006/relationships/hyperlink" Target="https://www.facebook.com/p/C%C3%B4ng-an-x%C3%A3-Nghi-Ph%C6%B0%C6%A1ng-100087480679043/" TargetMode="External"/><Relationship Id="rId144" Type="http://schemas.openxmlformats.org/officeDocument/2006/relationships/hyperlink" Target="https://www.facebook.com/profile.php?id=100075967872633" TargetMode="External"/><Relationship Id="rId589" Type="http://schemas.openxmlformats.org/officeDocument/2006/relationships/hyperlink" Target="https://www.facebook.com/profile.php?id=100063737868200" TargetMode="External"/><Relationship Id="rId796" Type="http://schemas.openxmlformats.org/officeDocument/2006/relationships/hyperlink" Target="https://vinhhung.vinhloc.thanhhoa.gov.vn/" TargetMode="External"/><Relationship Id="rId351" Type="http://schemas.openxmlformats.org/officeDocument/2006/relationships/hyperlink" Target="https://www.facebook.com/capnghihuong.cualo" TargetMode="External"/><Relationship Id="rId449" Type="http://schemas.openxmlformats.org/officeDocument/2006/relationships/hyperlink" Target="https://www.facebook.com/profile.php?id=100069632777909" TargetMode="External"/><Relationship Id="rId656" Type="http://schemas.openxmlformats.org/officeDocument/2006/relationships/hyperlink" Target="https://www.facebook.com/profile.php?id=100063437396527" TargetMode="External"/><Relationship Id="rId863" Type="http://schemas.openxmlformats.org/officeDocument/2006/relationships/hyperlink" Target="https://kimson.ninhbinh.gov.vn/gioi-thieu/xa-dinh-hoa" TargetMode="External"/><Relationship Id="rId1079" Type="http://schemas.openxmlformats.org/officeDocument/2006/relationships/hyperlink" Target="https://www.facebook.com/p/C%C3%B4ng-An-X%C3%A3-Thi%E1%BB%87u-Giao-Thi%E1%BB%87u-H%C3%B3a-100068892525088/" TargetMode="External"/><Relationship Id="rId1286" Type="http://schemas.openxmlformats.org/officeDocument/2006/relationships/hyperlink" Target="https://www.facebook.com/TuoitreConganVinhPhuc/" TargetMode="External"/><Relationship Id="rId1493" Type="http://schemas.openxmlformats.org/officeDocument/2006/relationships/hyperlink" Target="https://www.facebook.com/conganthixanghisonthanhhoa/" TargetMode="External"/><Relationship Id="rId2032" Type="http://schemas.openxmlformats.org/officeDocument/2006/relationships/hyperlink" Target="https://www.facebook.com/p/C%C3%B4ng-an-x%C3%A3-Lam-S%C6%A1n-huy%E1%BB%87n-%C4%90%C3%B4-L%C6%B0%C6%A1ng-t%E1%BB%89nh-Ngh%E1%BB%87-An-100063660604580/" TargetMode="External"/><Relationship Id="rId2337" Type="http://schemas.openxmlformats.org/officeDocument/2006/relationships/hyperlink" Target="https://xasonlam.hatinh.gov.vn/" TargetMode="External"/><Relationship Id="rId211" Type="http://schemas.openxmlformats.org/officeDocument/2006/relationships/hyperlink" Target="https://www.facebook.com/profile.php?id=100063045199682" TargetMode="External"/><Relationship Id="rId309" Type="http://schemas.openxmlformats.org/officeDocument/2006/relationships/hyperlink" Target="https://www.facebook.com/profile.php?id=100066310819042" TargetMode="External"/><Relationship Id="rId516" Type="http://schemas.openxmlformats.org/officeDocument/2006/relationships/hyperlink" Target="https://www.facebook.com/profile.php?id=100082415238816" TargetMode="External"/><Relationship Id="rId1146" Type="http://schemas.openxmlformats.org/officeDocument/2006/relationships/hyperlink" Target="https://www.facebook.com/conganhoangphu/?locale=hi_IN" TargetMode="External"/><Relationship Id="rId1798" Type="http://schemas.openxmlformats.org/officeDocument/2006/relationships/hyperlink" Target="https://www.facebook.com/p/Tu%E1%BB%95i-tr%E1%BA%BB-Con-Cu%C3%B4ng-100080489384664/" TargetMode="External"/><Relationship Id="rId723" Type="http://schemas.openxmlformats.org/officeDocument/2006/relationships/hyperlink" Target="https://thanhson.quanhoa.thanhhoa.gov.vn/" TargetMode="External"/><Relationship Id="rId930" Type="http://schemas.openxmlformats.org/officeDocument/2006/relationships/hyperlink" Target="https://truongxuan.thoxuan.thanhhoa.gov.vn/web/trang-chu/tong-quan/lich-su-hinh-thanh/qua-trinh-thanh-lap-xa-moi-xa-truong-xuan-huyen-tho-xuan.html" TargetMode="External"/><Relationship Id="rId1006" Type="http://schemas.openxmlformats.org/officeDocument/2006/relationships/hyperlink" Target="https://dongthang.trieuson.thanhhoa.gov.vn/trang-chu" TargetMode="External"/><Relationship Id="rId1353" Type="http://schemas.openxmlformats.org/officeDocument/2006/relationships/hyperlink" Target="https://www.facebook.com/conganxadongninh/" TargetMode="External"/><Relationship Id="rId1560" Type="http://schemas.openxmlformats.org/officeDocument/2006/relationships/hyperlink" Target="https://quangtien.thaihoa.nghean.gov.vn/" TargetMode="External"/><Relationship Id="rId1658" Type="http://schemas.openxmlformats.org/officeDocument/2006/relationships/hyperlink" Target="https://www.facebook.com/p/C%C3%B4ng-an-x%C3%A3-Xi%C3%AAng-My-T%C6%B0%C6%A1ng-D%C6%B0%C6%A1ng-Ngh%E1%BB%87-An-100063178782178/" TargetMode="External"/><Relationship Id="rId1865" Type="http://schemas.openxmlformats.org/officeDocument/2006/relationships/hyperlink" Target="https://www.facebook.com/conganxathanhson.anhson.nghean/" TargetMode="External"/><Relationship Id="rId1213" Type="http://schemas.openxmlformats.org/officeDocument/2006/relationships/hyperlink" Target="http://ngatrung.ngason.thanhhoa.gov.vn/tin-tuc-su-kien/xa-nga-trung-to-chuc-le-thap-nen-tri-an-cac-anh-hung-liet-sy-11598" TargetMode="External"/><Relationship Id="rId1420" Type="http://schemas.openxmlformats.org/officeDocument/2006/relationships/hyperlink" Target="https://quangluu.quangbinh.gov.vn/" TargetMode="External"/><Relationship Id="rId1518" Type="http://schemas.openxmlformats.org/officeDocument/2006/relationships/hyperlink" Target="https://www.facebook.com/Conganphuongtruongthi2021/?locale=vi_VN" TargetMode="External"/><Relationship Id="rId1725" Type="http://schemas.openxmlformats.org/officeDocument/2006/relationships/hyperlink" Target="https://chauquang.quyhop.nghean.gov.vn/" TargetMode="External"/><Relationship Id="rId1932" Type="http://schemas.openxmlformats.org/officeDocument/2006/relationships/hyperlink" Target="https://www.nghean.gov.vn/uy-ban-nhan-dan-tinh" TargetMode="External"/><Relationship Id="rId17" Type="http://schemas.openxmlformats.org/officeDocument/2006/relationships/hyperlink" Target="https://www.facebook.com/profile.php?id=100064673774903" TargetMode="External"/><Relationship Id="rId2194" Type="http://schemas.openxmlformats.org/officeDocument/2006/relationships/hyperlink" Target="https://www.facebook.com/p/C%C3%B4ng-an-x%C3%A3-Nghi-Phong-100068573334701/" TargetMode="External"/><Relationship Id="rId166" Type="http://schemas.openxmlformats.org/officeDocument/2006/relationships/hyperlink" Target="https://www.facebook.com/profile.php?id=100064300383178" TargetMode="External"/><Relationship Id="rId373" Type="http://schemas.openxmlformats.org/officeDocument/2006/relationships/hyperlink" Target="https://www.facebook.com/profile.php?id=100068877023677" TargetMode="External"/><Relationship Id="rId580" Type="http://schemas.openxmlformats.org/officeDocument/2006/relationships/hyperlink" Target="https://www.facebook.com/CAXXL" TargetMode="External"/><Relationship Id="rId2054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2261" Type="http://schemas.openxmlformats.org/officeDocument/2006/relationships/hyperlink" Target="https://www.facebook.com/2030522043900428" TargetMode="External"/><Relationship Id="rId1" Type="http://schemas.openxmlformats.org/officeDocument/2006/relationships/hyperlink" Target="https://www.facebook.com/conganxasonham" TargetMode="External"/><Relationship Id="rId233" Type="http://schemas.openxmlformats.org/officeDocument/2006/relationships/hyperlink" Target="https://www.facebook.com/profile.php?id=100046294881355" TargetMode="External"/><Relationship Id="rId440" Type="http://schemas.openxmlformats.org/officeDocument/2006/relationships/hyperlink" Target="https://www.facebook.com/profile.php?id=100062105631384" TargetMode="External"/><Relationship Id="rId678" Type="http://schemas.openxmlformats.org/officeDocument/2006/relationships/hyperlink" Target="https://camphu.camthuy.thanhhoa.gov.vn/" TargetMode="External"/><Relationship Id="rId885" Type="http://schemas.openxmlformats.org/officeDocument/2006/relationships/hyperlink" Target="https://xuantruong.thoxuan.thanhhoa.gov.vn/" TargetMode="External"/><Relationship Id="rId1070" Type="http://schemas.openxmlformats.org/officeDocument/2006/relationships/hyperlink" Target="http://thieuvan.thieuhoa.thanhhoa.gov.vn/" TargetMode="External"/><Relationship Id="rId2121" Type="http://schemas.openxmlformats.org/officeDocument/2006/relationships/hyperlink" Target="https://doluong.nghean.gov.vn/ngoc-son/gioi-thieu-chung-xa-ngoc-son-365175" TargetMode="External"/><Relationship Id="rId2359" Type="http://schemas.openxmlformats.org/officeDocument/2006/relationships/hyperlink" Target="https://www.facebook.com/p/C%C3%B4ng-an-x%C3%A3-S%C6%A1n-Tr%C3%A0-100063467105701/" TargetMode="External"/><Relationship Id="rId300" Type="http://schemas.openxmlformats.org/officeDocument/2006/relationships/hyperlink" Target="https://www.facebook.com/profile.php?id=100063935446696" TargetMode="External"/><Relationship Id="rId538" Type="http://schemas.openxmlformats.org/officeDocument/2006/relationships/hyperlink" Target="https://www.facebook.com/profile.php?id=100066354145944" TargetMode="External"/><Relationship Id="rId745" Type="http://schemas.openxmlformats.org/officeDocument/2006/relationships/hyperlink" Target="https://havinh.hatrung.thanhhoa.gov.vn/" TargetMode="External"/><Relationship Id="rId952" Type="http://schemas.openxmlformats.org/officeDocument/2006/relationships/hyperlink" Target="https://www.facebook.com/p/C%C3%B4ng-an-x%C3%A3-Xu%C3%A2n-Th%E1%BA%AFng-huy%E1%BB%87n-Th%C6%B0%E1%BB%9Dng-Xu%C3%A2n-100063495044863/" TargetMode="External"/><Relationship Id="rId1168" Type="http://schemas.openxmlformats.org/officeDocument/2006/relationships/hyperlink" Target="https://congbao.thanhhoa.gov.vn/congbao/congbao_th.nsf/A0F3D9F56359F1A04725887A001086F2/$file/d2092.docx" TargetMode="External"/><Relationship Id="rId1375" Type="http://schemas.openxmlformats.org/officeDocument/2006/relationships/hyperlink" Target="https://dongson.thanhhoa.gov.vn/" TargetMode="External"/><Relationship Id="rId1582" Type="http://schemas.openxmlformats.org/officeDocument/2006/relationships/hyperlink" Target="https://trile.quephong.nghean.gov.vn/" TargetMode="External"/><Relationship Id="rId2219" Type="http://schemas.openxmlformats.org/officeDocument/2006/relationships/hyperlink" Target="https://www.facebook.com/p/C%C3%B4ng-an-x%C3%A3-H%C3%B9ng-Ti%E1%BA%BFn-100063821294715/" TargetMode="External"/><Relationship Id="rId81" Type="http://schemas.openxmlformats.org/officeDocument/2006/relationships/hyperlink" Target="https://www.facebook.com/POLICE.NXA.NLOC.NA" TargetMode="External"/><Relationship Id="rId605" Type="http://schemas.openxmlformats.org/officeDocument/2006/relationships/hyperlink" Target="https://www.facebook.com/profile.php?id=100092454700406" TargetMode="External"/><Relationship Id="rId812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1028" Type="http://schemas.openxmlformats.org/officeDocument/2006/relationships/hyperlink" Target="https://www.facebook.com/p/C%C3%B4ng-an-x%C3%A3-N%C3%B4ng-Tr%C6%B0%E1%BB%9Dng-huy%E1%BB%87n-Tri%E1%BB%87u-S%C6%A1n-t%E1%BB%89nh-Thanh-H%C3%B3a-100064381230535/" TargetMode="External"/><Relationship Id="rId1235" Type="http://schemas.openxmlformats.org/officeDocument/2006/relationships/hyperlink" Target="https://www.facebook.com/p/C%C3%B4ng-an-x%C3%A3-B%C3%A3i-Tr%C3%A0nh-100057502027350/" TargetMode="External"/><Relationship Id="rId1442" Type="http://schemas.openxmlformats.org/officeDocument/2006/relationships/hyperlink" Target="https://www.facebook.com/Tu%E1%BB%95i-tr%E1%BA%BB-C%C3%B4ng-an-TP-S%E1%BA%A7m-S%C6%A1n-100069346653553/?locale=vi_VN" TargetMode="External"/><Relationship Id="rId1887" Type="http://schemas.openxmlformats.org/officeDocument/2006/relationships/hyperlink" Target="https://www.facebook.com/p/C%C3%B4ng-an-x%C3%A3-L%E1%BA%A1ng-S%C6%A1n-huy%E1%BB%87n-Anh-S%C6%A1n-t%E1%BB%89nh-Ngh%E1%BB%87-An-100063654392836/" TargetMode="External"/><Relationship Id="rId1302" Type="http://schemas.openxmlformats.org/officeDocument/2006/relationships/hyperlink" Target="https://www.facebook.com/congantrungchinh/" TargetMode="External"/><Relationship Id="rId1747" Type="http://schemas.openxmlformats.org/officeDocument/2006/relationships/hyperlink" Target="https://www.facebook.com/conganxaquynhchau/" TargetMode="External"/><Relationship Id="rId1954" Type="http://schemas.openxmlformats.org/officeDocument/2006/relationships/hyperlink" Target="https://dientan.dienchau.nghean.gov.vn/" TargetMode="External"/><Relationship Id="rId39" Type="http://schemas.openxmlformats.org/officeDocument/2006/relationships/hyperlink" Target="https://www.facebook.com/profile.php?id=100071571313861" TargetMode="External"/><Relationship Id="rId1607" Type="http://schemas.openxmlformats.org/officeDocument/2006/relationships/hyperlink" Target="https://chauquang.quyhop.nghean.gov.vn/" TargetMode="External"/><Relationship Id="rId1814" Type="http://schemas.openxmlformats.org/officeDocument/2006/relationships/hyperlink" Target="https://www.facebook.com/p/C%C3%B4ng-an-x%C3%A3-B%E1%BB%93ng-Kh%C3%AA-100070235858506/" TargetMode="External"/><Relationship Id="rId188" Type="http://schemas.openxmlformats.org/officeDocument/2006/relationships/hyperlink" Target="https://www.facebook.com/profile.php?id=100086745135571" TargetMode="External"/><Relationship Id="rId395" Type="http://schemas.openxmlformats.org/officeDocument/2006/relationships/hyperlink" Target="https://www.facebook.com/CAXquangvan" TargetMode="External"/><Relationship Id="rId2076" Type="http://schemas.openxmlformats.org/officeDocument/2006/relationships/hyperlink" Target="https://xuanson.doluong.nghean.gov.vn/" TargetMode="External"/><Relationship Id="rId2283" Type="http://schemas.openxmlformats.org/officeDocument/2006/relationships/hyperlink" Target="https://www.facebook.com/p/C%C3%B4ng-An-Ph%C6%B0%E1%BB%9Dng-Qu%E1%BB%B3nh-Xu%C3%A2n-100069687083384/" TargetMode="External"/><Relationship Id="rId255" Type="http://schemas.openxmlformats.org/officeDocument/2006/relationships/hyperlink" Target="https://www.facebook.com/profile.php?id=100063791641718" TargetMode="External"/><Relationship Id="rId462" Type="http://schemas.openxmlformats.org/officeDocument/2006/relationships/hyperlink" Target="https://www.facebook.com/profile.php?id=100066982331118" TargetMode="External"/><Relationship Id="rId1092" Type="http://schemas.openxmlformats.org/officeDocument/2006/relationships/hyperlink" Target="https://hoangphu.hoanghoa.gov.vn/" TargetMode="External"/><Relationship Id="rId1397" Type="http://schemas.openxmlformats.org/officeDocument/2006/relationships/hyperlink" Target="https://www.facebook.com/p/C%C3%B4ng-an-x%C3%A3-Qu%E1%BA%A3ng-Long-Qu%E1%BA%A3ng-X%C6%B0%C6%A1ng-Thanh-H%C3%B3a-100064958701361/" TargetMode="External"/><Relationship Id="rId2143" Type="http://schemas.openxmlformats.org/officeDocument/2006/relationships/hyperlink" Target="https://thanhha.thanhchuong.nghean.gov.vn/" TargetMode="External"/><Relationship Id="rId2350" Type="http://schemas.openxmlformats.org/officeDocument/2006/relationships/hyperlink" Target="https://sonha.quangngai.gov.vn/ubnd-xa-son-giang" TargetMode="External"/><Relationship Id="rId115" Type="http://schemas.openxmlformats.org/officeDocument/2006/relationships/hyperlink" Target="https://www.facebook.com/profile.php?id=100034431847238" TargetMode="External"/><Relationship Id="rId322" Type="http://schemas.openxmlformats.org/officeDocument/2006/relationships/hyperlink" Target="https://www.facebook.com/profile.php?id=100067575965106" TargetMode="External"/><Relationship Id="rId767" Type="http://schemas.openxmlformats.org/officeDocument/2006/relationships/hyperlink" Target="https://www.facebook.com/tuoitreconganquanhadong/" TargetMode="External"/><Relationship Id="rId974" Type="http://schemas.openxmlformats.org/officeDocument/2006/relationships/hyperlink" Target="https://www.facebook.com/cahoply/" TargetMode="External"/><Relationship Id="rId2003" Type="http://schemas.openxmlformats.org/officeDocument/2006/relationships/hyperlink" Target="https://www.facebook.com/p/Tu%E1%BB%95i-tr%E1%BA%BB-C%C3%B4ng-an-Th%C3%A0nh-ph%E1%BB%91-V%C4%A9nh-Y%C3%AAn-100066497717181/?locale=nl_BE" TargetMode="External"/><Relationship Id="rId2210" Type="http://schemas.openxmlformats.org/officeDocument/2006/relationships/hyperlink" Target="https://namanh.namdan.nghean.gov.vn/" TargetMode="External"/><Relationship Id="rId627" Type="http://schemas.openxmlformats.org/officeDocument/2006/relationships/hyperlink" Target="https://www.facebook.com/profile.php?id=100063908656283" TargetMode="External"/><Relationship Id="rId834" Type="http://schemas.openxmlformats.org/officeDocument/2006/relationships/hyperlink" Target="https://www.facebook.com/Conganxayenthai123/" TargetMode="External"/><Relationship Id="rId1257" Type="http://schemas.openxmlformats.org/officeDocument/2006/relationships/hyperlink" Target="https://www.facebook.com/p/Tu%E1%BB%95i-tr%E1%BA%BB-C%C3%B4ng-an-TP-S%E1%BA%A7m-S%C6%A1n-100069346653553/?locale=hi_IN" TargetMode="External"/><Relationship Id="rId1464" Type="http://schemas.openxmlformats.org/officeDocument/2006/relationships/hyperlink" Target="https://hailong.nhuthanh.thanhhoa.gov.vn/web/nhan-su.htm?cbxTochuc=6059ab08-2819-f871-0488-51fcdaca4564" TargetMode="External"/><Relationship Id="rId1671" Type="http://schemas.openxmlformats.org/officeDocument/2006/relationships/hyperlink" Target="https://yenthang.tuongduong.nghean.gov.vn/" TargetMode="External"/><Relationship Id="rId2308" Type="http://schemas.openxmlformats.org/officeDocument/2006/relationships/hyperlink" Target="https://vanyen.hatinhcity.gov.vn/" TargetMode="External"/><Relationship Id="rId901" Type="http://schemas.openxmlformats.org/officeDocument/2006/relationships/hyperlink" Target="https://www.facebook.com/p/C%C3%B4ng-an-x%C3%A3-Th%E1%BB%8D-X%C6%B0%C6%A1ng-huy%E1%BB%87n-Th%E1%BB%8D-Xu%C3%A2n-100068965967346/" TargetMode="External"/><Relationship Id="rId1117" Type="http://schemas.openxmlformats.org/officeDocument/2006/relationships/hyperlink" Target="http://hoanghoa.gov.vn/" TargetMode="External"/><Relationship Id="rId1324" Type="http://schemas.openxmlformats.org/officeDocument/2006/relationships/hyperlink" Target="https://truonggiang.nongcong.thanhhoa.gov.vn/" TargetMode="External"/><Relationship Id="rId1531" Type="http://schemas.openxmlformats.org/officeDocument/2006/relationships/hyperlink" Target="https://hungloc.vinh.nghean.gov.vn/lien-he" TargetMode="External"/><Relationship Id="rId1769" Type="http://schemas.openxmlformats.org/officeDocument/2006/relationships/hyperlink" Target="https://www.facebook.com/p/C%C3%B4ng-an-x%C3%A3-Qu%E1%BB%B3nh-L%C6%B0%C6%A1ng-100032459812635/" TargetMode="External"/><Relationship Id="rId1976" Type="http://schemas.openxmlformats.org/officeDocument/2006/relationships/hyperlink" Target="https://dothanh.yenthanh.nghean.gov.vn/" TargetMode="External"/><Relationship Id="rId30" Type="http://schemas.openxmlformats.org/officeDocument/2006/relationships/hyperlink" Target="https://www.facebook.com/profile.php?id=100063516623004" TargetMode="External"/><Relationship Id="rId1629" Type="http://schemas.openxmlformats.org/officeDocument/2006/relationships/hyperlink" Target="https://www.facebook.com/p/C%C3%B4ng-an-x%C3%A3-B%E1%BA%A3o-Nam-K%E1%BB%B3-S%C6%A1n-100066796596867/" TargetMode="External"/><Relationship Id="rId1836" Type="http://schemas.openxmlformats.org/officeDocument/2006/relationships/hyperlink" Target="https://nghiatien.thaihoa.nghean.gov.vn/" TargetMode="External"/><Relationship Id="rId1903" Type="http://schemas.openxmlformats.org/officeDocument/2006/relationships/hyperlink" Target="https://dienchau.nghean.gov.vn/uy-ban-nhan-dan-huyen" TargetMode="External"/><Relationship Id="rId2098" Type="http://schemas.openxmlformats.org/officeDocument/2006/relationships/hyperlink" Target="https://www.nghean.gov.vn/" TargetMode="External"/><Relationship Id="rId277" Type="http://schemas.openxmlformats.org/officeDocument/2006/relationships/hyperlink" Target="https://www.facebook.com/profile.php?id=100059128487716" TargetMode="External"/><Relationship Id="rId484" Type="http://schemas.openxmlformats.org/officeDocument/2006/relationships/hyperlink" Target="https://www.facebook.com/profile.php?id=100063765293826" TargetMode="External"/><Relationship Id="rId2165" Type="http://schemas.openxmlformats.org/officeDocument/2006/relationships/hyperlink" Target="https://nghiloc.nghean.gov.vn/cac-xa-thi-tran" TargetMode="External"/><Relationship Id="rId137" Type="http://schemas.openxmlformats.org/officeDocument/2006/relationships/hyperlink" Target="https://www.facebook.com/profile.php?id=61550533449106" TargetMode="External"/><Relationship Id="rId344" Type="http://schemas.openxmlformats.org/officeDocument/2006/relationships/hyperlink" Target="https://www.facebook.com/profile.php?id=100066277882159" TargetMode="External"/><Relationship Id="rId691" Type="http://schemas.openxmlformats.org/officeDocument/2006/relationships/hyperlink" Target="https://www.facebook.com/Congankimtan/" TargetMode="External"/><Relationship Id="rId789" Type="http://schemas.openxmlformats.org/officeDocument/2006/relationships/hyperlink" Target="https://www.facebook.com/p/C%C3%B4ng-an-x%C3%A3-V%C4%A9nh-Ti%E1%BA%BFn-V%C4%A9nh-L%E1%BB%99c-Thanh-H%C3%B3a-100064720270993/" TargetMode="External"/><Relationship Id="rId996" Type="http://schemas.openxmlformats.org/officeDocument/2006/relationships/hyperlink" Target="https://www.facebook.com/conganvanson/" TargetMode="External"/><Relationship Id="rId2025" Type="http://schemas.openxmlformats.org/officeDocument/2006/relationships/hyperlink" Target="https://www.facebook.com/p/Tu%E1%BB%95i-tr%E1%BA%BB-C%C3%B4ng-an-Th%C3%A0nh-ph%E1%BB%91-V%C4%A9nh-Y%C3%AAn-100066497717181/?locale=nl_BE" TargetMode="External"/><Relationship Id="rId2372" Type="http://schemas.openxmlformats.org/officeDocument/2006/relationships/hyperlink" Target="https://www.facebook.com/p/C%C3%B4ng-an-x%C3%A3-S%C6%A1n-Tr%C3%A0-100063467105701/" TargetMode="External"/><Relationship Id="rId551" Type="http://schemas.openxmlformats.org/officeDocument/2006/relationships/hyperlink" Target="https://www.facebook.com/profile.php?id=100066663653413" TargetMode="External"/><Relationship Id="rId649" Type="http://schemas.openxmlformats.org/officeDocument/2006/relationships/hyperlink" Target="https://www.facebook.com/profile.php?id=100063841598729" TargetMode="External"/><Relationship Id="rId856" Type="http://schemas.openxmlformats.org/officeDocument/2006/relationships/hyperlink" Target="https://lamson.ngoclac.thanhhoa.gov.vn/uy-ban-mttq" TargetMode="External"/><Relationship Id="rId1181" Type="http://schemas.openxmlformats.org/officeDocument/2006/relationships/hyperlink" Target="http://lienloc.hauloc.thanhhoa.gov.vn/kinh-te-chinh-tri/uy-ban-nhan-dan-xa-lien-loc-hop-trien-khai-ke-hoach-ra-soat-binh-xet-gia-dinh-chinh-sach-ho-nghe-81180" TargetMode="External"/><Relationship Id="rId1279" Type="http://schemas.openxmlformats.org/officeDocument/2006/relationships/hyperlink" Target="https://www.facebook.com/p/C%C3%B4ng-an-x%C3%A3-Xu%C3%A2n-Th%C3%A1i-huy%E1%BB%87n-Nh%C6%B0-Thanh-100080163405815/" TargetMode="External"/><Relationship Id="rId1486" Type="http://schemas.openxmlformats.org/officeDocument/2006/relationships/hyperlink" Target="https://kntc.thanhhoa.gov.vn/kntc.nsf/972ECAD0D091A00F47258626002A8E19/$file/DT-VBDTPT430923538-9-20201600051317118_(quyennd)(14.09.2020_10h34p36)_signed.pdf" TargetMode="External"/><Relationship Id="rId2232" Type="http://schemas.openxmlformats.org/officeDocument/2006/relationships/hyperlink" Target="https://www.facebook.com/p/C%C3%B4ng-an-x%C3%A3-Trung-Ph%C3%BAc-C%C6%B0%E1%BB%9Dng-Nam-%C4%90%C3%A0n-Ngh%E1%BB%87-An-100057475118725/" TargetMode="External"/><Relationship Id="rId204" Type="http://schemas.openxmlformats.org/officeDocument/2006/relationships/hyperlink" Target="https://www.facebook.com/profile.php?id=100071152134782" TargetMode="External"/><Relationship Id="rId411" Type="http://schemas.openxmlformats.org/officeDocument/2006/relationships/hyperlink" Target="https://www.facebook.com/conganthitranrungthongdongson" TargetMode="External"/><Relationship Id="rId509" Type="http://schemas.openxmlformats.org/officeDocument/2006/relationships/hyperlink" Target="https://www.facebook.com/conganxahoangthai" TargetMode="External"/><Relationship Id="rId1041" Type="http://schemas.openxmlformats.org/officeDocument/2006/relationships/hyperlink" Target="https://www.facebook.com/Conganxathieuphucvinhandanphucvu/" TargetMode="External"/><Relationship Id="rId1139" Type="http://schemas.openxmlformats.org/officeDocument/2006/relationships/hyperlink" Target="https://hoangyen.hoanghoa.thanhhoa.gov.vn/" TargetMode="External"/><Relationship Id="rId1346" Type="http://schemas.openxmlformats.org/officeDocument/2006/relationships/hyperlink" Target="https://thangtho.nongcong.thanhhoa.gov.vn/web/trang-chu/he-thong-chinh-tri/uy-ban-nhan-dan-xa" TargetMode="External"/><Relationship Id="rId1693" Type="http://schemas.openxmlformats.org/officeDocument/2006/relationships/hyperlink" Target="https://www.facebook.com/conganxanghiahung.org/" TargetMode="External"/><Relationship Id="rId1998" Type="http://schemas.openxmlformats.org/officeDocument/2006/relationships/hyperlink" Target="https://www.facebook.com/p/C%C3%B4ng-an-x%C3%A3-Xu%C3%A2n-Th%C3%A0nh-100063499509521/" TargetMode="External"/><Relationship Id="rId716" Type="http://schemas.openxmlformats.org/officeDocument/2006/relationships/hyperlink" Target="https://www.facebook.com/p/Tu%E1%BB%95i-tr%E1%BA%BB-C%C3%B4ng-an-Th%C3%A0nh-ph%E1%BB%91-V%C4%A9nh-Y%C3%AAn-100066497717181/" TargetMode="External"/><Relationship Id="rId923" Type="http://schemas.openxmlformats.org/officeDocument/2006/relationships/hyperlink" Target="https://xuanlai.thoxuan.thanhhoa.gov.vn/" TargetMode="External"/><Relationship Id="rId1553" Type="http://schemas.openxmlformats.org/officeDocument/2006/relationships/hyperlink" Target="https://www.facebook.com/p/C%C3%B4ng-an-ph%C6%B0%E1%BB%9Dng-Nghi-Thu-th%E1%BB%8B-x%C3%A3-C%E1%BB%ADa-L%C3%B2-Ngh%E1%BB%87-An-100072441126698/" TargetMode="External"/><Relationship Id="rId1760" Type="http://schemas.openxmlformats.org/officeDocument/2006/relationships/hyperlink" Target="https://quynhluu.nghean.gov.vn/van-hoa-xa-hoi/ubnd-huyen-quynh-luu-lam-viec-voi-xa-quynh-bang-ve-cong-tac-chuan-bi-le-cong-bo-huyen-dat-nong-t-550034" TargetMode="External"/><Relationship Id="rId1858" Type="http://schemas.openxmlformats.org/officeDocument/2006/relationships/hyperlink" Target="https://tanhuong.tanky.nghean.gov.vn/" TargetMode="External"/><Relationship Id="rId52" Type="http://schemas.openxmlformats.org/officeDocument/2006/relationships/hyperlink" Target="https://www.facebook.com/profile.php?id=100070330036485" TargetMode="External"/><Relationship Id="rId1206" Type="http://schemas.openxmlformats.org/officeDocument/2006/relationships/hyperlink" Target="https://ngatien.ngason.thanhhoa.gov.vn/tin-van-hoa-the-thao/doan-thanh-nien-cshcm-xa-nga-tien-25652" TargetMode="External"/><Relationship Id="rId1413" Type="http://schemas.openxmlformats.org/officeDocument/2006/relationships/hyperlink" Target="https://congbobanan.toaan.gov.vn/3ta1183373t1cvn/" TargetMode="External"/><Relationship Id="rId1620" Type="http://schemas.openxmlformats.org/officeDocument/2006/relationships/hyperlink" Target="https://www.facebook.com/caxkengdu/" TargetMode="External"/><Relationship Id="rId1718" Type="http://schemas.openxmlformats.org/officeDocument/2006/relationships/hyperlink" Target="https://chauquang.quyhop.nghean.gov.vn/" TargetMode="External"/><Relationship Id="rId1925" Type="http://schemas.openxmlformats.org/officeDocument/2006/relationships/hyperlink" Target="https://www.facebook.com/p/C%E1%BB%95ng-th%C3%B4ng-tin-x%C3%A3-Di%E1%BB%85n-V%E1%BA%A1n-100066649725583/" TargetMode="External"/><Relationship Id="rId299" Type="http://schemas.openxmlformats.org/officeDocument/2006/relationships/hyperlink" Target="https://www.facebook.com/profile.php?id=100079327662264" TargetMode="External"/><Relationship Id="rId2187" Type="http://schemas.openxmlformats.org/officeDocument/2006/relationships/hyperlink" Target="https://www.facebook.com/p/C%C3%B4ng-an-x%C3%A3-Nghi-Th%E1%BA%A1ch-100064701937679/" TargetMode="External"/><Relationship Id="rId159" Type="http://schemas.openxmlformats.org/officeDocument/2006/relationships/hyperlink" Target="https://www.facebook.com/profile.php?id=100069942461287" TargetMode="External"/><Relationship Id="rId366" Type="http://schemas.openxmlformats.org/officeDocument/2006/relationships/hyperlink" Target="https://www.facebook.com/conganphuongcuanam" TargetMode="External"/><Relationship Id="rId573" Type="http://schemas.openxmlformats.org/officeDocument/2006/relationships/hyperlink" Target="https://www.facebook.com/profile.php?id=100065385013084" TargetMode="External"/><Relationship Id="rId780" Type="http://schemas.openxmlformats.org/officeDocument/2006/relationships/hyperlink" Target="https://hahai.hatrung.thanhhoa.gov.vn/" TargetMode="External"/><Relationship Id="rId2047" Type="http://schemas.openxmlformats.org/officeDocument/2006/relationships/hyperlink" Target="https://doluong.nghean.gov.vn/thuong-son/gioi-thieu-chung-xa-thuong-son-365198" TargetMode="External"/><Relationship Id="rId2254" Type="http://schemas.openxmlformats.org/officeDocument/2006/relationships/hyperlink" Target="https://hungtan.hungnguyen.nghean.gov.vn/" TargetMode="External"/><Relationship Id="rId226" Type="http://schemas.openxmlformats.org/officeDocument/2006/relationships/hyperlink" Target="https://www.facebook.com/profile.php?id=100064414196704" TargetMode="External"/><Relationship Id="rId433" Type="http://schemas.openxmlformats.org/officeDocument/2006/relationships/hyperlink" Target="https://www.facebook.com/profile.php?id=100063727795814" TargetMode="External"/><Relationship Id="rId878" Type="http://schemas.openxmlformats.org/officeDocument/2006/relationships/hyperlink" Target="https://www.facebook.com/p/Tu%E1%BB%95i-tr%E1%BA%BB-C%C3%B4ng-an-TP-S%E1%BA%A7m-S%C6%A1n-100069346653553/?locale=hi_IN" TargetMode="External"/><Relationship Id="rId1063" Type="http://schemas.openxmlformats.org/officeDocument/2006/relationships/hyperlink" Target="https://www.facebook.com/Conganhuyenthieuhoa/" TargetMode="External"/><Relationship Id="rId1270" Type="http://schemas.openxmlformats.org/officeDocument/2006/relationships/hyperlink" Target="https://thoxuan.thanhhoa.gov.vn/" TargetMode="External"/><Relationship Id="rId2114" Type="http://schemas.openxmlformats.org/officeDocument/2006/relationships/hyperlink" Target="https://thanhngoc.thanhchuong.nghean.gov.vn/" TargetMode="External"/><Relationship Id="rId640" Type="http://schemas.openxmlformats.org/officeDocument/2006/relationships/hyperlink" Target="https://www.facebook.com/profile.php?id=100063913611145" TargetMode="External"/><Relationship Id="rId738" Type="http://schemas.openxmlformats.org/officeDocument/2006/relationships/hyperlink" Target="https://www.facebook.com/p/C%C3%B4ng-an-x%C3%A3-Ng%E1%BB%8Dc-Tr%E1%BA%A1o-huy%E1%BB%87n-Th%E1%BA%A1ch-Th%C3%A0nh-t%E1%BB%89nh-Thanh-H%C3%B3a-100064534969257/" TargetMode="External"/><Relationship Id="rId945" Type="http://schemas.openxmlformats.org/officeDocument/2006/relationships/hyperlink" Target="https://luongson.hoabinh.gov.vn/" TargetMode="External"/><Relationship Id="rId1368" Type="http://schemas.openxmlformats.org/officeDocument/2006/relationships/hyperlink" Target="https://www.facebook.com/TuoitreConganVinhPhuc/?locale=vi_VN" TargetMode="External"/><Relationship Id="rId1575" Type="http://schemas.openxmlformats.org/officeDocument/2006/relationships/hyperlink" Target="https://dongvan.tanky.nghean.gov.vn/" TargetMode="External"/><Relationship Id="rId1782" Type="http://schemas.openxmlformats.org/officeDocument/2006/relationships/hyperlink" Target="https://www.facebook.com/p/C%C3%B4ng-an-x%C3%A3-Qu%E1%BB%B3nh-Giang-100068939718382/" TargetMode="External"/><Relationship Id="rId2321" Type="http://schemas.openxmlformats.org/officeDocument/2006/relationships/hyperlink" Target="https://www.facebook.com/p/C%C3%B4ng-An-Ph%C6%B0%E1%BB%9Dng-Trung-L%C6%B0%C6%A1ng-100064673774903/" TargetMode="External"/><Relationship Id="rId74" Type="http://schemas.openxmlformats.org/officeDocument/2006/relationships/hyperlink" Target="https://www.facebook.com/profile.php?id=100064701937679" TargetMode="External"/><Relationship Id="rId500" Type="http://schemas.openxmlformats.org/officeDocument/2006/relationships/hyperlink" Target="https://www.facebook.com/profile.php?id=100064535451065" TargetMode="External"/><Relationship Id="rId805" Type="http://schemas.openxmlformats.org/officeDocument/2006/relationships/hyperlink" Target="https://www.facebook.com/conganvinhloc/" TargetMode="External"/><Relationship Id="rId1130" Type="http://schemas.openxmlformats.org/officeDocument/2006/relationships/hyperlink" Target="https://hoangtrach.hoanghoa.thanhhoa.gov.vn/" TargetMode="External"/><Relationship Id="rId1228" Type="http://schemas.openxmlformats.org/officeDocument/2006/relationships/hyperlink" Target="https://ngason.thanhhoa.gov.vn/" TargetMode="External"/><Relationship Id="rId1435" Type="http://schemas.openxmlformats.org/officeDocument/2006/relationships/hyperlink" Target="https://www.facebook.com/p/Tu%E1%BB%95i-tr%E1%BA%BB-C%C3%B4ng-an-huy%E1%BB%87n-Th%C3%A1i-Th%E1%BB%A5y-100083773900284/" TargetMode="External"/><Relationship Id="rId1642" Type="http://schemas.openxmlformats.org/officeDocument/2006/relationships/hyperlink" Target="https://kyson.nghean.gov.vn/kinh-te-chinh-tri-63438/xa-huu-kiem-don-nhan-co-thi-dua-cua-chinh-phu-va-ra-mat-cuon-lich-su-dang-bo-xa-621032" TargetMode="External"/><Relationship Id="rId1947" Type="http://schemas.openxmlformats.org/officeDocument/2006/relationships/hyperlink" Target="https://dienchau.nghean.gov.vn/" TargetMode="External"/><Relationship Id="rId1502" Type="http://schemas.openxmlformats.org/officeDocument/2006/relationships/hyperlink" Target="https://www.facebook.com/BanChQSQuanBau/" TargetMode="External"/><Relationship Id="rId1807" Type="http://schemas.openxmlformats.org/officeDocument/2006/relationships/hyperlink" Target="https://www.facebook.com/p/Tu%E1%BB%95i-tr%E1%BA%BB-Con-Cu%C3%B4ng-100080489384664/" TargetMode="External"/><Relationship Id="rId290" Type="http://schemas.openxmlformats.org/officeDocument/2006/relationships/hyperlink" Target="https://www.facebook.com/profile.php?id=100080411655357" TargetMode="External"/><Relationship Id="rId388" Type="http://schemas.openxmlformats.org/officeDocument/2006/relationships/hyperlink" Target="https://www.facebook.com/profile.php?id=100092164680373" TargetMode="External"/><Relationship Id="rId2069" Type="http://schemas.openxmlformats.org/officeDocument/2006/relationships/hyperlink" Target="https://doluong.nghean.gov.vn/thai-son/gioi-thieu-chung-xa-thai-son-365196" TargetMode="External"/><Relationship Id="rId150" Type="http://schemas.openxmlformats.org/officeDocument/2006/relationships/hyperlink" Target="https://www.facebook.com/profile.php?id=100088935941064" TargetMode="External"/><Relationship Id="rId595" Type="http://schemas.openxmlformats.org/officeDocument/2006/relationships/hyperlink" Target="https://www.facebook.com/caxtholap.thoxuan" TargetMode="External"/><Relationship Id="rId2276" Type="http://schemas.openxmlformats.org/officeDocument/2006/relationships/hyperlink" Target="https://www.facebook.com/p/Tr%C6%B0%E1%BB%9Dng-THCS-Qu%E1%BB%B3nh-L%E1%BA%ADp-Trang-th%C3%B4ng-tin-ch%C3%ADnh-th%E1%BB%A9c-100064168384083/" TargetMode="External"/><Relationship Id="rId248" Type="http://schemas.openxmlformats.org/officeDocument/2006/relationships/hyperlink" Target="https://www.facebook.com/profile.php?id=100066974025547" TargetMode="External"/><Relationship Id="rId455" Type="http://schemas.openxmlformats.org/officeDocument/2006/relationships/hyperlink" Target="https://www.facebook.com/ThongtinConganxaHoaQuy" TargetMode="External"/><Relationship Id="rId662" Type="http://schemas.openxmlformats.org/officeDocument/2006/relationships/hyperlink" Target="https://www.facebook.com/profile.php?id=100065166872099" TargetMode="External"/><Relationship Id="rId1085" Type="http://schemas.openxmlformats.org/officeDocument/2006/relationships/hyperlink" Target="https://www.facebook.com/p/C%C3%B4ng-An-X%C3%A3-Ho%E1%BA%B1ng-Giang-100064724959432/" TargetMode="External"/><Relationship Id="rId1292" Type="http://schemas.openxmlformats.org/officeDocument/2006/relationships/hyperlink" Target="https://nongcong.thanhhoa.gov.vn/" TargetMode="External"/><Relationship Id="rId2136" Type="http://schemas.openxmlformats.org/officeDocument/2006/relationships/hyperlink" Target="https://www.nghean.gov.vn/uy-ban-nhan-dan-tinh" TargetMode="External"/><Relationship Id="rId2343" Type="http://schemas.openxmlformats.org/officeDocument/2006/relationships/hyperlink" Target="https://sonha.quangngai.gov.vn/" TargetMode="External"/><Relationship Id="rId108" Type="http://schemas.openxmlformats.org/officeDocument/2006/relationships/hyperlink" Target="https://www.facebook.com/ConganxaThanhNgoc" TargetMode="External"/><Relationship Id="rId315" Type="http://schemas.openxmlformats.org/officeDocument/2006/relationships/hyperlink" Target="https://www.facebook.com/profile.php?id=100066796596867" TargetMode="External"/><Relationship Id="rId522" Type="http://schemas.openxmlformats.org/officeDocument/2006/relationships/hyperlink" Target="https://www.facebook.com/conganxahoangkim" TargetMode="External"/><Relationship Id="rId967" Type="http://schemas.openxmlformats.org/officeDocument/2006/relationships/hyperlink" Target="https://www.facebook.com/ConganTrieuSonOfficial/" TargetMode="External"/><Relationship Id="rId1152" Type="http://schemas.openxmlformats.org/officeDocument/2006/relationships/hyperlink" Target="https://www.facebook.com/p/C%C3%B4ng-an-x%C3%A3-%C4%90%E1%BB%93ng-L%E1%BB%99c-100052177071350/" TargetMode="External"/><Relationship Id="rId1597" Type="http://schemas.openxmlformats.org/officeDocument/2006/relationships/hyperlink" Target="https://www.facebook.com/ConganxaChauBinh/" TargetMode="External"/><Relationship Id="rId2203" Type="http://schemas.openxmlformats.org/officeDocument/2006/relationships/hyperlink" Target="https://nghithai.nghiloc.nghean.gov.vn/" TargetMode="External"/><Relationship Id="rId96" Type="http://schemas.openxmlformats.org/officeDocument/2006/relationships/hyperlink" Target="https://www.facebook.com/profile.php?id=100085838123408" TargetMode="External"/><Relationship Id="rId827" Type="http://schemas.openxmlformats.org/officeDocument/2006/relationships/hyperlink" Target="https://www.facebook.com/p/C%C3%B4ng-an-x%C3%A3-Y%C3%AAn-Trung-Y%C3%AAn-%C4%90%E1%BB%8Bnh-Thanh-Ho%C3%A1-100063904026428/" TargetMode="External"/><Relationship Id="rId1012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457" Type="http://schemas.openxmlformats.org/officeDocument/2006/relationships/hyperlink" Target="https://www.facebook.com/CAXPSTX.NS/" TargetMode="External"/><Relationship Id="rId1664" Type="http://schemas.openxmlformats.org/officeDocument/2006/relationships/hyperlink" Target="https://luukien.tuongduong.nghean.gov.vn/" TargetMode="External"/><Relationship Id="rId1871" Type="http://schemas.openxmlformats.org/officeDocument/2006/relationships/hyperlink" Target="https://www.facebook.com/p/C%C3%B4ng-an-x%C3%A3-%C4%90%E1%BB%89nh-S%C6%A1n-100057603752643/" TargetMode="External"/><Relationship Id="rId1317" Type="http://schemas.openxmlformats.org/officeDocument/2006/relationships/hyperlink" Target="https://www.facebook.com/p/C%C3%B4ng-an-x%C3%A3-V%E1%BA%A1n-Ho%C3%A0-huy%E1%BB%87n-N%C3%B4ng-C%E1%BB%91ng-t%E1%BB%89nh-Thanh-Ho%C3%A1-100063692311404/" TargetMode="External"/><Relationship Id="rId1524" Type="http://schemas.openxmlformats.org/officeDocument/2006/relationships/hyperlink" Target="https://www.facebook.com/p/C%C3%B4ng-an-ph%C6%B0%E1%BB%9Dng-Trung-%C4%90%C3%B4-100064790932558/" TargetMode="External"/><Relationship Id="rId1731" Type="http://schemas.openxmlformats.org/officeDocument/2006/relationships/hyperlink" Target="https://www.facebook.com/p/C%C3%B4ng-an-x%C3%A3-Ch%C3%A2u-%C4%90%C3%ACnh-100031770866373/" TargetMode="External"/><Relationship Id="rId1969" Type="http://schemas.openxmlformats.org/officeDocument/2006/relationships/hyperlink" Target="https://langthanh.yenthanh.nghean.gov.vn/" TargetMode="External"/><Relationship Id="rId23" Type="http://schemas.openxmlformats.org/officeDocument/2006/relationships/hyperlink" Target="https://www.facebook.com/profile.php?id=100079402844172" TargetMode="External"/><Relationship Id="rId1829" Type="http://schemas.openxmlformats.org/officeDocument/2006/relationships/hyperlink" Target="https://giaixuan.tanky.nghean.gov.vn/" TargetMode="External"/><Relationship Id="rId2298" Type="http://schemas.openxmlformats.org/officeDocument/2006/relationships/hyperlink" Target="https://dainai.hatinhcity.gov.vn/" TargetMode="External"/><Relationship Id="rId172" Type="http://schemas.openxmlformats.org/officeDocument/2006/relationships/hyperlink" Target="https://www.facebook.com/profile.php?id=100080638650691" TargetMode="External"/><Relationship Id="rId477" Type="http://schemas.openxmlformats.org/officeDocument/2006/relationships/hyperlink" Target="https://www.facebook.com/profile.php?id=100069501827899" TargetMode="External"/><Relationship Id="rId684" Type="http://schemas.openxmlformats.org/officeDocument/2006/relationships/hyperlink" Target="https://camyen.camthuy.thanhhoa.gov.vn/" TargetMode="External"/><Relationship Id="rId2060" Type="http://schemas.openxmlformats.org/officeDocument/2006/relationships/hyperlink" Target="https://www.facebook.com/p/X%C3%83-V%C4%82N-S%C6%A0N-100026420532022/" TargetMode="External"/><Relationship Id="rId2158" Type="http://schemas.openxmlformats.org/officeDocument/2006/relationships/hyperlink" Target="https://www.facebook.com/conganxaNghiTien/" TargetMode="External"/><Relationship Id="rId2365" Type="http://schemas.openxmlformats.org/officeDocument/2006/relationships/hyperlink" Target="https://www.facebook.com/p/C%C3%B4ng-an-x%C3%A3-S%C6%A1n-B%E1%BA%B1ng-H%C6%B0%C6%A1ng-S%C6%A1n-H%C3%A0-T%C4%A9nh-100077526254862/" TargetMode="External"/><Relationship Id="rId337" Type="http://schemas.openxmlformats.org/officeDocument/2006/relationships/hyperlink" Target="https://www.facebook.com/conganxahanhdich" TargetMode="External"/><Relationship Id="rId891" Type="http://schemas.openxmlformats.org/officeDocument/2006/relationships/hyperlink" Target="https://tayho.thoxuan.thanhhoa.gov.vn/" TargetMode="External"/><Relationship Id="rId989" Type="http://schemas.openxmlformats.org/officeDocument/2006/relationships/hyperlink" Target="https://www.facebook.com/conganxadanluc.trieuson.thanhhoa/" TargetMode="External"/><Relationship Id="rId2018" Type="http://schemas.openxmlformats.org/officeDocument/2006/relationships/hyperlink" Target="https://lienthanh.yenthanh.nghean.gov.vn/" TargetMode="External"/><Relationship Id="rId544" Type="http://schemas.openxmlformats.org/officeDocument/2006/relationships/hyperlink" Target="https://www.facebook.com/Conganxathieuphucvinhandanphucvu" TargetMode="External"/><Relationship Id="rId751" Type="http://schemas.openxmlformats.org/officeDocument/2006/relationships/hyperlink" Target="https://www.facebook.com/doanthanhnien.1956/" TargetMode="External"/><Relationship Id="rId849" Type="http://schemas.openxmlformats.org/officeDocument/2006/relationships/hyperlink" Target="https://kimson.ninhbinh.gov.vn/gioi-thieu/xa-dinh-hoa" TargetMode="External"/><Relationship Id="rId1174" Type="http://schemas.openxmlformats.org/officeDocument/2006/relationships/hyperlink" Target="https://lamdong.gov.vn/sites/baolam/donvitructhuoc/xathitran/SitePages/ubnd-xa-loc-tan.aspx" TargetMode="External"/><Relationship Id="rId1381" Type="http://schemas.openxmlformats.org/officeDocument/2006/relationships/hyperlink" Target="https://www.facebook.com/p/C%C3%B4ng-an-X%C3%A3-Qu%E1%BA%A3ng-Tr%E1%BA%A1ch-100063899688942/" TargetMode="External"/><Relationship Id="rId1479" Type="http://schemas.openxmlformats.org/officeDocument/2006/relationships/hyperlink" Target="https://www.facebook.com/p/C%C3%B4ng-an-x%C3%A3-T%C3%A2n-Tr%C6%B0%E1%BB%9Dng-th%E1%BB%8B-x%C3%A3-Nghi-S%C6%A1n-100088599455401/" TargetMode="External"/><Relationship Id="rId1686" Type="http://schemas.openxmlformats.org/officeDocument/2006/relationships/hyperlink" Target="https://nghiason.nghiadan.nghean.gov.vn/" TargetMode="External"/><Relationship Id="rId2225" Type="http://schemas.openxmlformats.org/officeDocument/2006/relationships/hyperlink" Target="https://namdan.nghean.gov.vn/" TargetMode="External"/><Relationship Id="rId404" Type="http://schemas.openxmlformats.org/officeDocument/2006/relationships/hyperlink" Target="https://www.facebook.com/profile.php?id=100082848116807" TargetMode="External"/><Relationship Id="rId611" Type="http://schemas.openxmlformats.org/officeDocument/2006/relationships/hyperlink" Target="https://www.facebook.com/congandinhbinh" TargetMode="External"/><Relationship Id="rId1034" Type="http://schemas.openxmlformats.org/officeDocument/2006/relationships/hyperlink" Target="https://www.facebook.com/UBNDXThieuNgoc/" TargetMode="External"/><Relationship Id="rId1241" Type="http://schemas.openxmlformats.org/officeDocument/2006/relationships/hyperlink" Target="https://www.facebook.com/ThongtinConganxaHoaQuy/" TargetMode="External"/><Relationship Id="rId1339" Type="http://schemas.openxmlformats.org/officeDocument/2006/relationships/hyperlink" Target="https://www.facebook.com/p/C%C3%B4ng-an-X%C3%A3-T%C6%B0%E1%BB%A3ng-L%C4%A9nh-Huy%E1%BB%87n-N%C3%B4ng-C%E1%BB%91ng-T%E1%BB%89nh-Thanh-H%C3%B3a-100027234442746/" TargetMode="External"/><Relationship Id="rId1893" Type="http://schemas.openxmlformats.org/officeDocument/2006/relationships/hyperlink" Target="https://phucson.anhson.nghean.gov.vn/" TargetMode="External"/><Relationship Id="rId709" Type="http://schemas.openxmlformats.org/officeDocument/2006/relationships/hyperlink" Target="https://www.facebook.com/129231435672857" TargetMode="External"/><Relationship Id="rId916" Type="http://schemas.openxmlformats.org/officeDocument/2006/relationships/hyperlink" Target="https://www.facebook.com/conganxaquangphu/" TargetMode="External"/><Relationship Id="rId1101" Type="http://schemas.openxmlformats.org/officeDocument/2006/relationships/hyperlink" Target="https://hoangxuyen.hoanghoa.thanhhoa.gov.vn/" TargetMode="External"/><Relationship Id="rId1546" Type="http://schemas.openxmlformats.org/officeDocument/2006/relationships/hyperlink" Target="https://nghitan.cualo.nghean.gov.vn/" TargetMode="External"/><Relationship Id="rId1753" Type="http://schemas.openxmlformats.org/officeDocument/2006/relationships/hyperlink" Target="https://www.facebook.com/p/C%C3%B4ng-an-x%C3%A3-Ng%E1%BB%8Dc-S%C6%A1n-100063204161309/" TargetMode="External"/><Relationship Id="rId1960" Type="http://schemas.openxmlformats.org/officeDocument/2006/relationships/hyperlink" Target="https://www.nghean.gov.vn/uy-ban-nhan-dan-tinh" TargetMode="External"/><Relationship Id="rId45" Type="http://schemas.openxmlformats.org/officeDocument/2006/relationships/hyperlink" Target="https://www.facebook.com/ConganxaHungMy" TargetMode="External"/><Relationship Id="rId1406" Type="http://schemas.openxmlformats.org/officeDocument/2006/relationships/hyperlink" Target="https://quangtrung.bimson.thanhhoa.gov.vn/" TargetMode="External"/><Relationship Id="rId1613" Type="http://schemas.openxmlformats.org/officeDocument/2006/relationships/hyperlink" Target="https://chauhoan.quychau.nghean.gov.vn/" TargetMode="External"/><Relationship Id="rId1820" Type="http://schemas.openxmlformats.org/officeDocument/2006/relationships/hyperlink" Target="https://www.facebook.com/trungtamvanhoathethaovatruyenthongtanky/?locale=vi_VN" TargetMode="External"/><Relationship Id="rId194" Type="http://schemas.openxmlformats.org/officeDocument/2006/relationships/hyperlink" Target="https://www.facebook.com/profile.php?id=100028371683732" TargetMode="External"/><Relationship Id="rId1918" Type="http://schemas.openxmlformats.org/officeDocument/2006/relationships/hyperlink" Target="https://www.nghean.gov.vn/uy-ban-nhan-dan-tinh" TargetMode="External"/><Relationship Id="rId2082" Type="http://schemas.openxmlformats.org/officeDocument/2006/relationships/hyperlink" Target="https://tanson.doluong.nghean.gov.vn/" TargetMode="External"/><Relationship Id="rId261" Type="http://schemas.openxmlformats.org/officeDocument/2006/relationships/hyperlink" Target="https://www.facebook.com/profile.php?id=100083311182578" TargetMode="External"/><Relationship Id="rId499" Type="http://schemas.openxmlformats.org/officeDocument/2006/relationships/hyperlink" Target="https://www.facebook.com/profile.php?id=100084437430210" TargetMode="External"/><Relationship Id="rId359" Type="http://schemas.openxmlformats.org/officeDocument/2006/relationships/hyperlink" Target="https://www.facebook.com/profile.php?id=100072148121620" TargetMode="External"/><Relationship Id="rId566" Type="http://schemas.openxmlformats.org/officeDocument/2006/relationships/hyperlink" Target="https://www.facebook.com/profile.php?id=100077714374997" TargetMode="External"/><Relationship Id="rId773" Type="http://schemas.openxmlformats.org/officeDocument/2006/relationships/hyperlink" Target="https://habinh.hatrung.thanhhoa.gov.vn/" TargetMode="External"/><Relationship Id="rId1196" Type="http://schemas.openxmlformats.org/officeDocument/2006/relationships/hyperlink" Target="https://www.facebook.com/reel/833168932233682/" TargetMode="External"/><Relationship Id="rId2247" Type="http://schemas.openxmlformats.org/officeDocument/2006/relationships/hyperlink" Target="https://hungdao.hungnguyen.nghean.gov.vn/" TargetMode="External"/><Relationship Id="rId121" Type="http://schemas.openxmlformats.org/officeDocument/2006/relationships/hyperlink" Target="https://www.facebook.com/profile.php?id=100031913931880" TargetMode="External"/><Relationship Id="rId219" Type="http://schemas.openxmlformats.org/officeDocument/2006/relationships/hyperlink" Target="https://www.facebook.com/profile.php?id=100064024244185" TargetMode="External"/><Relationship Id="rId426" Type="http://schemas.openxmlformats.org/officeDocument/2006/relationships/hyperlink" Target="https://www.facebook.com/profile.php?id=100046776346591" TargetMode="External"/><Relationship Id="rId633" Type="http://schemas.openxmlformats.org/officeDocument/2006/relationships/hyperlink" Target="https://www.facebook.com/ConganxaVinhHung67" TargetMode="External"/><Relationship Id="rId980" Type="http://schemas.openxmlformats.org/officeDocument/2006/relationships/hyperlink" Target="https://www.facebook.com/p/C%C3%B4ng-an-x%C3%A3-Tri%E1%BB%87u-Th%C3%A0nh-Tri%E1%BB%87u-S%C6%A1n-Thanh-H%C3%B3a-100077070416786/" TargetMode="External"/><Relationship Id="rId1056" Type="http://schemas.openxmlformats.org/officeDocument/2006/relationships/hyperlink" Target="http://thieuvan.thieuhoa.thanhhoa.gov.vn/" TargetMode="External"/><Relationship Id="rId1263" Type="http://schemas.openxmlformats.org/officeDocument/2006/relationships/hyperlink" Target="https://thuongninh.nhuxuan.thanhhoa.gov.vn/" TargetMode="External"/><Relationship Id="rId2107" Type="http://schemas.openxmlformats.org/officeDocument/2006/relationships/hyperlink" Target="https://www.nghean.gov.vn/uy-ban-nhan-dan-tinh" TargetMode="External"/><Relationship Id="rId2314" Type="http://schemas.openxmlformats.org/officeDocument/2006/relationships/hyperlink" Target="https://thachhung.hatinhcity.gov.vn/" TargetMode="External"/><Relationship Id="rId840" Type="http://schemas.openxmlformats.org/officeDocument/2006/relationships/hyperlink" Target="https://www.facebook.com/conganxayenninh123/?locale=vi_VN" TargetMode="External"/><Relationship Id="rId938" Type="http://schemas.openxmlformats.org/officeDocument/2006/relationships/hyperlink" Target="https://batmot.thuongxuan.thanhhoa.gov.vn/" TargetMode="External"/><Relationship Id="rId1470" Type="http://schemas.openxmlformats.org/officeDocument/2006/relationships/hyperlink" Target="https://haithanh.thixanghison.thanhhoa.gov.vn/" TargetMode="External"/><Relationship Id="rId1568" Type="http://schemas.openxmlformats.org/officeDocument/2006/relationships/hyperlink" Target="https://nghiathuan.thaihoa.nghean.gov.vn/" TargetMode="External"/><Relationship Id="rId1775" Type="http://schemas.openxmlformats.org/officeDocument/2006/relationships/hyperlink" Target="https://quynhba.quynhluu.nghean.gov.vn/" TargetMode="External"/><Relationship Id="rId67" Type="http://schemas.openxmlformats.org/officeDocument/2006/relationships/hyperlink" Target="https://www.facebook.com/profile.php?id=100094781532880" TargetMode="External"/><Relationship Id="rId700" Type="http://schemas.openxmlformats.org/officeDocument/2006/relationships/hyperlink" Target="https://thachtuong.thachthanh.thanhhoa.gov.vn/xd-nong-thon-moi/nhan-dan-xa-thach-tuong-ra-quan-don-dep-ve-sinh-moi-truong-va-trong-hang-rao-xanh-169398" TargetMode="External"/><Relationship Id="rId1123" Type="http://schemas.openxmlformats.org/officeDocument/2006/relationships/hyperlink" Target="http://hoangthai.hoanghoa.thanhhoa.gov.vn/" TargetMode="External"/><Relationship Id="rId1330" Type="http://schemas.openxmlformats.org/officeDocument/2006/relationships/hyperlink" Target="https://www.facebook.com/p/Tu%E1%BB%95i-tr%E1%BA%BB-C%C3%B4ng-an-TP-S%E1%BA%A7m-S%C6%A1n-100069346653553/?locale=hi_IN" TargetMode="External"/><Relationship Id="rId1428" Type="http://schemas.openxmlformats.org/officeDocument/2006/relationships/hyperlink" Target="https://quangthach.quangxuong.thanhhoa.gov.vn/di-tich-danh-thang" TargetMode="External"/><Relationship Id="rId1635" Type="http://schemas.openxmlformats.org/officeDocument/2006/relationships/hyperlink" Target="https://www.facebook.com/Congantaca/" TargetMode="External"/><Relationship Id="rId1982" Type="http://schemas.openxmlformats.org/officeDocument/2006/relationships/hyperlink" Target="https://taythanh.yenthanh.nghean.gov.vn/" TargetMode="External"/><Relationship Id="rId1842" Type="http://schemas.openxmlformats.org/officeDocument/2006/relationships/hyperlink" Target="https://tanky.nghean.gov.vn/di-tich-huyen-tan-ky/tan-ky-to-chuc-le-don-nhan-bang-xep-hang-di-tich-lich-su-cap-tinh-thanh-le-loi-va-den-tho-le-tha-610339" TargetMode="External"/><Relationship Id="rId1702" Type="http://schemas.openxmlformats.org/officeDocument/2006/relationships/hyperlink" Target="https://nghiadan.nghean.gov.vn/" TargetMode="External"/><Relationship Id="rId283" Type="http://schemas.openxmlformats.org/officeDocument/2006/relationships/hyperlink" Target="https://www.facebook.com/profile.php?id=100063575798734" TargetMode="External"/><Relationship Id="rId490" Type="http://schemas.openxmlformats.org/officeDocument/2006/relationships/hyperlink" Target="https://www.facebook.com/profile.php?id=61550304749846" TargetMode="External"/><Relationship Id="rId2171" Type="http://schemas.openxmlformats.org/officeDocument/2006/relationships/hyperlink" Target="https://nghimy.nghiloc.nghean.gov.vn/" TargetMode="External"/><Relationship Id="rId143" Type="http://schemas.openxmlformats.org/officeDocument/2006/relationships/hyperlink" Target="https://www.facebook.com/profile.php?id=100070953437621" TargetMode="External"/><Relationship Id="rId350" Type="http://schemas.openxmlformats.org/officeDocument/2006/relationships/hyperlink" Target="https://www.facebook.com/profile.php?id=100072441126698" TargetMode="External"/><Relationship Id="rId588" Type="http://schemas.openxmlformats.org/officeDocument/2006/relationships/hyperlink" Target="https://www.facebook.com/profile.php?id=100063663376333" TargetMode="External"/><Relationship Id="rId795" Type="http://schemas.openxmlformats.org/officeDocument/2006/relationships/hyperlink" Target="https://www.facebook.com/caxvinhhung/" TargetMode="External"/><Relationship Id="rId2031" Type="http://schemas.openxmlformats.org/officeDocument/2006/relationships/hyperlink" Target="https://doluong.nghean.gov.vn/giang-son-tay/gioi-thieu-chung-xa-giang-son-tay-365011" TargetMode="External"/><Relationship Id="rId2269" Type="http://schemas.openxmlformats.org/officeDocument/2006/relationships/hyperlink" Target="https://chaunhan.hungnguyen.nghean.gov.vn/" TargetMode="External"/><Relationship Id="rId9" Type="http://schemas.openxmlformats.org/officeDocument/2006/relationships/hyperlink" Target="https://www.facebook.com/profile.php?id=100063553857213" TargetMode="External"/><Relationship Id="rId210" Type="http://schemas.openxmlformats.org/officeDocument/2006/relationships/hyperlink" Target="https://www.facebook.com/profile.php?id=100036759554463" TargetMode="External"/><Relationship Id="rId448" Type="http://schemas.openxmlformats.org/officeDocument/2006/relationships/hyperlink" Target="https://www.facebook.com/profile.php?id=100090058247107" TargetMode="External"/><Relationship Id="rId655" Type="http://schemas.openxmlformats.org/officeDocument/2006/relationships/hyperlink" Target="https://www.facebook.com/conganxathanhan" TargetMode="External"/><Relationship Id="rId862" Type="http://schemas.openxmlformats.org/officeDocument/2006/relationships/hyperlink" Target="https://www.facebook.com/p/C%C3%B4ng-An-X%C3%A3-%C4%90%E1%BB%8Bnh-Th%C3%A0nh-100038890427275/" TargetMode="External"/><Relationship Id="rId1078" Type="http://schemas.openxmlformats.org/officeDocument/2006/relationships/hyperlink" Target="http://thieuvan.thieuhoa.thanhhoa.gov.vn/" TargetMode="External"/><Relationship Id="rId1285" Type="http://schemas.openxmlformats.org/officeDocument/2006/relationships/hyperlink" Target="https://yenlac.nhuthanh.thanhhoa.gov.vn/" TargetMode="External"/><Relationship Id="rId1492" Type="http://schemas.openxmlformats.org/officeDocument/2006/relationships/hyperlink" Target="https://haithanh.thixanghison.thanhhoa.gov.vn/" TargetMode="External"/><Relationship Id="rId2129" Type="http://schemas.openxmlformats.org/officeDocument/2006/relationships/hyperlink" Target="http://thanhduong.thanhchuong.nghean.gov.vn/" TargetMode="External"/><Relationship Id="rId2336" Type="http://schemas.openxmlformats.org/officeDocument/2006/relationships/hyperlink" Target="https://www.facebook.com/p/Tu%E1%BB%95i-tr%E1%BA%BB-C%C3%B4ng-an-th%E1%BB%8B-x%C3%A3-S%C6%A1n-T%C3%A2y-100040884909606/" TargetMode="External"/><Relationship Id="rId308" Type="http://schemas.openxmlformats.org/officeDocument/2006/relationships/hyperlink" Target="https://www.facebook.com/profile.php?id=100082136214740" TargetMode="External"/><Relationship Id="rId515" Type="http://schemas.openxmlformats.org/officeDocument/2006/relationships/hyperlink" Target="https://www.facebook.com/conganxahoangduc" TargetMode="External"/><Relationship Id="rId722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145" Type="http://schemas.openxmlformats.org/officeDocument/2006/relationships/hyperlink" Target="https://hoangthanh.hoanghoa.thanhhoa.gov.vn/" TargetMode="External"/><Relationship Id="rId1352" Type="http://schemas.openxmlformats.org/officeDocument/2006/relationships/hyperlink" Target="https://donghoang.dongson.thanhhoa.gov.vn/chuyen-doi-so/uy-ban-nhan-dan-xa-dong-hoang-to-chuc-hoi-nghi-tap-huan-boi-duong-nghiep-vu-thuc-hien-nhiem-vu-c-263896" TargetMode="External"/><Relationship Id="rId1797" Type="http://schemas.openxmlformats.org/officeDocument/2006/relationships/hyperlink" Target="https://tanthang.quynhluu.nghean.gov.vn/tin-noi-bat/gioi-thieu-ve-tan-thang-574310" TargetMode="External"/><Relationship Id="rId89" Type="http://schemas.openxmlformats.org/officeDocument/2006/relationships/hyperlink" Target="https://www.facebook.com/conganxaNghiTien" TargetMode="External"/><Relationship Id="rId1005" Type="http://schemas.openxmlformats.org/officeDocument/2006/relationships/hyperlink" Target="https://www.facebook.com/conganxadongthangtrieuson/" TargetMode="External"/><Relationship Id="rId1212" Type="http://schemas.openxmlformats.org/officeDocument/2006/relationships/hyperlink" Target="https://ngason.thanhhoa.gov.vn/" TargetMode="External"/><Relationship Id="rId1657" Type="http://schemas.openxmlformats.org/officeDocument/2006/relationships/hyperlink" Target="https://ngamy.tuongduong.nghean.gov.vn/" TargetMode="External"/><Relationship Id="rId1864" Type="http://schemas.openxmlformats.org/officeDocument/2006/relationships/hyperlink" Target="https://anhson.nghean.gov.vn/cac-xa-thi-tran/tho-son-418927" TargetMode="External"/><Relationship Id="rId1517" Type="http://schemas.openxmlformats.org/officeDocument/2006/relationships/hyperlink" Target="https://lemao.vinh.nghean.gov.vn/lien-he" TargetMode="External"/><Relationship Id="rId1724" Type="http://schemas.openxmlformats.org/officeDocument/2006/relationships/hyperlink" Target="https://chicucthuyloi.nghean.gov.vn/tin-tuc-su-kien-59918/huyen-quy-hop-to-chuc-le-phat-dong-ra-quan-lam-thuy-loi-nam-2024-697470" TargetMode="External"/><Relationship Id="rId16" Type="http://schemas.openxmlformats.org/officeDocument/2006/relationships/hyperlink" Target="https://www.facebook.com/Conganducthuan" TargetMode="External"/><Relationship Id="rId1931" Type="http://schemas.openxmlformats.org/officeDocument/2006/relationships/hyperlink" Target="https://dienchau.nghean.gov.vn/uy-ban-nhan-dan-huyen" TargetMode="External"/><Relationship Id="rId2193" Type="http://schemas.openxmlformats.org/officeDocument/2006/relationships/hyperlink" Target="https://nghiloc.nghean.gov.vn/cac-xa-thi-tran" TargetMode="External"/><Relationship Id="rId165" Type="http://schemas.openxmlformats.org/officeDocument/2006/relationships/hyperlink" Target="https://www.facebook.com/profile.php?id=100067003059177" TargetMode="External"/><Relationship Id="rId372" Type="http://schemas.openxmlformats.org/officeDocument/2006/relationships/hyperlink" Target="https://www.facebook.com/profile.php?id=61551122852694" TargetMode="External"/><Relationship Id="rId677" Type="http://schemas.openxmlformats.org/officeDocument/2006/relationships/hyperlink" Target="https://www.facebook.com/nguyenhuu1286" TargetMode="External"/><Relationship Id="rId2053" Type="http://schemas.openxmlformats.org/officeDocument/2006/relationships/hyperlink" Target="https://doluong.nghean.gov.vn/dong-son/gioi-thieu-chung-xa-dong-son-365181" TargetMode="External"/><Relationship Id="rId2260" Type="http://schemas.openxmlformats.org/officeDocument/2006/relationships/hyperlink" Target="https://hungtien.namdan.nghean.gov.vn/" TargetMode="External"/><Relationship Id="rId2358" Type="http://schemas.openxmlformats.org/officeDocument/2006/relationships/hyperlink" Target="https://huongson.hatinh.gov.vn/" TargetMode="External"/><Relationship Id="rId232" Type="http://schemas.openxmlformats.org/officeDocument/2006/relationships/hyperlink" Target="https://www.facebook.com/profile.php?id=100070052947694" TargetMode="External"/><Relationship Id="rId884" Type="http://schemas.openxmlformats.org/officeDocument/2006/relationships/hyperlink" Target="https://tholoc.thoxuan.thanhhoa.gov.vn/" TargetMode="External"/><Relationship Id="rId2120" Type="http://schemas.openxmlformats.org/officeDocument/2006/relationships/hyperlink" Target="https://www.facebook.com/p/C%C3%B4ng-an-x%C3%A3-Ng%E1%BB%8Dc-S%C6%A1n-100063204161309/" TargetMode="External"/><Relationship Id="rId537" Type="http://schemas.openxmlformats.org/officeDocument/2006/relationships/hyperlink" Target="https://www.facebook.com/profile.php?id=100063695132875" TargetMode="External"/><Relationship Id="rId744" Type="http://schemas.openxmlformats.org/officeDocument/2006/relationships/hyperlink" Target="https://www.facebook.com/TuoitreConganVinhPhuc/" TargetMode="External"/><Relationship Id="rId951" Type="http://schemas.openxmlformats.org/officeDocument/2006/relationships/hyperlink" Target="https://luankhe.thuongxuan.thanhhoa.gov.vn/uy-ban-nhan-dan-xa/mung-tho-cac-cu-cao-nien-nam-2024-187968" TargetMode="External"/><Relationship Id="rId1167" Type="http://schemas.openxmlformats.org/officeDocument/2006/relationships/hyperlink" Target="https://www.facebook.com/PLHLCP/" TargetMode="External"/><Relationship Id="rId1374" Type="http://schemas.openxmlformats.org/officeDocument/2006/relationships/hyperlink" Target="https://www.facebook.com/conganxadongnam/" TargetMode="External"/><Relationship Id="rId1581" Type="http://schemas.openxmlformats.org/officeDocument/2006/relationships/hyperlink" Target="https://www.facebook.com/conganBaTri/" TargetMode="External"/><Relationship Id="rId1679" Type="http://schemas.openxmlformats.org/officeDocument/2006/relationships/hyperlink" Target="https://nghiamai.nghiadan.nghean.gov.vn/" TargetMode="External"/><Relationship Id="rId2218" Type="http://schemas.openxmlformats.org/officeDocument/2006/relationships/hyperlink" Target="https://xuanhoa.namdan.nghean.gov.vn/" TargetMode="External"/><Relationship Id="rId80" Type="http://schemas.openxmlformats.org/officeDocument/2006/relationships/hyperlink" Target="https://www.facebook.com/profile.php?id=100066656624503" TargetMode="External"/><Relationship Id="rId604" Type="http://schemas.openxmlformats.org/officeDocument/2006/relationships/hyperlink" Target="https://www.facebook.com/profile.php?id=100063482105408" TargetMode="External"/><Relationship Id="rId811" Type="http://schemas.openxmlformats.org/officeDocument/2006/relationships/hyperlink" Target="https://vinhhung.vinhloc.thanhhoa.gov.vn/" TargetMode="External"/><Relationship Id="rId1027" Type="http://schemas.openxmlformats.org/officeDocument/2006/relationships/hyperlink" Target="https://thocuong.trieuson.thanhhoa.gov.vn/" TargetMode="External"/><Relationship Id="rId1234" Type="http://schemas.openxmlformats.org/officeDocument/2006/relationships/hyperlink" Target="https://yencat.nhuxuan.thanhhoa.gov.vn/" TargetMode="External"/><Relationship Id="rId1441" Type="http://schemas.openxmlformats.org/officeDocument/2006/relationships/hyperlink" Target="https://haininh.thixanghison.thanhhoa.gov.vn/" TargetMode="External"/><Relationship Id="rId1886" Type="http://schemas.openxmlformats.org/officeDocument/2006/relationships/hyperlink" Target="https://anhson.nghean.gov.vn/vinh-son/vinh-son-454103" TargetMode="External"/><Relationship Id="rId909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301" Type="http://schemas.openxmlformats.org/officeDocument/2006/relationships/hyperlink" Target="https://hoanggiang.hoanghoa.thanhhoa.gov.vn/web/trang-chu/tong-quan/vi-tri-dia-ly" TargetMode="External"/><Relationship Id="rId1539" Type="http://schemas.openxmlformats.org/officeDocument/2006/relationships/hyperlink" Target="https://nghikim.vinh.nghean.gov.vn/" TargetMode="External"/><Relationship Id="rId1746" Type="http://schemas.openxmlformats.org/officeDocument/2006/relationships/hyperlink" Target="https://quynhluu.nghean.gov.vn/tin-cua-cac-xa-thi-tran-cac-ban-nganh/quynh-tan-quynh-luu-ky-niem-50-nam-ngay-thanh-lap-xa-553542" TargetMode="External"/><Relationship Id="rId1953" Type="http://schemas.openxmlformats.org/officeDocument/2006/relationships/hyperlink" Target="https://dientan.dienchau.nghean.gov.vn/" TargetMode="External"/><Relationship Id="rId38" Type="http://schemas.openxmlformats.org/officeDocument/2006/relationships/hyperlink" Target="https://www.facebook.com/caxql" TargetMode="External"/><Relationship Id="rId1606" Type="http://schemas.openxmlformats.org/officeDocument/2006/relationships/hyperlink" Target="https://quychau.nghean.gov.vn/cac-xa-thi-tran" TargetMode="External"/><Relationship Id="rId1813" Type="http://schemas.openxmlformats.org/officeDocument/2006/relationships/hyperlink" Target="https://chikhe.concuong.nghean.gov.vn/" TargetMode="External"/><Relationship Id="rId187" Type="http://schemas.openxmlformats.org/officeDocument/2006/relationships/hyperlink" Target="https://www.facebook.com/profile.php?id=100027232043879" TargetMode="External"/><Relationship Id="rId394" Type="http://schemas.openxmlformats.org/officeDocument/2006/relationships/hyperlink" Target="https://www.facebook.com/profile.php?id=100064958701361" TargetMode="External"/><Relationship Id="rId2075" Type="http://schemas.openxmlformats.org/officeDocument/2006/relationships/hyperlink" Target="https://trungson.doluong.nghean.gov.vn/" TargetMode="External"/><Relationship Id="rId2282" Type="http://schemas.openxmlformats.org/officeDocument/2006/relationships/hyperlink" Target="https://hoangmai.nghean.gov.vn/cac-xa-phuong/thong-tin-ve-phuong-quynh-dy-thi-xa-hoang-mai-486723" TargetMode="External"/><Relationship Id="rId254" Type="http://schemas.openxmlformats.org/officeDocument/2006/relationships/hyperlink" Target="https://www.facebook.com/conganxaquynhchau" TargetMode="External"/><Relationship Id="rId699" Type="http://schemas.openxmlformats.org/officeDocument/2006/relationships/hyperlink" Target="https://thachquang.thachthanh.thanhhoa.gov.vn/danh-ba-co-quan-chuc-nang/danh-ba-can-bo-xa-thach-quang-169544" TargetMode="External"/><Relationship Id="rId1091" Type="http://schemas.openxmlformats.org/officeDocument/2006/relationships/hyperlink" Target="https://www.facebook.com/conganhoangphu/?locale=hi_IN" TargetMode="External"/><Relationship Id="rId114" Type="http://schemas.openxmlformats.org/officeDocument/2006/relationships/hyperlink" Target="https://www.facebook.com/conganxathanhnho" TargetMode="External"/><Relationship Id="rId461" Type="http://schemas.openxmlformats.org/officeDocument/2006/relationships/hyperlink" Target="https://www.facebook.com/profile.php?id=100063699806532" TargetMode="External"/><Relationship Id="rId559" Type="http://schemas.openxmlformats.org/officeDocument/2006/relationships/hyperlink" Target="https://www.facebook.com/conganxadongthangtrieuson" TargetMode="External"/><Relationship Id="rId766" Type="http://schemas.openxmlformats.org/officeDocument/2006/relationships/hyperlink" Target="https://halinh.hatrung.thanhhoa.gov.vn/web/trang-chu/tong-quan/chuc-nang-nhiem-vu" TargetMode="External"/><Relationship Id="rId1189" Type="http://schemas.openxmlformats.org/officeDocument/2006/relationships/hyperlink" Target="https://www.facebook.com/p/C%C3%B4ng-an-x%C3%A3-H%C6%B0ng-L%E1%BB%99c-H%E1%BA%ADu-L%E1%BB%99c-100069674113052/" TargetMode="External"/><Relationship Id="rId1396" Type="http://schemas.openxmlformats.org/officeDocument/2006/relationships/hyperlink" Target="https://quangvan.quangxuong.thanhhoa.gov.vn/thong-tin-cong-khai" TargetMode="External"/><Relationship Id="rId2142" Type="http://schemas.openxmlformats.org/officeDocument/2006/relationships/hyperlink" Target="https://www.facebook.com/doanthanhnien.1956/" TargetMode="External"/><Relationship Id="rId321" Type="http://schemas.openxmlformats.org/officeDocument/2006/relationships/hyperlink" Target="https://www.facebook.com/profile.php?id=100069191232067" TargetMode="External"/><Relationship Id="rId419" Type="http://schemas.openxmlformats.org/officeDocument/2006/relationships/hyperlink" Target="https://www.facebook.com/profile.php?id=100061370296115" TargetMode="External"/><Relationship Id="rId626" Type="http://schemas.openxmlformats.org/officeDocument/2006/relationships/hyperlink" Target="https://www.facebook.com/profile.php?id=100063620106081" TargetMode="External"/><Relationship Id="rId973" Type="http://schemas.openxmlformats.org/officeDocument/2006/relationships/hyperlink" Target="https://thotien.trieuson.thanhhoa.gov.vn/" TargetMode="External"/><Relationship Id="rId1049" Type="http://schemas.openxmlformats.org/officeDocument/2006/relationships/hyperlink" Target="https://www.facebook.com/p/C%C3%B4ng-an-x%C3%A3-Thi%E1%BB%87u-Duy-C%C3%B4ng-an-huy%E1%BB%87n-Thi%E1%BB%87u-H%C3%B3a-100066354145944/" TargetMode="External"/><Relationship Id="rId1256" Type="http://schemas.openxmlformats.org/officeDocument/2006/relationships/hyperlink" Target="http://thanhhoa.budop.gov.vn/" TargetMode="External"/><Relationship Id="rId2002" Type="http://schemas.openxmlformats.org/officeDocument/2006/relationships/hyperlink" Target="https://nhanthanh.yenthanh.nghean.gov.vn/" TargetMode="External"/><Relationship Id="rId2307" Type="http://schemas.openxmlformats.org/officeDocument/2006/relationships/hyperlink" Target="https://www.facebook.com/p/C%C3%B4ng-an-ph%C6%B0%E1%BB%9Dng-V%C4%83n-Y%C3%AAn-100066720815458/" TargetMode="External"/><Relationship Id="rId833" Type="http://schemas.openxmlformats.org/officeDocument/2006/relationships/hyperlink" Target="https://yenphong.bacninh.gov.vn/" TargetMode="External"/><Relationship Id="rId1116" Type="http://schemas.openxmlformats.org/officeDocument/2006/relationships/hyperlink" Target="http://hoangdat.hoanghoa.thanhhoa.gov.vn/" TargetMode="External"/><Relationship Id="rId1463" Type="http://schemas.openxmlformats.org/officeDocument/2006/relationships/hyperlink" Target="https://www.facebook.com/p/C%C3%B4ng-an-x%C3%A3-H%E1%BA%A3i-Nh%C3%A2n-Th%E1%BB%8B-x%C3%A3-Nghi-S%C6%A1n-Thanh-Ho%C3%A1-100066714752144/" TargetMode="External"/><Relationship Id="rId1670" Type="http://schemas.openxmlformats.org/officeDocument/2006/relationships/hyperlink" Target="https://tamdinh.tuongduong.nghean.gov.vn/" TargetMode="External"/><Relationship Id="rId1768" Type="http://schemas.openxmlformats.org/officeDocument/2006/relationships/hyperlink" Target="https://quynhdoi.gov.vn/" TargetMode="External"/><Relationship Id="rId900" Type="http://schemas.openxmlformats.org/officeDocument/2006/relationships/hyperlink" Target="https://tholam.thoxuan.thanhhoa.gov.vn/" TargetMode="External"/><Relationship Id="rId1323" Type="http://schemas.openxmlformats.org/officeDocument/2006/relationships/hyperlink" Target="https://www.facebook.com/p/C%C3%B4ng-an-x%C3%A3-Tr%C6%B0%E1%BB%9Dng-Giang-huy%E1%BB%87n-N%C3%B4ng-C%E1%BB%91ng-t%E1%BB%89nh-Thanh-Ho%C3%A1-100029619587768/" TargetMode="External"/><Relationship Id="rId1530" Type="http://schemas.openxmlformats.org/officeDocument/2006/relationships/hyperlink" Target="https://www.facebook.com/p/C%C3%B4ng-an-x%C3%A3-H%C6%B0ng-L%E1%BB%99c-61550520008256/" TargetMode="External"/><Relationship Id="rId1628" Type="http://schemas.openxmlformats.org/officeDocument/2006/relationships/hyperlink" Target="https://kyson.nghean.gov.vn/" TargetMode="External"/><Relationship Id="rId1975" Type="http://schemas.openxmlformats.org/officeDocument/2006/relationships/hyperlink" Target="https://www.facebook.com/p/C%C3%B4ng-an-x%C3%A3-%C4%90%C3%B4-Th%C3%A0nh-100072144301619/" TargetMode="External"/><Relationship Id="rId1835" Type="http://schemas.openxmlformats.org/officeDocument/2006/relationships/hyperlink" Target="https://nghiatien.thaihoa.nghean.gov.vn/" TargetMode="External"/><Relationship Id="rId1902" Type="http://schemas.openxmlformats.org/officeDocument/2006/relationships/hyperlink" Target="https://www.facebook.com/conganhuyendienchau/" TargetMode="External"/><Relationship Id="rId2097" Type="http://schemas.openxmlformats.org/officeDocument/2006/relationships/hyperlink" Target="https://www.facebook.com/Tu%E1%BB%95i-tr%E1%BA%BB-C%C3%B4ng-an-TP-S%E1%BA%A7m-S%C6%A1n-100069346653553/?locale=vi_VN" TargetMode="External"/><Relationship Id="rId276" Type="http://schemas.openxmlformats.org/officeDocument/2006/relationships/hyperlink" Target="https://www.facebook.com/profile.php?id=100062943894593" TargetMode="External"/><Relationship Id="rId483" Type="http://schemas.openxmlformats.org/officeDocument/2006/relationships/hyperlink" Target="https://www.facebook.com/CAXXL" TargetMode="External"/><Relationship Id="rId690" Type="http://schemas.openxmlformats.org/officeDocument/2006/relationships/hyperlink" Target="https://camvan.camthuy.thanhhoa.gov.vn/web/danh-ba-co-quan-chuc-nang" TargetMode="External"/><Relationship Id="rId2164" Type="http://schemas.openxmlformats.org/officeDocument/2006/relationships/hyperlink" Target="https://www.facebook.com/p/C%C3%B4ng-an-x%C3%A3-Nghi-L%C3%A2m-Huy%E1%BB%87n-Nghi-L%E1%BB%99c-100072454866376/" TargetMode="External"/><Relationship Id="rId2371" Type="http://schemas.openxmlformats.org/officeDocument/2006/relationships/hyperlink" Target="https://xasonkim2.hatinh.gov.vn/" TargetMode="External"/><Relationship Id="rId136" Type="http://schemas.openxmlformats.org/officeDocument/2006/relationships/hyperlink" Target="https://www.facebook.com/profile.php?id=100064642455763" TargetMode="External"/><Relationship Id="rId343" Type="http://schemas.openxmlformats.org/officeDocument/2006/relationships/hyperlink" Target="https://www.facebook.com/caxtayhieu" TargetMode="External"/><Relationship Id="rId550" Type="http://schemas.openxmlformats.org/officeDocument/2006/relationships/hyperlink" Target="https://www.facebook.com/profile.php?id=100064306231613" TargetMode="External"/><Relationship Id="rId788" Type="http://schemas.openxmlformats.org/officeDocument/2006/relationships/hyperlink" Target="https://vinhyen.vinhloc.thanhhoa.gov.vn/lich-su-hinh-thanh" TargetMode="External"/><Relationship Id="rId995" Type="http://schemas.openxmlformats.org/officeDocument/2006/relationships/hyperlink" Target="https://thanhhoa.longan.gov.vn/" TargetMode="External"/><Relationship Id="rId1180" Type="http://schemas.openxmlformats.org/officeDocument/2006/relationships/hyperlink" Target="https://www.facebook.com/conganxalienloc/" TargetMode="External"/><Relationship Id="rId2024" Type="http://schemas.openxmlformats.org/officeDocument/2006/relationships/hyperlink" Target="https://congthanh.yenthanh.nghean.gov.vn/" TargetMode="External"/><Relationship Id="rId2231" Type="http://schemas.openxmlformats.org/officeDocument/2006/relationships/hyperlink" Target="https://khanhson.namdan.nghean.gov.vn/" TargetMode="External"/><Relationship Id="rId203" Type="http://schemas.openxmlformats.org/officeDocument/2006/relationships/hyperlink" Target="https://www.facebook.com/profile.php?id=100064549221841" TargetMode="External"/><Relationship Id="rId648" Type="http://schemas.openxmlformats.org/officeDocument/2006/relationships/hyperlink" Target="https://www.facebook.com/profile.php?id=100093261511685" TargetMode="External"/><Relationship Id="rId855" Type="http://schemas.openxmlformats.org/officeDocument/2006/relationships/hyperlink" Target="https://www.facebook.com/p/C%C3%B4ng-an-x%C3%A3-%C4%90%E1%BB%8Bnh-Long-huy%E1%BB%87n-Y%C3%AAn-%C4%90%E1%BB%8Bnh-t%E1%BB%89nh-Thanh-Ho%C3%A1-100057926112181/" TargetMode="External"/><Relationship Id="rId1040" Type="http://schemas.openxmlformats.org/officeDocument/2006/relationships/hyperlink" Target="http://thieutien.thieuhoa.thanhhoa.gov.vn/web/trang-chu/he-thong-chinh-tri/uy-ban-nhan-dan-xa/hinh-anh-ve-cong-so-xa-thieu-tien.html" TargetMode="External"/><Relationship Id="rId1278" Type="http://schemas.openxmlformats.org/officeDocument/2006/relationships/hyperlink" Target="https://qppl.thanhhoa.gov.vn/vbpq_thanhhoa.nsf/9e6a1e4b64680bd247256801000a8614/EC9F58FCB921D72A47257D6A0038D985/$file/d3309.pdf" TargetMode="External"/><Relationship Id="rId1485" Type="http://schemas.openxmlformats.org/officeDocument/2006/relationships/hyperlink" Target="https://www.facebook.com/p/C%C3%B4ng-an-ph%C6%B0%E1%BB%9Dng-Mai-L%C3%A2m-C%C3%B4ng-an-th%E1%BB%8B-x%C3%A3-Nghi-S%C6%A1n-100064039450606/" TargetMode="External"/><Relationship Id="rId1692" Type="http://schemas.openxmlformats.org/officeDocument/2006/relationships/hyperlink" Target="https://nghiadan.nghean.gov.vn/uy-ban-nhan-dan-huyen/ubnd-xa-thi-tran-487176" TargetMode="External"/><Relationship Id="rId2329" Type="http://schemas.openxmlformats.org/officeDocument/2006/relationships/hyperlink" Target="https://thitranphochau.hatinh.gov.vn/" TargetMode="External"/><Relationship Id="rId410" Type="http://schemas.openxmlformats.org/officeDocument/2006/relationships/hyperlink" Target="https://www.facebook.com/caxdonghoang" TargetMode="External"/><Relationship Id="rId508" Type="http://schemas.openxmlformats.org/officeDocument/2006/relationships/hyperlink" Target="https://www.facebook.com/Conganhoangthinh" TargetMode="External"/><Relationship Id="rId715" Type="http://schemas.openxmlformats.org/officeDocument/2006/relationships/hyperlink" Target="https://thanhson.quanhoa.thanhhoa.gov.vn/" TargetMode="External"/><Relationship Id="rId922" Type="http://schemas.openxmlformats.org/officeDocument/2006/relationships/hyperlink" Target="https://www.facebook.com/p/C%C3%B4ng-an-x%C3%A3-Xu%C3%A2n-Lai-Th%E1%BB%8D-Xu%C3%A2n-100064785799423/" TargetMode="External"/><Relationship Id="rId1138" Type="http://schemas.openxmlformats.org/officeDocument/2006/relationships/hyperlink" Target="https://www.facebook.com/p/C%C3%B4ng-an-x%C3%A3-Ho%E1%BA%B1ng-Y%E1%BA%BFn-100064535451065/" TargetMode="External"/><Relationship Id="rId1345" Type="http://schemas.openxmlformats.org/officeDocument/2006/relationships/hyperlink" Target="https://www.facebook.com/Tu%E1%BB%95i-tr%E1%BA%BB-C%C3%B4ng-an-TP-S%E1%BA%A7m-S%C6%A1n-100069346653553/?locale=vi_VN" TargetMode="External"/><Relationship Id="rId1552" Type="http://schemas.openxmlformats.org/officeDocument/2006/relationships/hyperlink" Target="https://dulich.nghean.gov.vn/tin-tuc-su-kien/phuong-nghi-huong-thi-xa-cua-lo-ky-niem-70-nam-thanh-lap-687820" TargetMode="External"/><Relationship Id="rId1997" Type="http://schemas.openxmlformats.org/officeDocument/2006/relationships/hyperlink" Target="https://hopthanh.yenthanh.nghean.gov.vn/" TargetMode="External"/><Relationship Id="rId1205" Type="http://schemas.openxmlformats.org/officeDocument/2006/relationships/hyperlink" Target="https://www.facebook.com/caxngatien.gov.vn/" TargetMode="External"/><Relationship Id="rId1857" Type="http://schemas.openxmlformats.org/officeDocument/2006/relationships/hyperlink" Target="https://www.facebook.com/p/C%C3%B4ng-an-x%C3%A3-T%C3%A2n-H%C6%B0%C6%A1ng-100036759554463/" TargetMode="External"/><Relationship Id="rId51" Type="http://schemas.openxmlformats.org/officeDocument/2006/relationships/hyperlink" Target="https://www.facebook.com/profile.php?id=100064746488913" TargetMode="External"/><Relationship Id="rId1412" Type="http://schemas.openxmlformats.org/officeDocument/2006/relationships/hyperlink" Target="https://www.facebook.com/p/Tu%E1%BB%95i-tr%E1%BA%BB-C%C3%B4ng-an-huy%E1%BB%87n-Ph%C3%BAc-Th%E1%BB%8D-100066934373551/?locale=cy_GB" TargetMode="External"/><Relationship Id="rId1717" Type="http://schemas.openxmlformats.org/officeDocument/2006/relationships/hyperlink" Target="https://www.nghean.gov.vn/" TargetMode="External"/><Relationship Id="rId1924" Type="http://schemas.openxmlformats.org/officeDocument/2006/relationships/hyperlink" Target="https://dienchau.nghean.gov.vn/cac-xa-thi-tran" TargetMode="External"/><Relationship Id="rId298" Type="http://schemas.openxmlformats.org/officeDocument/2006/relationships/hyperlink" Target="https://www.facebook.com/profile.php?id=100071549359332" TargetMode="External"/><Relationship Id="rId158" Type="http://schemas.openxmlformats.org/officeDocument/2006/relationships/hyperlink" Target="https://www.facebook.com/profile.php?id=100068683877018" TargetMode="External"/><Relationship Id="rId2186" Type="http://schemas.openxmlformats.org/officeDocument/2006/relationships/hyperlink" Target="https://www.nghean.gov.vn/" TargetMode="External"/><Relationship Id="rId365" Type="http://schemas.openxmlformats.org/officeDocument/2006/relationships/hyperlink" Target="https://www.facebook.com/profile.php?id=100080709500256" TargetMode="External"/><Relationship Id="rId572" Type="http://schemas.openxmlformats.org/officeDocument/2006/relationships/hyperlink" Target="https://www.facebook.com/cahoply" TargetMode="External"/><Relationship Id="rId2046" Type="http://schemas.openxmlformats.org/officeDocument/2006/relationships/hyperlink" Target="https://www.facebook.com/p/C%C3%B4ng-an-x%C3%A3-Th%C6%B0%E1%BB%A3ng-S%C6%A1n-100048941125027/?locale=ar_AR" TargetMode="External"/><Relationship Id="rId2253" Type="http://schemas.openxmlformats.org/officeDocument/2006/relationships/hyperlink" Target="https://hungthong.hungnguyen.nghean.gov.vn/" TargetMode="External"/><Relationship Id="rId225" Type="http://schemas.openxmlformats.org/officeDocument/2006/relationships/hyperlink" Target="https://www.facebook.com/profile.php?id=61554242255729" TargetMode="External"/><Relationship Id="rId432" Type="http://schemas.openxmlformats.org/officeDocument/2006/relationships/hyperlink" Target="https://www.facebook.com/profile.php?id=100063703832261" TargetMode="External"/><Relationship Id="rId877" Type="http://schemas.openxmlformats.org/officeDocument/2006/relationships/hyperlink" Target="https://qppl.thanhhoa.gov.vn/vbpq_thanhhoa.nsf/9EE67D4AFDE3CC1D472586DC00136062/$file/DT-VBDTPT718152435-5-20211621560934031_(trangnt)(21.05.2021_10h09p10)_signed.pdf" TargetMode="External"/><Relationship Id="rId1062" Type="http://schemas.openxmlformats.org/officeDocument/2006/relationships/hyperlink" Target="https://thieuhop.thieuhoa.thanhhoa.gov.vn/?call=file.download&amp;file_id=636757523" TargetMode="External"/><Relationship Id="rId2113" Type="http://schemas.openxmlformats.org/officeDocument/2006/relationships/hyperlink" Target="https://www.facebook.com/xathanhngoc.gov.vn/" TargetMode="External"/><Relationship Id="rId2320" Type="http://schemas.openxmlformats.org/officeDocument/2006/relationships/hyperlink" Target="https://namhong.hatinh.gov.vn/" TargetMode="External"/><Relationship Id="rId737" Type="http://schemas.openxmlformats.org/officeDocument/2006/relationships/hyperlink" Target="https://thanhhung.thachthanh.thanhhoa.gov.vn/" TargetMode="External"/><Relationship Id="rId944" Type="http://schemas.openxmlformats.org/officeDocument/2006/relationships/hyperlink" Target="https://www.facebook.com/conganxaluongson/?locale=vi_VN" TargetMode="External"/><Relationship Id="rId1367" Type="http://schemas.openxmlformats.org/officeDocument/2006/relationships/hyperlink" Target="https://dongson.thanhhoa.gov.vn/" TargetMode="External"/><Relationship Id="rId1574" Type="http://schemas.openxmlformats.org/officeDocument/2006/relationships/hyperlink" Target="https://www.facebook.com/p/C%C3%B4ng-an-x%C3%A3-%C4%90%E1%BB%93ng-V%C4%83n-T%C3%A2n-K%E1%BB%B3-Ngh%E1%BB%87-An-100064657150316/" TargetMode="External"/><Relationship Id="rId1781" Type="http://schemas.openxmlformats.org/officeDocument/2006/relationships/hyperlink" Target="https://quynhluu.nghean.gov.vn/" TargetMode="External"/><Relationship Id="rId73" Type="http://schemas.openxmlformats.org/officeDocument/2006/relationships/hyperlink" Target="https://www.facebook.com/conganxanghitrung" TargetMode="External"/><Relationship Id="rId804" Type="http://schemas.openxmlformats.org/officeDocument/2006/relationships/hyperlink" Target="https://vinhhung.vinhloc.thanhhoa.gov.vn/" TargetMode="External"/><Relationship Id="rId1227" Type="http://schemas.openxmlformats.org/officeDocument/2006/relationships/hyperlink" Target="https://ngason.thanhhoa.gov.vn/" TargetMode="External"/><Relationship Id="rId1434" Type="http://schemas.openxmlformats.org/officeDocument/2006/relationships/hyperlink" Target="https://congbao.thanhhoa.gov.vn/congbao/congbao_th.nsf/str/d1756aff23a56a3847258801002b34a5?OpenDocument&amp;returncrud=%24ViewTemplateForList%3FopenForm%26view%3DGazettesList%26form%3DGazette&amp;Click=" TargetMode="External"/><Relationship Id="rId1641" Type="http://schemas.openxmlformats.org/officeDocument/2006/relationships/hyperlink" Target="https://www.facebook.com/conganhuyenkyson/" TargetMode="External"/><Relationship Id="rId1879" Type="http://schemas.openxmlformats.org/officeDocument/2006/relationships/hyperlink" Target="https://www.facebook.com/p/C%C3%B4ng-an-x%C3%A3-T%C6%B0%E1%BB%9Dng-S%C6%A1n-Anh-S%C6%A1n-Ngh%E1%BB%87-An-100068208302455/" TargetMode="External"/><Relationship Id="rId1501" Type="http://schemas.openxmlformats.org/officeDocument/2006/relationships/hyperlink" Target="https://leloi.vinh.nghean.gov.vn/" TargetMode="External"/><Relationship Id="rId1739" Type="http://schemas.openxmlformats.org/officeDocument/2006/relationships/hyperlink" Target="https://www.facebook.com/p/C%C3%B4ng-an-x%C3%A3-B%E1%BA%AFc-S%C6%A1n-%C4%90%C3%B4-L%C6%B0%C6%A1ng-Ngh%E1%BB%87-An-100066829706376/" TargetMode="External"/><Relationship Id="rId1946" Type="http://schemas.openxmlformats.org/officeDocument/2006/relationships/hyperlink" Target="https://www.nghean.gov.vn/uy-ban-nhan-dan-tinh" TargetMode="External"/><Relationship Id="rId1806" Type="http://schemas.openxmlformats.org/officeDocument/2006/relationships/hyperlink" Target="https://datafiles.nghean.gov.vn/nan-ubnd/2934/steeringdocument/qd_cong_bo_het_dich__20240704020240704052318754_Signed638557627877033751.pdf" TargetMode="External"/><Relationship Id="rId387" Type="http://schemas.openxmlformats.org/officeDocument/2006/relationships/hyperlink" Target="https://www.facebook.com/conganquanghai" TargetMode="External"/><Relationship Id="rId594" Type="http://schemas.openxmlformats.org/officeDocument/2006/relationships/hyperlink" Target="https://www.facebook.com/profile.php?id=100064180178945" TargetMode="External"/><Relationship Id="rId2068" Type="http://schemas.openxmlformats.org/officeDocument/2006/relationships/hyperlink" Target="https://www.facebook.com/p/C%C3%B4ng-an-x%C3%A3-Th%C3%A1i-S%C6%A1n-100076040301406/" TargetMode="External"/><Relationship Id="rId2275" Type="http://schemas.openxmlformats.org/officeDocument/2006/relationships/hyperlink" Target="https://quynhthien.hoangmai.nghean.gov.vn/" TargetMode="External"/><Relationship Id="rId247" Type="http://schemas.openxmlformats.org/officeDocument/2006/relationships/hyperlink" Target="https://www.facebook.com/profile.php?id=100090939451152" TargetMode="External"/><Relationship Id="rId899" Type="http://schemas.openxmlformats.org/officeDocument/2006/relationships/hyperlink" Target="https://www.facebook.com/p/C%C3%B4ng-an-x%C3%A3-Th%E1%BB%8D-L%C3%A2m-100063567933349/" TargetMode="External"/><Relationship Id="rId1084" Type="http://schemas.openxmlformats.org/officeDocument/2006/relationships/hyperlink" Target="https://butson.hoanghoa.thanhhoa.gov.vn/web/trang-chu/bo-may-hanh-chinh/uy-ban-nhan-dan" TargetMode="External"/><Relationship Id="rId107" Type="http://schemas.openxmlformats.org/officeDocument/2006/relationships/hyperlink" Target="https://www.facebook.com/CAXThanhHuongThanhChuongNgheAn" TargetMode="External"/><Relationship Id="rId454" Type="http://schemas.openxmlformats.org/officeDocument/2006/relationships/hyperlink" Target="https://www.facebook.com/profile.php?id=100034431847238" TargetMode="External"/><Relationship Id="rId661" Type="http://schemas.openxmlformats.org/officeDocument/2006/relationships/hyperlink" Target="https://www.facebook.com/profile.php?id=100028768525191" TargetMode="External"/><Relationship Id="rId759" Type="http://schemas.openxmlformats.org/officeDocument/2006/relationships/hyperlink" Target="https://hangoc.hatrung.thanhhoa.gov.vn/" TargetMode="External"/><Relationship Id="rId966" Type="http://schemas.openxmlformats.org/officeDocument/2006/relationships/hyperlink" Target="https://tanchau.tayninh.gov.vn/vi/page/Uy-ban-nhan-dan-xa-Tan-Thanh.html" TargetMode="External"/><Relationship Id="rId1291" Type="http://schemas.openxmlformats.org/officeDocument/2006/relationships/hyperlink" Target="https://www.facebook.com/p/C%C3%B4ng-An-Huy%E1%BB%87n-N%C3%B4ng-C%E1%BB%91ng-100063664087545/?locale=vi_VN" TargetMode="External"/><Relationship Id="rId1389" Type="http://schemas.openxmlformats.org/officeDocument/2006/relationships/hyperlink" Target="https://quangdai.samson.thanhhoa.gov.vn/" TargetMode="External"/><Relationship Id="rId1596" Type="http://schemas.openxmlformats.org/officeDocument/2006/relationships/hyperlink" Target="https://quychau.nghean.gov.vn/cac-xa-thi-tran" TargetMode="External"/><Relationship Id="rId2135" Type="http://schemas.openxmlformats.org/officeDocument/2006/relationships/hyperlink" Target="https://thanhchuong.nghean.gov.vn/thong-bao/thong-bao-ket-luan-thanh-tra-trach-nhiem-cong-vu-tai-ubnd-xa-vo-liet-huyen-thanh-chuong-tinh-ngh-579298" TargetMode="External"/><Relationship Id="rId2342" Type="http://schemas.openxmlformats.org/officeDocument/2006/relationships/hyperlink" Target="https://www.facebook.com/p/C%C3%B4ng-an-x%C3%A3-S%C6%A1n-Tr%C3%A0-100063467105701/" TargetMode="External"/><Relationship Id="rId314" Type="http://schemas.openxmlformats.org/officeDocument/2006/relationships/hyperlink" Target="https://www.facebook.com/profile.php?id=100092357120239" TargetMode="External"/><Relationship Id="rId521" Type="http://schemas.openxmlformats.org/officeDocument/2006/relationships/hyperlink" Target="https://www.facebook.com/CAX.HoangTrinh" TargetMode="External"/><Relationship Id="rId619" Type="http://schemas.openxmlformats.org/officeDocument/2006/relationships/hyperlink" Target="https://www.facebook.com/conganxayenninh123" TargetMode="External"/><Relationship Id="rId1151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249" Type="http://schemas.openxmlformats.org/officeDocument/2006/relationships/hyperlink" Target="https://tanbinh.nhuxuan.thanhhoa.gov.vn/" TargetMode="External"/><Relationship Id="rId2202" Type="http://schemas.openxmlformats.org/officeDocument/2006/relationships/hyperlink" Target="https://www.facebook.com/doanxanghithai/" TargetMode="External"/><Relationship Id="rId95" Type="http://schemas.openxmlformats.org/officeDocument/2006/relationships/hyperlink" Target="https://www.facebook.com/profile.php?id=100083955932554" TargetMode="External"/><Relationship Id="rId826" Type="http://schemas.openxmlformats.org/officeDocument/2006/relationships/hyperlink" Target="https://yentho.nhuthanh.thanhhoa.gov.vn/" TargetMode="External"/><Relationship Id="rId1011" Type="http://schemas.openxmlformats.org/officeDocument/2006/relationships/hyperlink" Target="https://xuanthinh.trieuson.thanhhoa.gov.vn/lich-su-hinh-thanh" TargetMode="External"/><Relationship Id="rId1109" Type="http://schemas.openxmlformats.org/officeDocument/2006/relationships/hyperlink" Target="http://hoangha.hoanghoa.thanhhoa.gov.vn/web/danh-ba-co-quan-chuc-nang/danh-ba-ubnd-xa-hoang-ha.html" TargetMode="External"/><Relationship Id="rId1456" Type="http://schemas.openxmlformats.org/officeDocument/2006/relationships/hyperlink" Target="https://kimson.ninhbinh.gov.vn/gioi-thieu/xa-dinh-hoa" TargetMode="External"/><Relationship Id="rId1663" Type="http://schemas.openxmlformats.org/officeDocument/2006/relationships/hyperlink" Target="https://www.facebook.com/p/C%C3%B4ng-An-x%C3%A3-L%C6%B0u-Ki%E1%BB%81n-100063935446696/" TargetMode="External"/><Relationship Id="rId1870" Type="http://schemas.openxmlformats.org/officeDocument/2006/relationships/hyperlink" Target="https://anhson.nghean.gov.vn/tin-hoat-dong-cac-xa-thi-tran/le-hoi-hoa-gao-xa-tam-son-lan-thu-nhat-thanh-cong-tot-dep-627255" TargetMode="External"/><Relationship Id="rId1968" Type="http://schemas.openxmlformats.org/officeDocument/2006/relationships/hyperlink" Target="https://www.facebook.com/p/C%C3%B4ng-an-x%C3%A3-L%C4%83ng-Th%C3%A0nh-Y%C3%AAn-Th%C3%A0nh-Ngh%E1%BB%87-An-100064300383178/" TargetMode="External"/><Relationship Id="rId1316" Type="http://schemas.openxmlformats.org/officeDocument/2006/relationships/hyperlink" Target="https://minhkhoi.nongcong.thanhhoa.gov.vn/" TargetMode="External"/><Relationship Id="rId1523" Type="http://schemas.openxmlformats.org/officeDocument/2006/relationships/hyperlink" Target="https://hongson.vinh.nghean.gov.vn/" TargetMode="External"/><Relationship Id="rId1730" Type="http://schemas.openxmlformats.org/officeDocument/2006/relationships/hyperlink" Target="https://chauquang.quyhop.nghean.gov.vn/" TargetMode="External"/><Relationship Id="rId22" Type="http://schemas.openxmlformats.org/officeDocument/2006/relationships/hyperlink" Target="https://www.facebook.com/profile.php?id=100068616767951" TargetMode="External"/><Relationship Id="rId1828" Type="http://schemas.openxmlformats.org/officeDocument/2006/relationships/hyperlink" Target="https://www.facebook.com/p/C%C3%B4ng-an-X%C3%A3-Giai-Xu%C3%A2n-T%C3%A2n-K%E1%BB%B3-Ngh%E1%BB%87-An-61553861566048/" TargetMode="External"/><Relationship Id="rId171" Type="http://schemas.openxmlformats.org/officeDocument/2006/relationships/hyperlink" Target="https://www.facebook.com/profile.php?id=100093776466554" TargetMode="External"/><Relationship Id="rId2297" Type="http://schemas.openxmlformats.org/officeDocument/2006/relationships/hyperlink" Target="https://www.facebook.com/p/C%C3%B4ng-an-ph%C6%B0%E1%BB%9Dng-%C4%90%E1%BA%A1i-N%C3%A0i-TP-H%C3%A0-T%C4%A9nh-100063699870690/" TargetMode="External"/><Relationship Id="rId269" Type="http://schemas.openxmlformats.org/officeDocument/2006/relationships/hyperlink" Target="https://www.facebook.com/profile.php?id=100069436762952" TargetMode="External"/><Relationship Id="rId476" Type="http://schemas.openxmlformats.org/officeDocument/2006/relationships/hyperlink" Target="https://www.facebook.com/profile.php?id=100071421755001" TargetMode="External"/><Relationship Id="rId683" Type="http://schemas.openxmlformats.org/officeDocument/2006/relationships/hyperlink" Target="https://www.facebook.com/p/C%C3%B4ng-an-x%C3%A3-C%E1%BA%A9m-Ng%E1%BB%8Dc-C%E1%BA%A9m-Th%E1%BB%A7y-100063292445489/" TargetMode="External"/><Relationship Id="rId890" Type="http://schemas.openxmlformats.org/officeDocument/2006/relationships/hyperlink" Target="https://www.facebook.com/p/Tu%E1%BB%95i-Tr%E1%BA%BB-C%C3%B4ng-An-Qu%E1%BA%ADn-T%C3%A2y-H%E1%BB%93-100080140217978/" TargetMode="External"/><Relationship Id="rId2157" Type="http://schemas.openxmlformats.org/officeDocument/2006/relationships/hyperlink" Target="https://nghiloc.nghean.gov.vn/cac-xa-thi-tran" TargetMode="External"/><Relationship Id="rId2364" Type="http://schemas.openxmlformats.org/officeDocument/2006/relationships/hyperlink" Target="https://xasontruong.hatinh.gov.vn/" TargetMode="External"/><Relationship Id="rId129" Type="http://schemas.openxmlformats.org/officeDocument/2006/relationships/hyperlink" Target="https://www.facebook.com/profile.php?id=100063504305196" TargetMode="External"/><Relationship Id="rId336" Type="http://schemas.openxmlformats.org/officeDocument/2006/relationships/hyperlink" Target="https://www.facebook.com/profile.php?id=61550263355539" TargetMode="External"/><Relationship Id="rId543" Type="http://schemas.openxmlformats.org/officeDocument/2006/relationships/hyperlink" Target="https://www.facebook.com/caxthieutien" TargetMode="External"/><Relationship Id="rId988" Type="http://schemas.openxmlformats.org/officeDocument/2006/relationships/hyperlink" Target="https://www.quangninh.gov.vn/donvi/xaminhchau/Trang/Default.aspx" TargetMode="External"/><Relationship Id="rId1173" Type="http://schemas.openxmlformats.org/officeDocument/2006/relationships/hyperlink" Target="https://www.facebook.com/reel/1061388522240555/" TargetMode="External"/><Relationship Id="rId1380" Type="http://schemas.openxmlformats.org/officeDocument/2006/relationships/hyperlink" Target="https://www.quangninh.gov.vn/donvi/huyendamha/Trang/ChiTietBVGioiThieu.aspx?bvid=75" TargetMode="External"/><Relationship Id="rId2017" Type="http://schemas.openxmlformats.org/officeDocument/2006/relationships/hyperlink" Target="https://daithanh.yenthanh.nghean.gov.vn/" TargetMode="External"/><Relationship Id="rId2224" Type="http://schemas.openxmlformats.org/officeDocument/2006/relationships/hyperlink" Target="https://kimlien.namdan.nghean.gov.vn/co-cau-to-chuc/danh-sach-can-bo-dang-uy-hdnd-ubnd-xa-kim-lien-huyen-nam-dan-562501" TargetMode="External"/><Relationship Id="rId403" Type="http://schemas.openxmlformats.org/officeDocument/2006/relationships/hyperlink" Target="https://www.facebook.com/profile.php?id=100068155145008" TargetMode="External"/><Relationship Id="rId750" Type="http://schemas.openxmlformats.org/officeDocument/2006/relationships/hyperlink" Target="https://hahai.hatrung.thanhhoa.gov.vn/web/nhan-su.htm?cbxTochuc=605d5485-c96d-2042-2587-649d4329b35a" TargetMode="External"/><Relationship Id="rId848" Type="http://schemas.openxmlformats.org/officeDocument/2006/relationships/hyperlink" Target="https://www.facebook.com/p/C%C3%B4ng-An-X%C3%A3-%C4%90%E1%BB%8Bnh-Th%C3%A0nh-100038890427275/" TargetMode="External"/><Relationship Id="rId1033" Type="http://schemas.openxmlformats.org/officeDocument/2006/relationships/hyperlink" Target="https://vietyen.bacgiang.gov.vn/xuat-ban-thong-tin/-/asset_publisher/vYGFBWdWN3jE/content/van-ha" TargetMode="External"/><Relationship Id="rId1478" Type="http://schemas.openxmlformats.org/officeDocument/2006/relationships/hyperlink" Target="https://haithanh.thixanghison.thanhhoa.gov.vn/" TargetMode="External"/><Relationship Id="rId1685" Type="http://schemas.openxmlformats.org/officeDocument/2006/relationships/hyperlink" Target="https://www.facebook.com/p/C%C3%B4ng-an-x%C3%A3-Ngh%C4%A9a-S%C6%A1n-huy%E1%BB%87n-Ngh%C4%A9a-%C4%90%C3%A0n-t%E1%BB%89nh-Ngh%E1%BB%87-An-100050620252362/" TargetMode="External"/><Relationship Id="rId1892" Type="http://schemas.openxmlformats.org/officeDocument/2006/relationships/hyperlink" Target="https://www.facebook.com/p/C%C3%B4ng-an-x%C3%A3-Ph%C3%BAc-S%C6%A1n-Anh-S%C6%A1n-Ngh%E1%BB%87-An-100064636367905/" TargetMode="External"/><Relationship Id="rId610" Type="http://schemas.openxmlformats.org/officeDocument/2006/relationships/hyperlink" Target="https://www.facebook.com/profile.php?id=100072210699878" TargetMode="External"/><Relationship Id="rId708" Type="http://schemas.openxmlformats.org/officeDocument/2006/relationships/hyperlink" Target="https://thachdinh.thachthanh.thanhhoa.gov.vn/" TargetMode="External"/><Relationship Id="rId915" Type="http://schemas.openxmlformats.org/officeDocument/2006/relationships/hyperlink" Target="http://tholap.thoxuan.thanhhoa.gov.vn/web/trang-chu/bo-may-hanh-chinh/uy-ban-nhan-dan-xa" TargetMode="External"/><Relationship Id="rId1240" Type="http://schemas.openxmlformats.org/officeDocument/2006/relationships/hyperlink" Target="https://xuanbinh.nhuxuan.thanhhoa.gov.vn/" TargetMode="External"/><Relationship Id="rId1338" Type="http://schemas.openxmlformats.org/officeDocument/2006/relationships/hyperlink" Target="https://thangtho.nongcong.thanhhoa.gov.vn/web/trang-chu/he-thong-chinh-tri/uy-ban-nhan-dan-xa" TargetMode="External"/><Relationship Id="rId1545" Type="http://schemas.openxmlformats.org/officeDocument/2006/relationships/hyperlink" Target="https://www.facebook.com/p/C%C3%B4ng-An-Ph%C6%B0%E1%BB%9Dng-Nghi-T%C3%A2n-Th%E1%BB%8B-x%C3%A3-C%E1%BB%ADa-L%C3%B2-Ngh%E1%BB%87-An-100083175586864/" TargetMode="External"/><Relationship Id="rId1100" Type="http://schemas.openxmlformats.org/officeDocument/2006/relationships/hyperlink" Target="http://hoangngoc.hoanghoa.thanhhoa.gov.vn/web/danh-ba-co-quan-chuc-nang/danh-ba-UBND-XA-HOANG-NGOC.html" TargetMode="External"/><Relationship Id="rId1405" Type="http://schemas.openxmlformats.org/officeDocument/2006/relationships/hyperlink" Target="http://quangkhe.quangxuong.thanhhoa.gov.vn/chuc-nang-nhiem-vu-cua-ubnd-xa" TargetMode="External"/><Relationship Id="rId1752" Type="http://schemas.openxmlformats.org/officeDocument/2006/relationships/hyperlink" Target="https://quynhluu.nghean.gov.vn/thoi-su-chinh-tri/quynh-van-quynh-luu-co-tan-chu-tich-ubnd-xa-491854" TargetMode="External"/><Relationship Id="rId44" Type="http://schemas.openxmlformats.org/officeDocument/2006/relationships/hyperlink" Target="https://www.facebook.com/profile.php?id=100071982914816" TargetMode="External"/><Relationship Id="rId1612" Type="http://schemas.openxmlformats.org/officeDocument/2006/relationships/hyperlink" Target="https://www.facebook.com/ConganxaChauHoan789/" TargetMode="External"/><Relationship Id="rId1917" Type="http://schemas.openxmlformats.org/officeDocument/2006/relationships/hyperlink" Target="https://www.facebook.com/p/C%E1%BB%95ng-Th%C3%B4ng-Tin-Di%E1%BB%85n-H%E1%BB%93ng-100063463901680/" TargetMode="External"/><Relationship Id="rId193" Type="http://schemas.openxmlformats.org/officeDocument/2006/relationships/hyperlink" Target="https://www.facebook.com/profile.php?id=100067850830408" TargetMode="External"/><Relationship Id="rId498" Type="http://schemas.openxmlformats.org/officeDocument/2006/relationships/hyperlink" Target="https://www.facebook.com/profile.php?id=100064781089367" TargetMode="External"/><Relationship Id="rId2081" Type="http://schemas.openxmlformats.org/officeDocument/2006/relationships/hyperlink" Target="https://www.facebook.com/p/Tu%E1%BB%95i-tr%E1%BA%BB-C%C3%B4ng-an-Th%C3%A0nh-ph%E1%BB%91-V%C4%A9nh-Y%C3%AAn-100066497717181/?locale=nl_BE" TargetMode="External"/><Relationship Id="rId2179" Type="http://schemas.openxmlformats.org/officeDocument/2006/relationships/hyperlink" Target="https://nghiloc.nghean.gov.vn/" TargetMode="External"/><Relationship Id="rId260" Type="http://schemas.openxmlformats.org/officeDocument/2006/relationships/hyperlink" Target="https://www.facebook.com/profile.php?id=100031770866373" TargetMode="External"/><Relationship Id="rId120" Type="http://schemas.openxmlformats.org/officeDocument/2006/relationships/hyperlink" Target="https://www.facebook.com/profile.php?id=100068020364679" TargetMode="External"/><Relationship Id="rId358" Type="http://schemas.openxmlformats.org/officeDocument/2006/relationships/hyperlink" Target="https://www.facebook.com/profile.php?id=61550488060869" TargetMode="External"/><Relationship Id="rId565" Type="http://schemas.openxmlformats.org/officeDocument/2006/relationships/hyperlink" Target="https://www.facebook.com/conganxaannong36" TargetMode="External"/><Relationship Id="rId772" Type="http://schemas.openxmlformats.org/officeDocument/2006/relationships/hyperlink" Target="https://www.facebook.com/p/C%C3%B4ng-an-x%C3%A3-H%C3%A0-B%C3%ACnh-huy%E1%BB%87n-H%C3%A0-Trung-100063913611145/" TargetMode="External"/><Relationship Id="rId1195" Type="http://schemas.openxmlformats.org/officeDocument/2006/relationships/hyperlink" Target="https://congbobanan.toaan.gov.vn/2ta21837t1cvn/chi-tiet-ban-an" TargetMode="External"/><Relationship Id="rId2039" Type="http://schemas.openxmlformats.org/officeDocument/2006/relationships/hyperlink" Target="https://doluong.nghean.gov.vn/bai-son/gioi-thieu-chung-bai-son-365174" TargetMode="External"/><Relationship Id="rId2246" Type="http://schemas.openxmlformats.org/officeDocument/2006/relationships/hyperlink" Target="https://hungtay.hungnguyen.nghean.gov.vn/" TargetMode="External"/><Relationship Id="rId218" Type="http://schemas.openxmlformats.org/officeDocument/2006/relationships/hyperlink" Target="https://www.facebook.com/profile.php?id=100072108085726" TargetMode="External"/><Relationship Id="rId425" Type="http://schemas.openxmlformats.org/officeDocument/2006/relationships/hyperlink" Target="https://www.facebook.com/CAX.MinhKhoi" TargetMode="External"/><Relationship Id="rId632" Type="http://schemas.openxmlformats.org/officeDocument/2006/relationships/hyperlink" Target="https://www.facebook.com/caxvinhhung" TargetMode="External"/><Relationship Id="rId1055" Type="http://schemas.openxmlformats.org/officeDocument/2006/relationships/hyperlink" Target="https://thieuhop.thieuhoa.thanhhoa.gov.vn/?call=file.download&amp;file_id=636757523" TargetMode="External"/><Relationship Id="rId1262" Type="http://schemas.openxmlformats.org/officeDocument/2006/relationships/hyperlink" Target="https://thanhson.quanhoa.thanhhoa.gov.vn/" TargetMode="External"/><Relationship Id="rId2106" Type="http://schemas.openxmlformats.org/officeDocument/2006/relationships/hyperlink" Target="https://thanhtien.thanhchuong.nghean.gov.vn/" TargetMode="External"/><Relationship Id="rId2313" Type="http://schemas.openxmlformats.org/officeDocument/2006/relationships/hyperlink" Target="https://www.facebook.com/p/C%C3%B4ng-an-x%C3%A3-Th%E1%BA%A1ch-H%C6%B0ng-TP-H%C3%A0-T%C4%A9nh-t%E1%BB%89nh-H%C3%A0-T%C4%A9nh-100064540308782/" TargetMode="External"/><Relationship Id="rId937" Type="http://schemas.openxmlformats.org/officeDocument/2006/relationships/hyperlink" Target="https://www.facebook.com/p/Tu%E1%BB%95i-tr%E1%BA%BB-C%C3%B4ng-an-TP-S%E1%BA%A7m-S%C6%A1n-100069346653553/?locale=te_IN" TargetMode="External"/><Relationship Id="rId1122" Type="http://schemas.openxmlformats.org/officeDocument/2006/relationships/hyperlink" Target="https://hoangdongf.hoanghoa.thanhhoa.gov.vn/" TargetMode="External"/><Relationship Id="rId1567" Type="http://schemas.openxmlformats.org/officeDocument/2006/relationships/hyperlink" Target="https://www.facebook.com/caxnt/" TargetMode="External"/><Relationship Id="rId1774" Type="http://schemas.openxmlformats.org/officeDocument/2006/relationships/hyperlink" Target="https://www.facebook.com/p/C%C3%B4ng-an-x%C3%A3-Qu%E1%BB%B3nh-B%C3%A1-100064972360325/" TargetMode="External"/><Relationship Id="rId1981" Type="http://schemas.openxmlformats.org/officeDocument/2006/relationships/hyperlink" Target="https://www.facebook.com/p/C%C3%B4ng-An-X%C3%A3-T%C3%A2y-Th%C3%A0nh-Y%C3%AAn-Th%C3%A0nh-Ngh%E1%BB%87-An-100065523488440/" TargetMode="External"/><Relationship Id="rId66" Type="http://schemas.openxmlformats.org/officeDocument/2006/relationships/hyperlink" Target="https://www.facebook.com/profile.php?id=100088776607192" TargetMode="External"/><Relationship Id="rId1427" Type="http://schemas.openxmlformats.org/officeDocument/2006/relationships/hyperlink" Target="https://www.facebook.com/CAXQuangThach/" TargetMode="External"/><Relationship Id="rId1634" Type="http://schemas.openxmlformats.org/officeDocument/2006/relationships/hyperlink" Target="https://www.nghean.gov.vn/tuyen-truyen-chinh-sach-bao-hiem-xa-hoi/bhxh-tinh-trao-qua-ho-tro-nhan-dan-xa-huu-lap-huyen-ky-son-537580" TargetMode="External"/><Relationship Id="rId1841" Type="http://schemas.openxmlformats.org/officeDocument/2006/relationships/hyperlink" Target="https://www.facebook.com/trungtamvanhoathethaovatruyenthongtanky/?locale=vi_VN" TargetMode="External"/><Relationship Id="rId1939" Type="http://schemas.openxmlformats.org/officeDocument/2006/relationships/hyperlink" Target="https://www.facebook.com/p/C%C3%B4ng-an-x%C3%A3-Di%E1%BB%85n-Ng%E1%BB%8Dc-100061688553553/" TargetMode="External"/><Relationship Id="rId1701" Type="http://schemas.openxmlformats.org/officeDocument/2006/relationships/hyperlink" Target="https://nghiadong-tanky.nghean.gov.vn/" TargetMode="External"/><Relationship Id="rId282" Type="http://schemas.openxmlformats.org/officeDocument/2006/relationships/hyperlink" Target="https://www.facebook.com/profile.php?id=100063637389130" TargetMode="External"/><Relationship Id="rId587" Type="http://schemas.openxmlformats.org/officeDocument/2006/relationships/hyperlink" Target="https://www.facebook.com/profile.php?id=100069546632976" TargetMode="External"/><Relationship Id="rId2170" Type="http://schemas.openxmlformats.org/officeDocument/2006/relationships/hyperlink" Target="https://www.facebook.com/p/C%C3%B4ng-an-x%C3%A3-Nghi-M%E1%BB%B9-C%C3%B4ng-an-huy%E1%BB%87n-Nghi-L%E1%BB%99ct%E1%BB%89nh-Ngh%E1%BB%87-An-100066832214858/" TargetMode="External"/><Relationship Id="rId2268" Type="http://schemas.openxmlformats.org/officeDocument/2006/relationships/hyperlink" Target="https://www.facebook.com/p/C%C3%B4ng-an-x%C3%A3-H%C6%B0ng-Kh%C3%A1nh-Trung-A-100070163977598/" TargetMode="External"/><Relationship Id="rId8" Type="http://schemas.openxmlformats.org/officeDocument/2006/relationships/hyperlink" Target="https://www.facebook.com/profile.php?id=100063469841997" TargetMode="External"/><Relationship Id="rId142" Type="http://schemas.openxmlformats.org/officeDocument/2006/relationships/hyperlink" Target="https://www.facebook.com/profile.php?id=100071680372462" TargetMode="External"/><Relationship Id="rId447" Type="http://schemas.openxmlformats.org/officeDocument/2006/relationships/hyperlink" Target="https://www.facebook.com/profile.php?id=100070764054873" TargetMode="External"/><Relationship Id="rId794" Type="http://schemas.openxmlformats.org/officeDocument/2006/relationships/hyperlink" Target="https://vinhphuc.vinhloc.thanhhoa.gov.vn/tin-kinh-te-chinh-tri/dieu-dong-cong-chuc-cap-xa-42632" TargetMode="External"/><Relationship Id="rId1077" Type="http://schemas.openxmlformats.org/officeDocument/2006/relationships/hyperlink" Target="https://www.facebook.com/p/C%C3%B4ng-an-x%C3%A3-T%C3%A2n-Ch%C3%A2u-Thi%E1%BB%87u-H%C3%B3a-100063601854755/" TargetMode="External"/><Relationship Id="rId2030" Type="http://schemas.openxmlformats.org/officeDocument/2006/relationships/hyperlink" Target="https://www.facebook.com/p/C%C3%B4ng-an-x%C3%A3-Giang-S%C6%A1n-T%C3%A2y-100071710172905/" TargetMode="External"/><Relationship Id="rId2128" Type="http://schemas.openxmlformats.org/officeDocument/2006/relationships/hyperlink" Target="https://www.facebook.com/nguyensysach/?locale=cy_GB" TargetMode="External"/><Relationship Id="rId654" Type="http://schemas.openxmlformats.org/officeDocument/2006/relationships/hyperlink" Target="https://www.facebook.com/caxthanhtho" TargetMode="External"/><Relationship Id="rId861" Type="http://schemas.openxmlformats.org/officeDocument/2006/relationships/hyperlink" Target="https://kimson.ninhbinh.gov.vn/gioi-thieu/xa-dinh-hoa" TargetMode="External"/><Relationship Id="rId959" Type="http://schemas.openxmlformats.org/officeDocument/2006/relationships/hyperlink" Target="https://www.facebook.com/conganxathothanh/" TargetMode="External"/><Relationship Id="rId1284" Type="http://schemas.openxmlformats.org/officeDocument/2006/relationships/hyperlink" Target="https://www.facebook.com/p/C%C3%B4ng-an-x%C3%A3-Y%C3%AAn-L%E1%BA%A1c-Y%C3%AAn-%C4%90%E1%BB%8Bnh-Thanh-Ho%C3%A1-100063880762008/" TargetMode="External"/><Relationship Id="rId1491" Type="http://schemas.openxmlformats.org/officeDocument/2006/relationships/hyperlink" Target="https://www.facebook.com/groups/602703797182829/" TargetMode="External"/><Relationship Id="rId1589" Type="http://schemas.openxmlformats.org/officeDocument/2006/relationships/hyperlink" Target="https://quephong.nghean.gov.vn/tin-noi-bat/dong-chi-cao-minh-tu-chu-tich-ubnd-huyen-du-ngay-hoi-dai-doan-ket-toan-dan-toc-ban-poi-xa-chau-t-701822" TargetMode="External"/><Relationship Id="rId2335" Type="http://schemas.openxmlformats.org/officeDocument/2006/relationships/hyperlink" Target="https://xasontien.hatinh.gov.vn/" TargetMode="External"/><Relationship Id="rId307" Type="http://schemas.openxmlformats.org/officeDocument/2006/relationships/hyperlink" Target="https://www.facebook.com/profile.php?id=100064908753407" TargetMode="External"/><Relationship Id="rId514" Type="http://schemas.openxmlformats.org/officeDocument/2006/relationships/hyperlink" Target="https://www.facebook.com/conganxahoangha" TargetMode="External"/><Relationship Id="rId721" Type="http://schemas.openxmlformats.org/officeDocument/2006/relationships/hyperlink" Target="http://thanhcong.gocongtay.tiengiang.gov.vn/" TargetMode="External"/><Relationship Id="rId1144" Type="http://schemas.openxmlformats.org/officeDocument/2006/relationships/hyperlink" Target="https://hoangdong.hoanghoa.thanhhoa.gov.vn/" TargetMode="External"/><Relationship Id="rId1351" Type="http://schemas.openxmlformats.org/officeDocument/2006/relationships/hyperlink" Target="https://www.facebook.com/caxdonghoang/" TargetMode="External"/><Relationship Id="rId1449" Type="http://schemas.openxmlformats.org/officeDocument/2006/relationships/hyperlink" Target="https://www.facebook.com/p/C%C3%B4ng-an-x%C3%A3-C%C3%A1c-S%C6%A1n-Th%E1%BB%8B-x%C3%A3-Nghi-S%C6%A1n-100063839059089/" TargetMode="External"/><Relationship Id="rId1796" Type="http://schemas.openxmlformats.org/officeDocument/2006/relationships/hyperlink" Target="https://www.facebook.com/p/C%C3%B4ng-an-x%C3%A3-Qu%E1%BB%B3nh-Long-100046294881355/" TargetMode="External"/><Relationship Id="rId88" Type="http://schemas.openxmlformats.org/officeDocument/2006/relationships/hyperlink" Target="https://www.facebook.com/profile.php?id=100064222880883" TargetMode="External"/><Relationship Id="rId819" Type="http://schemas.openxmlformats.org/officeDocument/2006/relationships/hyperlink" Target="https://yenlam.yenmo.ninhbinh.gov.vn/" TargetMode="External"/><Relationship Id="rId1004" Type="http://schemas.openxmlformats.org/officeDocument/2006/relationships/hyperlink" Target="https://dongtien.trieuson.thanhhoa.gov.vn/thong-tin-du-an" TargetMode="External"/><Relationship Id="rId1211" Type="http://schemas.openxmlformats.org/officeDocument/2006/relationships/hyperlink" Target="https://qppl.thanhhoa.gov.vn/vbpq_thanhhoa.nsf/23D81C2ECB58A312472585ED003E172A/$file/DT-VBDTPT155326244-9-20201600834156311chanth23.09.2020_13h41p56_thinv_24-09-2020-07-13-23_signed.pdf" TargetMode="External"/><Relationship Id="rId1656" Type="http://schemas.openxmlformats.org/officeDocument/2006/relationships/hyperlink" Target="https://www.facebook.com/groups/520269888323961/" TargetMode="External"/><Relationship Id="rId1863" Type="http://schemas.openxmlformats.org/officeDocument/2006/relationships/hyperlink" Target="https://www.facebook.com/p/C%C3%B4ng-an-x%C3%A3-Th%E1%BB%8D-S%C6%A1n-Anh-S%C6%A1n-Ngh%E1%BB%87-An-100063965673447/" TargetMode="External"/><Relationship Id="rId1309" Type="http://schemas.openxmlformats.org/officeDocument/2006/relationships/hyperlink" Target="https://tethang.nongcong.thanhhoa.gov.vn/" TargetMode="External"/><Relationship Id="rId1516" Type="http://schemas.openxmlformats.org/officeDocument/2006/relationships/hyperlink" Target="https://www.facebook.com/conganphuonglemao/" TargetMode="External"/><Relationship Id="rId1723" Type="http://schemas.openxmlformats.org/officeDocument/2006/relationships/hyperlink" Target="https://tamhop.quyhop.nghean.gov.vn/" TargetMode="External"/><Relationship Id="rId1930" Type="http://schemas.openxmlformats.org/officeDocument/2006/relationships/hyperlink" Target="https://www.nghean.gov.vn/kinh-te/xa-dien-ky-huyen-dien-chau-don-nhan-xa-dat-chuan-nong-thon-moi-nang-cao-543654" TargetMode="External"/><Relationship Id="rId15" Type="http://schemas.openxmlformats.org/officeDocument/2006/relationships/hyperlink" Target="https://www.facebook.com/profile.php?id=100069141701263" TargetMode="External"/><Relationship Id="rId2192" Type="http://schemas.openxmlformats.org/officeDocument/2006/relationships/hyperlink" Target="https://www.nghean.gov.vn/uy-ban-nhan-dan-tinh" TargetMode="External"/><Relationship Id="rId164" Type="http://schemas.openxmlformats.org/officeDocument/2006/relationships/hyperlink" Target="https://www.facebook.com/profile.php?id=100087925052944" TargetMode="External"/><Relationship Id="rId371" Type="http://schemas.openxmlformats.org/officeDocument/2006/relationships/hyperlink" Target="https://www.facebook.com/profile.php?id=100083416747203" TargetMode="External"/><Relationship Id="rId2052" Type="http://schemas.openxmlformats.org/officeDocument/2006/relationships/hyperlink" Target="https://www.facebook.com/p/C%C3%B4ng-an-x%C3%A3-%C4%90%C3%B4ng-S%C6%A1n-100063504305196/" TargetMode="External"/><Relationship Id="rId469" Type="http://schemas.openxmlformats.org/officeDocument/2006/relationships/hyperlink" Target="https://www.facebook.com/profile.php?id=100063576699469" TargetMode="External"/><Relationship Id="rId676" Type="http://schemas.openxmlformats.org/officeDocument/2006/relationships/hyperlink" Target="https://www.facebook.com/profile.php?id=100063570279651" TargetMode="External"/><Relationship Id="rId883" Type="http://schemas.openxmlformats.org/officeDocument/2006/relationships/hyperlink" Target="https://www.facebook.com/p/Tu%E1%BB%95i-tr%E1%BA%BB-C%C3%B4ng-an-huy%E1%BB%87n-Ph%C3%BAc-Th%E1%BB%8D-100066934373551/?locale=cy_GB" TargetMode="External"/><Relationship Id="rId1099" Type="http://schemas.openxmlformats.org/officeDocument/2006/relationships/hyperlink" Target="https://hoangson.hoanghoa.thanhhoa.gov.vn/" TargetMode="External"/><Relationship Id="rId2357" Type="http://schemas.openxmlformats.org/officeDocument/2006/relationships/hyperlink" Target="https://www.facebook.com/congansonchau/" TargetMode="External"/><Relationship Id="rId231" Type="http://schemas.openxmlformats.org/officeDocument/2006/relationships/hyperlink" Target="https://www.facebook.com/profile.php?id=100092201202795" TargetMode="External"/><Relationship Id="rId329" Type="http://schemas.openxmlformats.org/officeDocument/2006/relationships/hyperlink" Target="https://www.facebook.com/ConganxaChauBinh" TargetMode="External"/><Relationship Id="rId536" Type="http://schemas.openxmlformats.org/officeDocument/2006/relationships/hyperlink" Target="https://www.facebook.com/profile.php?id=100063725033647" TargetMode="External"/><Relationship Id="rId1166" Type="http://schemas.openxmlformats.org/officeDocument/2006/relationships/hyperlink" Target="https://yenbai.gov.vn/nong-thon-moi/noidung/tintuc/Pages/chi-tiet-tin-tuc.aspx?ItemID=1048&amp;l=Tinhoatdong&amp;lv=5" TargetMode="External"/><Relationship Id="rId1373" Type="http://schemas.openxmlformats.org/officeDocument/2006/relationships/hyperlink" Target="https://dongson.thanhhoa.gov.vn/" TargetMode="External"/><Relationship Id="rId2217" Type="http://schemas.openxmlformats.org/officeDocument/2006/relationships/hyperlink" Target="https://namgiang.namdan.nghean.gov.vn/" TargetMode="External"/><Relationship Id="rId743" Type="http://schemas.openxmlformats.org/officeDocument/2006/relationships/hyperlink" Target="https://halong.hatrung.thanhhoa.gov.vn/" TargetMode="External"/><Relationship Id="rId950" Type="http://schemas.openxmlformats.org/officeDocument/2006/relationships/hyperlink" Target="https://www.facebook.com/100068886502970" TargetMode="External"/><Relationship Id="rId1026" Type="http://schemas.openxmlformats.org/officeDocument/2006/relationships/hyperlink" Target="https://www.facebook.com/conganxathothe/" TargetMode="External"/><Relationship Id="rId1580" Type="http://schemas.openxmlformats.org/officeDocument/2006/relationships/hyperlink" Target="https://namgiai.quephong.nghean.gov.vn/" TargetMode="External"/><Relationship Id="rId1678" Type="http://schemas.openxmlformats.org/officeDocument/2006/relationships/hyperlink" Target="https://www.facebook.com/people/C%C3%B4ng-an-x%C3%A3-Ngh%C4%A9a-Mai/100067135170903/" TargetMode="External"/><Relationship Id="rId1885" Type="http://schemas.openxmlformats.org/officeDocument/2006/relationships/hyperlink" Target="https://www.facebook.com/Conganxavs113/" TargetMode="External"/><Relationship Id="rId603" Type="http://schemas.openxmlformats.org/officeDocument/2006/relationships/hyperlink" Target="https://www.facebook.com/caxuanson" TargetMode="External"/><Relationship Id="rId810" Type="http://schemas.openxmlformats.org/officeDocument/2006/relationships/hyperlink" Target="https://www.facebook.com/caxvinhan/" TargetMode="External"/><Relationship Id="rId908" Type="http://schemas.openxmlformats.org/officeDocument/2006/relationships/hyperlink" Target="https://www.facebook.com/p/Tu%E1%BB%95i-tr%E1%BA%BB-C%C3%B4ng-an-TP-S%E1%BA%A7m-S%C6%A1n-100069346653553/?locale=fr_FR" TargetMode="External"/><Relationship Id="rId1233" Type="http://schemas.openxmlformats.org/officeDocument/2006/relationships/hyperlink" Target="https://www.facebook.com/p/C%C3%B4ng-an-th%E1%BB%8B-tr%E1%BA%A5n-Y%C3%AAn-C%C3%A1t-Nh%C6%B0-Xu%C3%A2n-100063893357078/" TargetMode="External"/><Relationship Id="rId1440" Type="http://schemas.openxmlformats.org/officeDocument/2006/relationships/hyperlink" Target="https://www.facebook.com/p/C%C3%B4ng-an-ph%C6%B0%E1%BB%9Dng-H%E1%BA%A3i-Ninh-CATX-Nghi-S%C6%A1n-100064471550495/" TargetMode="External"/><Relationship Id="rId1538" Type="http://schemas.openxmlformats.org/officeDocument/2006/relationships/hyperlink" Target="https://www.facebook.com/p/C%C3%B4ng-an-x%C3%A3-Nghi-Kim-TP-Vinh-Ngh%E1%BB%87-An-100070912245243/" TargetMode="External"/><Relationship Id="rId1300" Type="http://schemas.openxmlformats.org/officeDocument/2006/relationships/hyperlink" Target="https://tankhang.nongcong.thanhhoa.gov.vn/" TargetMode="External"/><Relationship Id="rId1745" Type="http://schemas.openxmlformats.org/officeDocument/2006/relationships/hyperlink" Target="https://www.facebook.com/p/C%C3%B4ng-an-x%C3%A3-Qu%E1%BB%B3nh-T%C3%A2n-100063791641718/" TargetMode="External"/><Relationship Id="rId1952" Type="http://schemas.openxmlformats.org/officeDocument/2006/relationships/hyperlink" Target="https://dienchau.nghean.gov.vn/uy-ban-nhan-dan-huyen" TargetMode="External"/><Relationship Id="rId37" Type="http://schemas.openxmlformats.org/officeDocument/2006/relationships/hyperlink" Target="https://www.facebook.com/profile.php?id=100068626257264" TargetMode="External"/><Relationship Id="rId1605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812" Type="http://schemas.openxmlformats.org/officeDocument/2006/relationships/hyperlink" Target="https://chaukhe.concuong.nghean.gov.vn/" TargetMode="External"/><Relationship Id="rId186" Type="http://schemas.openxmlformats.org/officeDocument/2006/relationships/hyperlink" Target="https://www.facebook.com/profile.php?id=100027232043879" TargetMode="External"/><Relationship Id="rId393" Type="http://schemas.openxmlformats.org/officeDocument/2006/relationships/hyperlink" Target="https://www.facebook.com/profile.php?id=100061266832997" TargetMode="External"/><Relationship Id="rId2074" Type="http://schemas.openxmlformats.org/officeDocument/2006/relationships/hyperlink" Target="https://www.facebook.com/p/C%C3%B4ng-an-x%C3%A3-Trung-S%C6%A1n-100068020364679/" TargetMode="External"/><Relationship Id="rId2281" Type="http://schemas.openxmlformats.org/officeDocument/2006/relationships/hyperlink" Target="https://www.facebook.com/people/C%C3%B4ng-an-ph%C6%B0%E1%BB%9Dng-Qu%E1%BB%B3nh-D%E1%BB%8B/100068623252414/" TargetMode="External"/><Relationship Id="rId253" Type="http://schemas.openxmlformats.org/officeDocument/2006/relationships/hyperlink" Target="https://www.facebook.com/conganxatansondoluongnghean" TargetMode="External"/><Relationship Id="rId460" Type="http://schemas.openxmlformats.org/officeDocument/2006/relationships/hyperlink" Target="https://www.facebook.com/profile.php?id=100069239627761" TargetMode="External"/><Relationship Id="rId698" Type="http://schemas.openxmlformats.org/officeDocument/2006/relationships/hyperlink" Target="https://www.facebook.com/CAXQuangThach/" TargetMode="External"/><Relationship Id="rId1090" Type="http://schemas.openxmlformats.org/officeDocument/2006/relationships/hyperlink" Target="https://hoangphuong.hoanghoa.thanhhoa.gov.vn/" TargetMode="External"/><Relationship Id="rId2141" Type="http://schemas.openxmlformats.org/officeDocument/2006/relationships/hyperlink" Target="https://www.nghean.gov.vn/uy-ban-nhan-dan-tinh" TargetMode="External"/><Relationship Id="rId2379" Type="http://schemas.openxmlformats.org/officeDocument/2006/relationships/hyperlink" Target="https://sonha.quangngai.gov.vn/ubnd-xa-son-thuy" TargetMode="External"/><Relationship Id="rId113" Type="http://schemas.openxmlformats.org/officeDocument/2006/relationships/hyperlink" Target="https://www.facebook.com/conganthanhmythanhchuong" TargetMode="External"/><Relationship Id="rId320" Type="http://schemas.openxmlformats.org/officeDocument/2006/relationships/hyperlink" Target="https://www.facebook.com/caxkengdu" TargetMode="External"/><Relationship Id="rId558" Type="http://schemas.openxmlformats.org/officeDocument/2006/relationships/hyperlink" Target="https://www.facebook.com/profile.php?id=100081636183886" TargetMode="External"/><Relationship Id="rId765" Type="http://schemas.openxmlformats.org/officeDocument/2006/relationships/hyperlink" Target="https://www.facebook.com/p/C%C3%B4ng-an-x%C3%A3-H%C3%A0-L%C4%A9nh-100063855331149/" TargetMode="External"/><Relationship Id="rId972" Type="http://schemas.openxmlformats.org/officeDocument/2006/relationships/hyperlink" Target="https://www.facebook.com/p/C%C3%B4ng-an-x%C3%A3-Th%E1%BB%8D-Ti%E1%BA%BFn-huy%E1%BB%87n-Tri%E1%BB%87u-S%C6%A1n-t%E1%BB%89nh-Thanh-H%C3%B3a-100065385013084/" TargetMode="External"/><Relationship Id="rId1188" Type="http://schemas.openxmlformats.org/officeDocument/2006/relationships/hyperlink" Target="https://qppl.thanhhoa.gov.vn/vbpq_thanhhoa.nsf/0A29DBB4FE57586947258488003C059B/$file/d4007.signed.pdf" TargetMode="External"/><Relationship Id="rId1395" Type="http://schemas.openxmlformats.org/officeDocument/2006/relationships/hyperlink" Target="https://www.facebook.com/CAXquangvan/" TargetMode="External"/><Relationship Id="rId2001" Type="http://schemas.openxmlformats.org/officeDocument/2006/relationships/hyperlink" Target="https://bacthanh.yenthanh.nghean.gov.vn/" TargetMode="External"/><Relationship Id="rId2239" Type="http://schemas.openxmlformats.org/officeDocument/2006/relationships/hyperlink" Target="https://www.facebook.com/cahungnguyennghean/" TargetMode="External"/><Relationship Id="rId418" Type="http://schemas.openxmlformats.org/officeDocument/2006/relationships/hyperlink" Target="https://www.facebook.com/cax.thangbinh" TargetMode="External"/><Relationship Id="rId625" Type="http://schemas.openxmlformats.org/officeDocument/2006/relationships/hyperlink" Target="https://www.facebook.com/profile.php?id=100063247868114" TargetMode="External"/><Relationship Id="rId832" Type="http://schemas.openxmlformats.org/officeDocument/2006/relationships/hyperlink" Target="https://www.facebook.com/p/C%C3%B4ng-an-x%C3%A3-Y%C3%AAn-Phong-100035319913903/" TargetMode="External"/><Relationship Id="rId1048" Type="http://schemas.openxmlformats.org/officeDocument/2006/relationships/hyperlink" Target="https://thieuhop.thieuhoa.thanhhoa.gov.vn/?call=file.download&amp;file_id=636757523" TargetMode="External"/><Relationship Id="rId1255" Type="http://schemas.openxmlformats.org/officeDocument/2006/relationships/hyperlink" Target="https://www.facebook.com/Tu%E1%BB%95i-tr%E1%BA%BB-C%C3%B4ng-an-TP-S%E1%BA%A7m-S%C6%A1n-100069346653553/?locale=vi_VN" TargetMode="External"/><Relationship Id="rId1462" Type="http://schemas.openxmlformats.org/officeDocument/2006/relationships/hyperlink" Target="https://nguyenbinh.caobang.gov.vn/" TargetMode="External"/><Relationship Id="rId2306" Type="http://schemas.openxmlformats.org/officeDocument/2006/relationships/hyperlink" Target="https://thachlinh.hatinhcity.gov.vn/" TargetMode="External"/><Relationship Id="rId1115" Type="http://schemas.openxmlformats.org/officeDocument/2006/relationships/hyperlink" Target="https://www.facebook.com/p/C%C3%B4ng-An-X%C3%A3-Ho%E1%BA%B1ng-%C4%90%E1%BA%A1t-100069271087035/" TargetMode="External"/><Relationship Id="rId1322" Type="http://schemas.openxmlformats.org/officeDocument/2006/relationships/hyperlink" Target="https://vanthang.nongcong.thanhhoa.gov.vn/" TargetMode="External"/><Relationship Id="rId1767" Type="http://schemas.openxmlformats.org/officeDocument/2006/relationships/hyperlink" Target="https://www.facebook.com/conganxaquynhdoi/" TargetMode="External"/><Relationship Id="rId1974" Type="http://schemas.openxmlformats.org/officeDocument/2006/relationships/hyperlink" Target="https://www.facebook.com/p/C%C3%B4ng-an-x%C3%A3-Nghi-Kim-TP-Vinh-Ngh%E1%BB%87-An-100070912245243/" TargetMode="External"/><Relationship Id="rId59" Type="http://schemas.openxmlformats.org/officeDocument/2006/relationships/hyperlink" Target="https://www.facebook.com/profile.php?id=100064510070219" TargetMode="External"/><Relationship Id="rId1627" Type="http://schemas.openxmlformats.org/officeDocument/2006/relationships/hyperlink" Target="https://www.nghean.gov.vn/" TargetMode="External"/><Relationship Id="rId1834" Type="http://schemas.openxmlformats.org/officeDocument/2006/relationships/hyperlink" Target="https://dongvan.tanky.nghean.gov.vn/" TargetMode="External"/><Relationship Id="rId2096" Type="http://schemas.openxmlformats.org/officeDocument/2006/relationships/hyperlink" Target="https://tanson.doluong.nghean.gov.vn/" TargetMode="External"/><Relationship Id="rId1901" Type="http://schemas.openxmlformats.org/officeDocument/2006/relationships/hyperlink" Target="https://caoson.anhson.nghean.gov.vn/" TargetMode="External"/><Relationship Id="rId275" Type="http://schemas.openxmlformats.org/officeDocument/2006/relationships/hyperlink" Target="https://www.facebook.com/profile.php?id=100063523804348" TargetMode="External"/><Relationship Id="rId482" Type="http://schemas.openxmlformats.org/officeDocument/2006/relationships/hyperlink" Target="https://www.facebook.com/profile.php?id=100089155886523" TargetMode="External"/><Relationship Id="rId2163" Type="http://schemas.openxmlformats.org/officeDocument/2006/relationships/hyperlink" Target="https://nghiloc.nghean.gov.vn/cac-xa-thi-tran" TargetMode="External"/><Relationship Id="rId2370" Type="http://schemas.openxmlformats.org/officeDocument/2006/relationships/hyperlink" Target="https://xasonkim1.hatinh.gov.vn/" TargetMode="External"/><Relationship Id="rId135" Type="http://schemas.openxmlformats.org/officeDocument/2006/relationships/hyperlink" Target="https://www.facebook.com/profile.php?id=100071710172905" TargetMode="External"/><Relationship Id="rId342" Type="http://schemas.openxmlformats.org/officeDocument/2006/relationships/hyperlink" Target="https://www.facebook.com/caxnt" TargetMode="External"/><Relationship Id="rId787" Type="http://schemas.openxmlformats.org/officeDocument/2006/relationships/hyperlink" Target="https://www.facebook.com/p/C%C3%B4ng-an-x%C3%A3-V%C4%A9nh-Y%C3%AAn-V%C4%A9nh-L%E1%BB%99c-Thanh-H%C3%B3a-100067649521775/" TargetMode="External"/><Relationship Id="rId994" Type="http://schemas.openxmlformats.org/officeDocument/2006/relationships/hyperlink" Target="https://danquyen.trieuson.thanhhoa.gov.vn/van-hoa-xa-hoi" TargetMode="External"/><Relationship Id="rId2023" Type="http://schemas.openxmlformats.org/officeDocument/2006/relationships/hyperlink" Target="https://www.facebook.com/congthanhyenthanhngheanvn/" TargetMode="External"/><Relationship Id="rId2230" Type="http://schemas.openxmlformats.org/officeDocument/2006/relationships/hyperlink" Target="https://www.facebook.com/p/C%C3%B4ng-an-x%C3%A3-Kh%C3%A1nh-S%C6%A1n-100063743155941/" TargetMode="External"/><Relationship Id="rId202" Type="http://schemas.openxmlformats.org/officeDocument/2006/relationships/hyperlink" Target="https://www.facebook.com/profile.php?id=100068208302455" TargetMode="External"/><Relationship Id="rId647" Type="http://schemas.openxmlformats.org/officeDocument/2006/relationships/hyperlink" Target="https://www.facebook.com/profile.php?id=100063607681329" TargetMode="External"/><Relationship Id="rId854" Type="http://schemas.openxmlformats.org/officeDocument/2006/relationships/hyperlink" Target="https://kimson.ninhbinh.gov.vn/gioi-thieu/xa-dinh-hoa" TargetMode="External"/><Relationship Id="rId1277" Type="http://schemas.openxmlformats.org/officeDocument/2006/relationships/hyperlink" Target="http://hailong.nhuthanh.thanhhoa.gov.vn/" TargetMode="External"/><Relationship Id="rId1484" Type="http://schemas.openxmlformats.org/officeDocument/2006/relationships/hyperlink" Target="https://qppl.thanhhoa.gov.vn/vbpq_thanhhoa.nsf/All/F61811C75AE2FC1F472579B50006ACB7/$file/d565.pdf" TargetMode="External"/><Relationship Id="rId1691" Type="http://schemas.openxmlformats.org/officeDocument/2006/relationships/hyperlink" Target="https://nghiadan.nghean.gov.vn/uy-ban-nhan-dan-huyen/ubnd-xa-thi-tran-487176" TargetMode="External"/><Relationship Id="rId2328" Type="http://schemas.openxmlformats.org/officeDocument/2006/relationships/hyperlink" Target="https://www.facebook.com/tt.phochau.tuoitre/" TargetMode="External"/><Relationship Id="rId507" Type="http://schemas.openxmlformats.org/officeDocument/2006/relationships/hyperlink" Target="https://www.facebook.com/profile.php?id=100070015063344" TargetMode="External"/><Relationship Id="rId714" Type="http://schemas.openxmlformats.org/officeDocument/2006/relationships/hyperlink" Target="https://www.facebook.com/p/C%C3%B4ng-an-x%C3%A3-Th%C3%A0nh-Y%C3%AAn-huy%E1%BB%87n-Th%E1%BA%A1ch-Th%C3%A0nh-100028768525191/" TargetMode="External"/><Relationship Id="rId921" Type="http://schemas.openxmlformats.org/officeDocument/2006/relationships/hyperlink" Target="https://xuanyen.nghixuan.hatinh.gov.vn/" TargetMode="External"/><Relationship Id="rId1137" Type="http://schemas.openxmlformats.org/officeDocument/2006/relationships/hyperlink" Target="https://hoangtan.hoanghoa.thanhhoa.gov.vn/" TargetMode="External"/><Relationship Id="rId1344" Type="http://schemas.openxmlformats.org/officeDocument/2006/relationships/hyperlink" Target="https://congchinh.nongcong.thanhhoa.gov.vn/" TargetMode="External"/><Relationship Id="rId1551" Type="http://schemas.openxmlformats.org/officeDocument/2006/relationships/hyperlink" Target="https://www.facebook.com/capnghihuong.cualo/" TargetMode="External"/><Relationship Id="rId1789" Type="http://schemas.openxmlformats.org/officeDocument/2006/relationships/hyperlink" Target="https://www.nghean.gov.vn/" TargetMode="External"/><Relationship Id="rId1996" Type="http://schemas.openxmlformats.org/officeDocument/2006/relationships/hyperlink" Target="https://www.facebook.com/conganxahopthanh/" TargetMode="External"/><Relationship Id="rId50" Type="http://schemas.openxmlformats.org/officeDocument/2006/relationships/hyperlink" Target="https://www.facebook.com/CAHungTrung" TargetMode="External"/><Relationship Id="rId1204" Type="http://schemas.openxmlformats.org/officeDocument/2006/relationships/hyperlink" Target="https://ngason.thanhhoa.gov.vn/" TargetMode="External"/><Relationship Id="rId1411" Type="http://schemas.openxmlformats.org/officeDocument/2006/relationships/hyperlink" Target="https://qppl.thanhhoa.gov.vn/vbpq_thanhhoa.nsf/9e6a1e4b64680bd247256801000a8614/6906F493D56FB4A647257D7E000551A6/$file/d3560.pdf" TargetMode="External"/><Relationship Id="rId1649" Type="http://schemas.openxmlformats.org/officeDocument/2006/relationships/hyperlink" Target="https://kyson.nghean.gov.vn/" TargetMode="External"/><Relationship Id="rId1856" Type="http://schemas.openxmlformats.org/officeDocument/2006/relationships/hyperlink" Target="https://tanky.nghean.gov.vn/xa-phu-son/gioi-thieu-ve-xa-phu-son-365501" TargetMode="External"/><Relationship Id="rId1509" Type="http://schemas.openxmlformats.org/officeDocument/2006/relationships/hyperlink" Target="https://hungdung.vinh.nghean.gov.vn/" TargetMode="External"/><Relationship Id="rId1716" Type="http://schemas.openxmlformats.org/officeDocument/2006/relationships/hyperlink" Target="https://chauquang.quyhop.nghean.gov.vn/" TargetMode="External"/><Relationship Id="rId1923" Type="http://schemas.openxmlformats.org/officeDocument/2006/relationships/hyperlink" Target="https://dienthap.dienchau.nghean.gov.vn/" TargetMode="External"/><Relationship Id="rId297" Type="http://schemas.openxmlformats.org/officeDocument/2006/relationships/hyperlink" Target="https://www.facebook.com/phamdinhloanca.yt" TargetMode="External"/><Relationship Id="rId2185" Type="http://schemas.openxmlformats.org/officeDocument/2006/relationships/hyperlink" Target="https://nghiloc.nghean.gov.vn/cac-xa-thi-tran" TargetMode="External"/><Relationship Id="rId157" Type="http://schemas.openxmlformats.org/officeDocument/2006/relationships/hyperlink" Target="https://www.facebook.com/CAXDongThanh" TargetMode="External"/><Relationship Id="rId364" Type="http://schemas.openxmlformats.org/officeDocument/2006/relationships/hyperlink" Target="https://www.facebook.com/Conganphuongtruongthi2021" TargetMode="External"/><Relationship Id="rId2045" Type="http://schemas.openxmlformats.org/officeDocument/2006/relationships/hyperlink" Target="https://trangson.doluong.nghean.gov.vn/" TargetMode="External"/><Relationship Id="rId571" Type="http://schemas.openxmlformats.org/officeDocument/2006/relationships/hyperlink" Target="https://www.facebook.com/ConganxaHopTien1" TargetMode="External"/><Relationship Id="rId669" Type="http://schemas.openxmlformats.org/officeDocument/2006/relationships/hyperlink" Target="https://www.facebook.com/profile.php?id=100063607177501" TargetMode="External"/><Relationship Id="rId876" Type="http://schemas.openxmlformats.org/officeDocument/2006/relationships/hyperlink" Target="https://www.facebook.com/tuoitrecongansonla/" TargetMode="External"/><Relationship Id="rId1299" Type="http://schemas.openxmlformats.org/officeDocument/2006/relationships/hyperlink" Target="https://www.facebook.com/CoquanHanhphap/" TargetMode="External"/><Relationship Id="rId2252" Type="http://schemas.openxmlformats.org/officeDocument/2006/relationships/hyperlink" Target="https://hunglinh.hungnguyen.nghean.gov.vn/" TargetMode="External"/><Relationship Id="rId224" Type="http://schemas.openxmlformats.org/officeDocument/2006/relationships/hyperlink" Target="https://www.facebook.com/ConganxaYenKhe" TargetMode="External"/><Relationship Id="rId431" Type="http://schemas.openxmlformats.org/officeDocument/2006/relationships/hyperlink" Target="https://www.facebook.com/CoquanHanhphap" TargetMode="External"/><Relationship Id="rId529" Type="http://schemas.openxmlformats.org/officeDocument/2006/relationships/hyperlink" Target="https://www.facebook.com/profile.php?id=100068892525088" TargetMode="External"/><Relationship Id="rId736" Type="http://schemas.openxmlformats.org/officeDocument/2006/relationships/hyperlink" Target="https://www.facebook.com/p/C%C3%B4ng-an-x%C3%A3-Th%C3%A0nh-H%C6%B0ng-100069839448537/" TargetMode="External"/><Relationship Id="rId1061" Type="http://schemas.openxmlformats.org/officeDocument/2006/relationships/hyperlink" Target="https://www.facebook.com/Conganhuyenthieuhoa/" TargetMode="External"/><Relationship Id="rId1159" Type="http://schemas.openxmlformats.org/officeDocument/2006/relationships/hyperlink" Target="https://www.facebook.com/C%C3%B4ng-an-x%C3%A3-Ti%E1%BA%BFn-L%E1%BB%99c-101763278668178/" TargetMode="External"/><Relationship Id="rId1366" Type="http://schemas.openxmlformats.org/officeDocument/2006/relationships/hyperlink" Target="https://www.facebook.com/CaxDongTien.TS/?locale=vi_VN" TargetMode="External"/><Relationship Id="rId2112" Type="http://schemas.openxmlformats.org/officeDocument/2006/relationships/hyperlink" Target="https://www.nghean.gov.vn/uy-ban-nhan-dan-tinh" TargetMode="External"/><Relationship Id="rId943" Type="http://schemas.openxmlformats.org/officeDocument/2006/relationships/hyperlink" Target="https://qppl.thanhhoa.gov.vn/vbpq_thanhhoa.nsf/9e6a1e4b64680bd247256801000a8614/EC9F58FCB921D72A47257D6A0038D985/$file/d3309.pdf" TargetMode="External"/><Relationship Id="rId1019" Type="http://schemas.openxmlformats.org/officeDocument/2006/relationships/hyperlink" Target="https://www.facebook.com/conganxathongoc/" TargetMode="External"/><Relationship Id="rId1573" Type="http://schemas.openxmlformats.org/officeDocument/2006/relationships/hyperlink" Target="https://thongthu.quephong.nghean.gov.vn/" TargetMode="External"/><Relationship Id="rId1780" Type="http://schemas.openxmlformats.org/officeDocument/2006/relationships/hyperlink" Target="https://www.facebook.com/p/C%C3%B4ng-an-x%C3%A3-Qu%E1%BB%B3nh-H%C6%B0ng-100067509011427/" TargetMode="External"/><Relationship Id="rId1878" Type="http://schemas.openxmlformats.org/officeDocument/2006/relationships/hyperlink" Target="https://anhson.nghean.gov.vn/duc-son" TargetMode="External"/><Relationship Id="rId72" Type="http://schemas.openxmlformats.org/officeDocument/2006/relationships/hyperlink" Target="https://www.facebook.com/profile.php?id=100071410387802" TargetMode="External"/><Relationship Id="rId803" Type="http://schemas.openxmlformats.org/officeDocument/2006/relationships/hyperlink" Target="https://www.facebook.com/caxvinhhung/" TargetMode="External"/><Relationship Id="rId1226" Type="http://schemas.openxmlformats.org/officeDocument/2006/relationships/hyperlink" Target="https://www.facebook.com/CAXNgaThuy/" TargetMode="External"/><Relationship Id="rId1433" Type="http://schemas.openxmlformats.org/officeDocument/2006/relationships/hyperlink" Target="https://www.facebook.com/p/CA-Ph%C6%B0%E1%BB%9Dng-H%E1%BA%A3i-Ch%C3%A2u-C%C3%B4ng-an-th%E1%BB%8B-x%C3%A3-Nghi-S%C6%A1n-100078644268239/" TargetMode="External"/><Relationship Id="rId1640" Type="http://schemas.openxmlformats.org/officeDocument/2006/relationships/hyperlink" Target="https://muongnoc.quephong.nghean.gov.vn/" TargetMode="External"/><Relationship Id="rId1738" Type="http://schemas.openxmlformats.org/officeDocument/2006/relationships/hyperlink" Target="https://hason.quyhop.nghean.gov.vn/" TargetMode="External"/><Relationship Id="rId1500" Type="http://schemas.openxmlformats.org/officeDocument/2006/relationships/hyperlink" Target="https://www.facebook.com/p/C%C3%B4ng-an-ph%C6%B0%E1%BB%9Dng-L%C3%AA-L%E1%BB%A3i-th%C3%A0nh-ph%E1%BB%91-Vinh-100079987675892/" TargetMode="External"/><Relationship Id="rId1945" Type="http://schemas.openxmlformats.org/officeDocument/2006/relationships/hyperlink" Target="https://www.nghean.gov.vn/uy-ban-nhan-dan-tinh" TargetMode="External"/><Relationship Id="rId1805" Type="http://schemas.openxmlformats.org/officeDocument/2006/relationships/hyperlink" Target="https://www.facebook.com/cathachngan/" TargetMode="External"/><Relationship Id="rId179" Type="http://schemas.openxmlformats.org/officeDocument/2006/relationships/hyperlink" Target="https://www.facebook.com/conganxadiendong" TargetMode="External"/><Relationship Id="rId386" Type="http://schemas.openxmlformats.org/officeDocument/2006/relationships/hyperlink" Target="https://www.facebook.com/profile.php?id=100081141644000" TargetMode="External"/><Relationship Id="rId593" Type="http://schemas.openxmlformats.org/officeDocument/2006/relationships/hyperlink" Target="https://www.facebook.com/profile.php?id=100063908656283" TargetMode="External"/><Relationship Id="rId2067" Type="http://schemas.openxmlformats.org/officeDocument/2006/relationships/hyperlink" Target="https://tanson.doluong.nghean.gov.vn/" TargetMode="External"/><Relationship Id="rId2274" Type="http://schemas.openxmlformats.org/officeDocument/2006/relationships/hyperlink" Target="https://www.facebook.com/p/C%C3%B4ng-an-ph%C6%B0%E1%BB%9Dng-Qu%E1%BB%B3nh-Thi%E1%BB%87n-100068626257264/" TargetMode="External"/><Relationship Id="rId246" Type="http://schemas.openxmlformats.org/officeDocument/2006/relationships/hyperlink" Target="https://www.facebook.com/profile.php?id=100069922835525" TargetMode="External"/><Relationship Id="rId453" Type="http://schemas.openxmlformats.org/officeDocument/2006/relationships/hyperlink" Target="https://www.facebook.com/ConganxaCatTan" TargetMode="External"/><Relationship Id="rId660" Type="http://schemas.openxmlformats.org/officeDocument/2006/relationships/hyperlink" Target="https://www.facebook.com/profile.php?id=100063451046428" TargetMode="External"/><Relationship Id="rId898" Type="http://schemas.openxmlformats.org/officeDocument/2006/relationships/hyperlink" Target="https://thodien.thoxuan.thanhhoa.gov.vn/" TargetMode="External"/><Relationship Id="rId1083" Type="http://schemas.openxmlformats.org/officeDocument/2006/relationships/hyperlink" Target="https://www.facebook.com/p/C%C3%B4ng-an-Th%E1%BB%8B-tr%E1%BA%A5n-B%C3%BAt-S%C6%A1n-100064055860840/" TargetMode="External"/><Relationship Id="rId1290" Type="http://schemas.openxmlformats.org/officeDocument/2006/relationships/hyperlink" Target="http://thanhky.nhuthanh.thanhhoa.gov.vn/" TargetMode="External"/><Relationship Id="rId2134" Type="http://schemas.openxmlformats.org/officeDocument/2006/relationships/hyperlink" Target="https://www.facebook.com/people/Tr%C6%B0%E1%BB%9Dng-ti%E1%BB%83u-h%E1%BB%8Dc-V%C3%B5-Li%E1%BB%87t/100075739850990/" TargetMode="External"/><Relationship Id="rId2341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106" Type="http://schemas.openxmlformats.org/officeDocument/2006/relationships/hyperlink" Target="https://www.facebook.com/profile.php?id=100072099743531" TargetMode="External"/><Relationship Id="rId313" Type="http://schemas.openxmlformats.org/officeDocument/2006/relationships/hyperlink" Target="https://www.facebook.com/profile.php?id=100065239832486" TargetMode="External"/><Relationship Id="rId758" Type="http://schemas.openxmlformats.org/officeDocument/2006/relationships/hyperlink" Target="http://halong.hatrung.thanhhoa.gov.vn/web/danh-ba-co-quan-chuc-nang/danh-ba-can-bo-xa-ha-long.html" TargetMode="External"/><Relationship Id="rId965" Type="http://schemas.openxmlformats.org/officeDocument/2006/relationships/hyperlink" Target="https://www.facebook.com/conganxatanthanh/" TargetMode="External"/><Relationship Id="rId1150" Type="http://schemas.openxmlformats.org/officeDocument/2006/relationships/hyperlink" Target="https://www.facebook.com/Conganthitranhauloc/" TargetMode="External"/><Relationship Id="rId1388" Type="http://schemas.openxmlformats.org/officeDocument/2006/relationships/hyperlink" Target="https://www.facebook.com/hocsinhquangnhan/" TargetMode="External"/><Relationship Id="rId1595" Type="http://schemas.openxmlformats.org/officeDocument/2006/relationships/hyperlink" Target="https://www.facebook.com/CATTTanLac/" TargetMode="External"/><Relationship Id="rId94" Type="http://schemas.openxmlformats.org/officeDocument/2006/relationships/hyperlink" Target="https://www.facebook.com/profile.php?id=100054267740591" TargetMode="External"/><Relationship Id="rId520" Type="http://schemas.openxmlformats.org/officeDocument/2006/relationships/hyperlink" Target="https://www.facebook.com/profile.php?id=100054190364773" TargetMode="External"/><Relationship Id="rId618" Type="http://schemas.openxmlformats.org/officeDocument/2006/relationships/hyperlink" Target="https://www.facebook.com/profile.php?id=100063880762008" TargetMode="External"/><Relationship Id="rId825" Type="http://schemas.openxmlformats.org/officeDocument/2006/relationships/hyperlink" Target="https://www.facebook.com/p/C%C3%B4ng-an-x%C3%A3-Y%C3%AAn-Th%E1%BB%8D-100066997327279/" TargetMode="External"/><Relationship Id="rId1248" Type="http://schemas.openxmlformats.org/officeDocument/2006/relationships/hyperlink" Target="https://cattan.nhuxuan.thanhhoa.gov.vn/" TargetMode="External"/><Relationship Id="rId1455" Type="http://schemas.openxmlformats.org/officeDocument/2006/relationships/hyperlink" Target="https://www.facebook.com/p/C%C3%B4ng-An-X%C3%A3-%C4%90%E1%BB%8Bnh-Th%C3%A0nh-100038890427275/" TargetMode="External"/><Relationship Id="rId1662" Type="http://schemas.openxmlformats.org/officeDocument/2006/relationships/hyperlink" Target="https://yenna.tuongduong.nghean.gov.vn/" TargetMode="External"/><Relationship Id="rId2201" Type="http://schemas.openxmlformats.org/officeDocument/2006/relationships/hyperlink" Target="https://phucthanh.yenthanh.nghean.gov.vn/" TargetMode="External"/><Relationship Id="rId1010" Type="http://schemas.openxmlformats.org/officeDocument/2006/relationships/hyperlink" Target="https://www.facebook.com/p/C%C3%B4ng-an-x%C3%A3-Xu%C3%A2n-Th%E1%BB%8Bnh-huy%E1%BB%87n-Tri%E1%BB%87u-S%C6%A1n-t%E1%BB%89nh-Thanh-H%C3%B3a-100063900770557/" TargetMode="External"/><Relationship Id="rId1108" Type="http://schemas.openxmlformats.org/officeDocument/2006/relationships/hyperlink" Target="https://hoanghop.hoanghoa.thanhhoa.gov.vn/" TargetMode="External"/><Relationship Id="rId1315" Type="http://schemas.openxmlformats.org/officeDocument/2006/relationships/hyperlink" Target="https://www.facebook.com/CAX.MinhKhoi/" TargetMode="External"/><Relationship Id="rId1967" Type="http://schemas.openxmlformats.org/officeDocument/2006/relationships/hyperlink" Target="https://tienthanh.yenthanh.nghean.gov.vn/" TargetMode="External"/><Relationship Id="rId1522" Type="http://schemas.openxmlformats.org/officeDocument/2006/relationships/hyperlink" Target="https://www.facebook.com/conganphuonghongson/?locale=vi_VN" TargetMode="External"/><Relationship Id="rId21" Type="http://schemas.openxmlformats.org/officeDocument/2006/relationships/hyperlink" Target="https://www.facebook.com/profile.php?id=100064936476845" TargetMode="External"/><Relationship Id="rId2089" Type="http://schemas.openxmlformats.org/officeDocument/2006/relationships/hyperlink" Target="https://www.facebook.com/Thitran.ThanhChuong.NA/" TargetMode="External"/><Relationship Id="rId2296" Type="http://schemas.openxmlformats.org/officeDocument/2006/relationships/hyperlink" Target="https://tangiang.hatinhcity.gov.vn/" TargetMode="External"/><Relationship Id="rId268" Type="http://schemas.openxmlformats.org/officeDocument/2006/relationships/hyperlink" Target="https://www.facebook.com/caxchauloc" TargetMode="External"/><Relationship Id="rId475" Type="http://schemas.openxmlformats.org/officeDocument/2006/relationships/hyperlink" Target="https://www.facebook.com/policengavinh" TargetMode="External"/><Relationship Id="rId682" Type="http://schemas.openxmlformats.org/officeDocument/2006/relationships/hyperlink" Target="https://camlong.camthuy.thanhhoa.gov.vn/" TargetMode="External"/><Relationship Id="rId2156" Type="http://schemas.openxmlformats.org/officeDocument/2006/relationships/hyperlink" Target="https://www.nghean.gov.vn/kinh-te/xa-nghi-van-huyen-nghi-loc-ky-niem-70-nam-thanh-lap-va-cong-bo-xa-dat-chuan-nong-thon-moi-kieu-m-689410" TargetMode="External"/><Relationship Id="rId2363" Type="http://schemas.openxmlformats.org/officeDocument/2006/relationships/hyperlink" Target="https://www.facebook.com/profile.php?id=100078868363461&amp;locale=ms_MY&amp;_rdr" TargetMode="External"/><Relationship Id="rId128" Type="http://schemas.openxmlformats.org/officeDocument/2006/relationships/hyperlink" Target="https://www.facebook.com/profile.php?id=100045290396401" TargetMode="External"/><Relationship Id="rId335" Type="http://schemas.openxmlformats.org/officeDocument/2006/relationships/hyperlink" Target="https://www.facebook.com/profile.php?id=100090676794893" TargetMode="External"/><Relationship Id="rId542" Type="http://schemas.openxmlformats.org/officeDocument/2006/relationships/hyperlink" Target="https://www.facebook.com/profile.php?id=100064050463886" TargetMode="External"/><Relationship Id="rId1172" Type="http://schemas.openxmlformats.org/officeDocument/2006/relationships/hyperlink" Target="https://xathuanloc.hatinh.gov.vn/" TargetMode="External"/><Relationship Id="rId2016" Type="http://schemas.openxmlformats.org/officeDocument/2006/relationships/hyperlink" Target="https://www.facebook.com/tuoitreconganthuathienhue/" TargetMode="External"/><Relationship Id="rId2223" Type="http://schemas.openxmlformats.org/officeDocument/2006/relationships/hyperlink" Target="https://www.facebook.com/caxkimlien/" TargetMode="External"/><Relationship Id="rId402" Type="http://schemas.openxmlformats.org/officeDocument/2006/relationships/hyperlink" Target="https://www.facebook.com/conganxadongnam" TargetMode="External"/><Relationship Id="rId1032" Type="http://schemas.openxmlformats.org/officeDocument/2006/relationships/hyperlink" Target="https://www.facebook.com/reel/833168932233682/" TargetMode="External"/><Relationship Id="rId1989" Type="http://schemas.openxmlformats.org/officeDocument/2006/relationships/hyperlink" Target="https://phuthanh.yenthanh.nghean.gov.vn/" TargetMode="External"/><Relationship Id="rId1849" Type="http://schemas.openxmlformats.org/officeDocument/2006/relationships/hyperlink" Target="https://www.facebook.com/conganhuyenkyson/" TargetMode="External"/><Relationship Id="rId192" Type="http://schemas.openxmlformats.org/officeDocument/2006/relationships/hyperlink" Target="https://www.facebook.com/profile.php?id=100063574781777" TargetMode="External"/><Relationship Id="rId1709" Type="http://schemas.openxmlformats.org/officeDocument/2006/relationships/hyperlink" Target="https://www.facebook.com/p/C%C3%B4ng-an-X%C3%A3-Ngh%C4%A9a-L%E1%BB%99c-100062943894593/" TargetMode="External"/><Relationship Id="rId1916" Type="http://schemas.openxmlformats.org/officeDocument/2006/relationships/hyperlink" Target="https://dienchau.nghean.gov.vn/cac-xa-thi-tran" TargetMode="External"/><Relationship Id="rId2080" Type="http://schemas.openxmlformats.org/officeDocument/2006/relationships/hyperlink" Target="https://doluong.nghean.gov.vn/thuan-son/gioi-thieu-chung-xa-thuan-son-365187" TargetMode="External"/><Relationship Id="rId869" Type="http://schemas.openxmlformats.org/officeDocument/2006/relationships/hyperlink" Target="https://lamson.thoxuan.thanhhoa.gov.vn/" TargetMode="External"/><Relationship Id="rId1499" Type="http://schemas.openxmlformats.org/officeDocument/2006/relationships/hyperlink" Target="https://hahuytap.vinh.nghean.gov.vn/" TargetMode="External"/><Relationship Id="rId729" Type="http://schemas.openxmlformats.org/officeDocument/2006/relationships/hyperlink" Target="https://thanhhung.thachthanh.thanhhoa.gov.vn/" TargetMode="External"/><Relationship Id="rId1359" Type="http://schemas.openxmlformats.org/officeDocument/2006/relationships/hyperlink" Target="https://dongson.thanhhoa.gov.vn/" TargetMode="External"/><Relationship Id="rId936" Type="http://schemas.openxmlformats.org/officeDocument/2006/relationships/hyperlink" Target="http://thuongxuan.gov.vn/" TargetMode="External"/><Relationship Id="rId1219" Type="http://schemas.openxmlformats.org/officeDocument/2006/relationships/hyperlink" Target="https://ngason.thanhhoa.gov.vn/" TargetMode="External"/><Relationship Id="rId1566" Type="http://schemas.openxmlformats.org/officeDocument/2006/relationships/hyperlink" Target="https://tayhieu.thaihoa.nghean.gov.vn/" TargetMode="External"/><Relationship Id="rId1773" Type="http://schemas.openxmlformats.org/officeDocument/2006/relationships/hyperlink" Target="https://quynhyen.quynhluu.nghean.gov.vn/" TargetMode="External"/><Relationship Id="rId1980" Type="http://schemas.openxmlformats.org/officeDocument/2006/relationships/hyperlink" Target="https://quangthanh.yenthanh.nghean.gov.vn/" TargetMode="External"/><Relationship Id="rId65" Type="http://schemas.openxmlformats.org/officeDocument/2006/relationships/hyperlink" Target="https://www.facebook.com/profile.php?id=100077451044059" TargetMode="External"/><Relationship Id="rId1426" Type="http://schemas.openxmlformats.org/officeDocument/2006/relationships/hyperlink" Target="https://mttq.thanhhoa.gov.vn/NewsDetail.aspx?Id=4537" TargetMode="External"/><Relationship Id="rId1633" Type="http://schemas.openxmlformats.org/officeDocument/2006/relationships/hyperlink" Target="https://www.facebook.com/p/C%C3%B4ng-an-x%C3%A3-H%E1%BB%AFu-L%E1%BA%ADp-K%E1%BB%B3-S%C6%A1n-Ngh%E1%BB%87-An-100065239832486/" TargetMode="External"/><Relationship Id="rId1840" Type="http://schemas.openxmlformats.org/officeDocument/2006/relationships/hyperlink" Target="https://nghiaphuc.tanky.nghean.gov.vn/" TargetMode="External"/><Relationship Id="rId1700" Type="http://schemas.openxmlformats.org/officeDocument/2006/relationships/hyperlink" Target="https://nghiaan.nghiadan.nghean.gov.vn/" TargetMode="External"/><Relationship Id="rId379" Type="http://schemas.openxmlformats.org/officeDocument/2006/relationships/hyperlink" Target="https://www.facebook.com/profile.php?id=100067845964898" TargetMode="External"/><Relationship Id="rId586" Type="http://schemas.openxmlformats.org/officeDocument/2006/relationships/hyperlink" Target="https://www.facebook.com/profile.php?id=100086601612223" TargetMode="External"/><Relationship Id="rId793" Type="http://schemas.openxmlformats.org/officeDocument/2006/relationships/hyperlink" Target="https://www.facebook.com/TuoitreConganVinhPhuc/" TargetMode="External"/><Relationship Id="rId2267" Type="http://schemas.openxmlformats.org/officeDocument/2006/relationships/hyperlink" Target="https://hungtay.hungnguyen.nghean.gov.vn/" TargetMode="External"/><Relationship Id="rId239" Type="http://schemas.openxmlformats.org/officeDocument/2006/relationships/hyperlink" Target="https://www.facebook.com/profile.php?id=100063497774788" TargetMode="External"/><Relationship Id="rId446" Type="http://schemas.openxmlformats.org/officeDocument/2006/relationships/hyperlink" Target="https://www.facebook.com/profile.php?id=100088703460949" TargetMode="External"/><Relationship Id="rId653" Type="http://schemas.openxmlformats.org/officeDocument/2006/relationships/hyperlink" Target="https://www.facebook.com/caxthanhlong" TargetMode="External"/><Relationship Id="rId1076" Type="http://schemas.openxmlformats.org/officeDocument/2006/relationships/hyperlink" Target="https://qppl.thanhhoa.gov.vn/vbpq_thanhhoa.nsf/AD6C1694E4EB5793472585BD00385B73/$file/DT-VBDTPT593973597-8-20201596770169424chanth07.08.2020_10h20p13_quyennd_07-08-2020-14-26-15_signed.pdf" TargetMode="External"/><Relationship Id="rId1283" Type="http://schemas.openxmlformats.org/officeDocument/2006/relationships/hyperlink" Target="https://yentho.nhuthanh.thanhhoa.gov.vn/" TargetMode="External"/><Relationship Id="rId1490" Type="http://schemas.openxmlformats.org/officeDocument/2006/relationships/hyperlink" Target="https://haiyen.thixanghison.thanhhoa.gov.vn/?call=file.download&amp;file_id=636980341" TargetMode="External"/><Relationship Id="rId2127" Type="http://schemas.openxmlformats.org/officeDocument/2006/relationships/hyperlink" Target="https://www.nghean.gov.vn/kinh-te/xa-xuan-tuong-huyen-thanh-chuong-don-bang-cong-nhan-xa-dat-chuan-nong-thon-moi-565278" TargetMode="External"/><Relationship Id="rId2334" Type="http://schemas.openxmlformats.org/officeDocument/2006/relationships/hyperlink" Target="https://www.facebook.com/p/Tu%E1%BB%95i-tr%E1%BA%BB-C%C3%B4ng-an-th%E1%BB%8B-x%C3%A3-S%C6%A1n-T%C3%A2y-100040884909606/" TargetMode="External"/><Relationship Id="rId306" Type="http://schemas.openxmlformats.org/officeDocument/2006/relationships/hyperlink" Target="https://www.facebook.com/profile.php?id=100079104690411" TargetMode="External"/><Relationship Id="rId860" Type="http://schemas.openxmlformats.org/officeDocument/2006/relationships/hyperlink" Target="https://www.facebook.com/p/C%C3%B4ng-An-X%C3%A3-%C4%90%E1%BB%8Bnh-Th%C3%A0nh-100038890427275/" TargetMode="External"/><Relationship Id="rId1143" Type="http://schemas.openxmlformats.org/officeDocument/2006/relationships/hyperlink" Target="https://www.facebook.com/cax0869549029/" TargetMode="External"/><Relationship Id="rId513" Type="http://schemas.openxmlformats.org/officeDocument/2006/relationships/hyperlink" Target="https://www.facebook.com/profile.php?id=100069271087035" TargetMode="External"/><Relationship Id="rId720" Type="http://schemas.openxmlformats.org/officeDocument/2006/relationships/hyperlink" Target="https://www.facebook.com/Tu%E1%BB%95i-tr%E1%BA%BB-C%C3%B4ng-an-TP-S%E1%BA%A7m-S%C6%A1n-100069346653553/?locale=vi_VN" TargetMode="External"/><Relationship Id="rId1350" Type="http://schemas.openxmlformats.org/officeDocument/2006/relationships/hyperlink" Target="https://thitran.dongson.thanhhoa.gov.vn/an-ninh-quoc-phong/hoi-nghi-trien-khai-quyet-dinh-cua-giam-doc-cong-an-tinh-ve-viec-bo-tri-cong-an-chinh-quy-ve-dam-13431" TargetMode="External"/><Relationship Id="rId1003" Type="http://schemas.openxmlformats.org/officeDocument/2006/relationships/hyperlink" Target="https://www.facebook.com/CaxDongTien.TS/" TargetMode="External"/><Relationship Id="rId1210" Type="http://schemas.openxmlformats.org/officeDocument/2006/relationships/hyperlink" Target="https://www.facebook.com/p/C%C3%B4ng-an-x%C3%A3-Nga-B%E1%BA%A1ch-Online-100065005572844/" TargetMode="External"/><Relationship Id="rId2191" Type="http://schemas.openxmlformats.org/officeDocument/2006/relationships/hyperlink" Target="https://www.facebook.com/conganhuyennghilocnghean/?locale=vi_VN" TargetMode="External"/><Relationship Id="rId163" Type="http://schemas.openxmlformats.org/officeDocument/2006/relationships/hyperlink" Target="https://www.facebook.com/profile.php?id=100072144301619" TargetMode="External"/><Relationship Id="rId370" Type="http://schemas.openxmlformats.org/officeDocument/2006/relationships/hyperlink" Target="https://www.facebook.com/conganphuongquanbau" TargetMode="External"/><Relationship Id="rId2051" Type="http://schemas.openxmlformats.org/officeDocument/2006/relationships/hyperlink" Target="https://dangson.doluong.nghean.gov.vn/" TargetMode="External"/><Relationship Id="rId230" Type="http://schemas.openxmlformats.org/officeDocument/2006/relationships/hyperlink" Target="https://www.facebook.com/profile.php?id=100068116687190" TargetMode="External"/><Relationship Id="rId1677" Type="http://schemas.openxmlformats.org/officeDocument/2006/relationships/hyperlink" Target="https://nghiadan.nghean.gov.vn/" TargetMode="External"/><Relationship Id="rId1884" Type="http://schemas.openxmlformats.org/officeDocument/2006/relationships/hyperlink" Target="https://anhson.nghean.gov.vn/tao-son/tao-son-505294" TargetMode="External"/><Relationship Id="rId907" Type="http://schemas.openxmlformats.org/officeDocument/2006/relationships/hyperlink" Target="https://xuanthang.thuongxuan.thanhhoa.gov.vn/" TargetMode="External"/><Relationship Id="rId1537" Type="http://schemas.openxmlformats.org/officeDocument/2006/relationships/hyperlink" Target="https://nghian.vinh.nghean.gov.vn/" TargetMode="External"/><Relationship Id="rId1744" Type="http://schemas.openxmlformats.org/officeDocument/2006/relationships/hyperlink" Target="https://quynhluu.nghean.gov.vn/" TargetMode="External"/><Relationship Id="rId1951" Type="http://schemas.openxmlformats.org/officeDocument/2006/relationships/hyperlink" Target="https://www.facebook.com/p/C%C3%B4ng-an-x%C3%A3-Di%E1%BB%85n-Th%E1%BB%8Bnh-100057623162213/" TargetMode="External"/><Relationship Id="rId36" Type="http://schemas.openxmlformats.org/officeDocument/2006/relationships/hyperlink" Target="https://www.facebook.com/profile.php?id=100043184078413" TargetMode="External"/><Relationship Id="rId1604" Type="http://schemas.openxmlformats.org/officeDocument/2006/relationships/hyperlink" Target="https://www.facebook.com/p/C%C3%B4ng-an-x%C3%A3-Ch%C3%A2u-Ti%E1%BA%BFn-Qu%E1%BB%B3-H%E1%BB%A3p-100063616740624/" TargetMode="External"/><Relationship Id="rId1811" Type="http://schemas.openxmlformats.org/officeDocument/2006/relationships/hyperlink" Target="https://www.facebook.com/p/C%C3%B4ng-an-x%C3%A3-Ch%C3%A2u-Kh%C3%AA-100064414196704/" TargetMode="External"/><Relationship Id="rId697" Type="http://schemas.openxmlformats.org/officeDocument/2006/relationships/hyperlink" Target="https://qppl.thanhhoa.gov.vn/vbpq_thanhhoa.nsf/10836407A6FA5CBC472585E4003A1A15/$file/DT-VBDTPT613258870-9-20201600072035779chanth14.09.2020_17h12p57_liemmx_14-09-2020-18-16-49_signed.pdf" TargetMode="External"/><Relationship Id="rId2378" Type="http://schemas.openxmlformats.org/officeDocument/2006/relationships/hyperlink" Target="https://www.facebook.com/tuoitrecongansonla/" TargetMode="External"/><Relationship Id="rId1187" Type="http://schemas.openxmlformats.org/officeDocument/2006/relationships/hyperlink" Target="https://www.facebook.com/people/C%C3%B4ng-An-X%C3%A3-Minh-L%E1%BB%99c/100075944591201/" TargetMode="External"/><Relationship Id="rId557" Type="http://schemas.openxmlformats.org/officeDocument/2006/relationships/hyperlink" Target="https://www.facebook.com/congankhuyennong" TargetMode="External"/><Relationship Id="rId764" Type="http://schemas.openxmlformats.org/officeDocument/2006/relationships/hyperlink" Target="https://hason.hatrung.thanhhoa.gov.vn/" TargetMode="External"/><Relationship Id="rId971" Type="http://schemas.openxmlformats.org/officeDocument/2006/relationships/hyperlink" Target="https://thocuong.trieuson.thanhhoa.gov.vn/" TargetMode="External"/><Relationship Id="rId1394" Type="http://schemas.openxmlformats.org/officeDocument/2006/relationships/hyperlink" Target="https://dvc.thanhhoa.gov.vn/portaldvc/KenhTin/dich-vu-cong-truc-tuyen.aspx?_dv=5E4ACFCC-D054-396F-35A8-073B2CE3C730" TargetMode="External"/><Relationship Id="rId2238" Type="http://schemas.openxmlformats.org/officeDocument/2006/relationships/hyperlink" Target="https://namkim.namdan.nghean.gov.vn/" TargetMode="External"/><Relationship Id="rId417" Type="http://schemas.openxmlformats.org/officeDocument/2006/relationships/hyperlink" Target="https://www.facebook.com/cax.thangbinh" TargetMode="External"/><Relationship Id="rId624" Type="http://schemas.openxmlformats.org/officeDocument/2006/relationships/hyperlink" Target="https://www.facebook.com/profile.php?id=100063904026428" TargetMode="External"/><Relationship Id="rId831" Type="http://schemas.openxmlformats.org/officeDocument/2006/relationships/hyperlink" Target="https://www.yenbai.gov.vn/" TargetMode="External"/><Relationship Id="rId1047" Type="http://schemas.openxmlformats.org/officeDocument/2006/relationships/hyperlink" Target="https://www.facebook.com/p/C%C3%B4ng-An-X%C3%A3-Thi%E1%BB%87u-Giao-Thi%E1%BB%87u-H%C3%B3a-100068892525088/" TargetMode="External"/><Relationship Id="rId1254" Type="http://schemas.openxmlformats.org/officeDocument/2006/relationships/hyperlink" Target="https://thanhxuan.nhuxuan.thanhhoa.gov.vn/web/trang-chu/he-thong-chinh-tri/chuc-nang-nhiem-vu-cua-ubnd-xa-thanh-xuan.html" TargetMode="External"/><Relationship Id="rId1461" Type="http://schemas.openxmlformats.org/officeDocument/2006/relationships/hyperlink" Target="https://www.facebook.com/p/C%C3%B4ng-an-Ph%C6%B0%E1%BB%9Dng-Nguy%C3%AAn-B%C3%ACnh-Th%E1%BB%8B-x%C3%A3-Nghi-S%C6%A1n-100064820378549/?locale=vi_VN" TargetMode="External"/><Relationship Id="rId2305" Type="http://schemas.openxmlformats.org/officeDocument/2006/relationships/hyperlink" Target="https://www.facebook.com/p/C%C3%B4ng-an-Ph%C6%B0%E1%BB%9Dng-Th%E1%BA%A1ch-Linh-Th%C3%A0nh-ph%E1%BB%91-H%C3%A0-T%C4%A9nh-100064936476845/" TargetMode="External"/><Relationship Id="rId1114" Type="http://schemas.openxmlformats.org/officeDocument/2006/relationships/hyperlink" Target="http://hoangha.hoanghoa.thanhhoa.gov.vn/web/danh-ba-co-quan-chuc-nang/danh-ba-ubnd-xa-hoang-ha.html" TargetMode="External"/><Relationship Id="rId1321" Type="http://schemas.openxmlformats.org/officeDocument/2006/relationships/hyperlink" Target="https://www.facebook.com/p/C%C3%B4ng-an-x%C3%A3-V%E1%BA%A1n-Th%E1%BA%AFng-N%C3%B4ng-C%E1%BB%91ng-Thanh-Ho%C3%A1-100063504129400/" TargetMode="External"/><Relationship Id="rId2095" Type="http://schemas.openxmlformats.org/officeDocument/2006/relationships/hyperlink" Target="https://www.facebook.com/tuoitrecongansonla/" TargetMode="External"/><Relationship Id="rId274" Type="http://schemas.openxmlformats.org/officeDocument/2006/relationships/hyperlink" Target="https://www.facebook.com/profile.php?id=100077113744168" TargetMode="External"/><Relationship Id="rId481" Type="http://schemas.openxmlformats.org/officeDocument/2006/relationships/hyperlink" Target="https://www.facebook.com/conganxalienloc" TargetMode="External"/><Relationship Id="rId2162" Type="http://schemas.openxmlformats.org/officeDocument/2006/relationships/hyperlink" Target="https://www.nghean.gov.vn/" TargetMode="External"/><Relationship Id="rId134" Type="http://schemas.openxmlformats.org/officeDocument/2006/relationships/hyperlink" Target="https://www.facebook.com/profile.php?id=100068090269350" TargetMode="External"/><Relationship Id="rId341" Type="http://schemas.openxmlformats.org/officeDocument/2006/relationships/hyperlink" Target="https://www.facebook.com/ConganxaDongHieu" TargetMode="External"/><Relationship Id="rId2022" Type="http://schemas.openxmlformats.org/officeDocument/2006/relationships/hyperlink" Target="https://mythanh.yenthanh.nghean.gov.vn/" TargetMode="External"/><Relationship Id="rId201" Type="http://schemas.openxmlformats.org/officeDocument/2006/relationships/hyperlink" Target="https://www.facebook.com/profile.php?id=100068646372531" TargetMode="External"/><Relationship Id="rId1788" Type="http://schemas.openxmlformats.org/officeDocument/2006/relationships/hyperlink" Target="https://nghiatien.thaihoa.nghean.gov.vn/" TargetMode="External"/><Relationship Id="rId1995" Type="http://schemas.openxmlformats.org/officeDocument/2006/relationships/hyperlink" Target="https://thinhthanh.yenthanh.nghean.gov.vn/" TargetMode="External"/><Relationship Id="rId1648" Type="http://schemas.openxmlformats.org/officeDocument/2006/relationships/hyperlink" Target="https://kyson.nghean.gov.vn/cac-xa-thi-tran/14-xa-na-ngoi-454182?pageindex=0" TargetMode="External"/><Relationship Id="rId1508" Type="http://schemas.openxmlformats.org/officeDocument/2006/relationships/hyperlink" Target="https://www.facebook.com/p/C%C3%B4ng-an-Ph%C6%B0%E1%BB%9Dng-H%C6%B0ng-D%C5%A9ng-Vinh-Ngh%E1%BB%87-an-100072209446307/" TargetMode="External"/><Relationship Id="rId1855" Type="http://schemas.openxmlformats.org/officeDocument/2006/relationships/hyperlink" Target="https://www.facebook.com/p/C%C3%B4ng-an-x%C3%A3-Ph%C3%BA-S%C6%A1n-T%C3%A2n-K%E1%BB%B3-Ngh%E1%BB%87-An-100063045199682/" TargetMode="External"/><Relationship Id="rId1715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22" Type="http://schemas.openxmlformats.org/officeDocument/2006/relationships/hyperlink" Target="https://www.facebook.com/conganxadienthap/" TargetMode="External"/><Relationship Id="rId668" Type="http://schemas.openxmlformats.org/officeDocument/2006/relationships/hyperlink" Target="https://www.facebook.com/caxthachtuong" TargetMode="External"/><Relationship Id="rId875" Type="http://schemas.openxmlformats.org/officeDocument/2006/relationships/hyperlink" Target="http://xuanthanh.nghixuan.hatinh.gov.vn/" TargetMode="External"/><Relationship Id="rId1298" Type="http://schemas.openxmlformats.org/officeDocument/2006/relationships/hyperlink" Target="https://hoangson.hoanghoa.thanhhoa.gov.vn/" TargetMode="External"/><Relationship Id="rId2349" Type="http://schemas.openxmlformats.org/officeDocument/2006/relationships/hyperlink" Target="https://sonha.quangngai.gov.vn/" TargetMode="External"/><Relationship Id="rId528" Type="http://schemas.openxmlformats.org/officeDocument/2006/relationships/hyperlink" Target="https://www.facebook.com/profile.php?id=100064055860840" TargetMode="External"/><Relationship Id="rId735" Type="http://schemas.openxmlformats.org/officeDocument/2006/relationships/hyperlink" Target="https://kimson.ninhbinh.gov.vn/gioi-thieu/xa-lai-thanh" TargetMode="External"/><Relationship Id="rId942" Type="http://schemas.openxmlformats.org/officeDocument/2006/relationships/hyperlink" Target="https://xuanle.thuongxuan.thanhhoa.gov.vn/uy-ban-nhan-dan-xa" TargetMode="External"/><Relationship Id="rId1158" Type="http://schemas.openxmlformats.org/officeDocument/2006/relationships/hyperlink" Target="https://qppl.thanhhoa.gov.vn/vbpq_thanhhoa.nsf/str/61B4FEB152382899472585E5004A7FFE/$file/DT-VBDTPT48342098-9-20201600179714764_quyennd_16-09-2020-07-28-34_signed.pdf" TargetMode="External"/><Relationship Id="rId1365" Type="http://schemas.openxmlformats.org/officeDocument/2006/relationships/hyperlink" Target="https://dongson.thanhhoa.gov.vn/web/trang-chu/tin-tuc-su-kien/chuyen-doi-so/xa-dong-tien-huyen-dong-son-dau-tu-he-thong-trang-thiet-bi-dong-bo-va-hien-dai-phuc-vu-giai-quyet-thu-tuc-hanh-chinh.html" TargetMode="External"/><Relationship Id="rId1572" Type="http://schemas.openxmlformats.org/officeDocument/2006/relationships/hyperlink" Target="https://quephong.nghean.gov.vn/kinh-te-chinh-tri/cong-bo-cuon-lich-su-dang-thi-tran-kim-son-621946" TargetMode="External"/><Relationship Id="rId2209" Type="http://schemas.openxmlformats.org/officeDocument/2006/relationships/hyperlink" Target="https://namthanh.yenthanh.nghean.gov.vn/" TargetMode="External"/><Relationship Id="rId1018" Type="http://schemas.openxmlformats.org/officeDocument/2006/relationships/hyperlink" Target="https://thocuong.trieuson.thanhhoa.gov.vn/" TargetMode="External"/><Relationship Id="rId1225" Type="http://schemas.openxmlformats.org/officeDocument/2006/relationships/hyperlink" Target="https://qppl.thanhhoa.gov.vn/vbpq_thanhhoa.nsf/9e6a1e4b64680bd247256801000a8614/F26EE9329FEE27CA472578F500060554/$file/d2740.doc" TargetMode="External"/><Relationship Id="rId1432" Type="http://schemas.openxmlformats.org/officeDocument/2006/relationships/hyperlink" Target="https://thanhhoa.longan.gov.vn/" TargetMode="External"/><Relationship Id="rId71" Type="http://schemas.openxmlformats.org/officeDocument/2006/relationships/hyperlink" Target="https://www.facebook.com/profile.php?id=100094645411011" TargetMode="External"/><Relationship Id="rId802" Type="http://schemas.openxmlformats.org/officeDocument/2006/relationships/hyperlink" Target="https://vinhhoa.vinhloc.thanhhoa.gov.vn/chuyen-doi-so" TargetMode="External"/><Relationship Id="rId178" Type="http://schemas.openxmlformats.org/officeDocument/2006/relationships/hyperlink" Target="https://www.facebook.com/ducthuk1" TargetMode="External"/><Relationship Id="rId385" Type="http://schemas.openxmlformats.org/officeDocument/2006/relationships/hyperlink" Target="https://www.facebook.com/profile.php?id=100063861413509" TargetMode="External"/><Relationship Id="rId592" Type="http://schemas.openxmlformats.org/officeDocument/2006/relationships/hyperlink" Target="https://www.facebook.com/profile.php?id=100064785799423" TargetMode="External"/><Relationship Id="rId2066" Type="http://schemas.openxmlformats.org/officeDocument/2006/relationships/hyperlink" Target="https://www.facebook.com/p/C%C3%B4ng-an-x%C3%A3-T%C3%A2n-S%C6%A1n-Qu%E1%BB%B3nh-L%C6%B0u-100079974690487/" TargetMode="External"/><Relationship Id="rId2273" Type="http://schemas.openxmlformats.org/officeDocument/2006/relationships/hyperlink" Target="https://hoangmai.nghean.gov.vn/cac-xa-phuong/thong-tin-ve-xa-quynh-loc-486725" TargetMode="External"/><Relationship Id="rId245" Type="http://schemas.openxmlformats.org/officeDocument/2006/relationships/hyperlink" Target="https://www.facebook.com/profile.php?id=100063703022571" TargetMode="External"/><Relationship Id="rId452" Type="http://schemas.openxmlformats.org/officeDocument/2006/relationships/hyperlink" Target="https://www.facebook.com/conganxabinhluong" TargetMode="External"/><Relationship Id="rId1082" Type="http://schemas.openxmlformats.org/officeDocument/2006/relationships/hyperlink" Target="http://thieuvan.thieuhoa.thanhhoa.gov.vn/" TargetMode="External"/><Relationship Id="rId2133" Type="http://schemas.openxmlformats.org/officeDocument/2006/relationships/hyperlink" Target="https://thanhkhe.thanhchuong.nghean.gov.vn/" TargetMode="External"/><Relationship Id="rId2340" Type="http://schemas.openxmlformats.org/officeDocument/2006/relationships/hyperlink" Target="https://www.facebook.com/p/Tu%E1%BB%95i-tr%E1%BA%BB-C%C3%B4ng-an-Th%C3%A0nh-ph%E1%BB%91-V%C4%A9nh-Y%C3%AAn-100066497717181/?locale=nl_BE" TargetMode="External"/><Relationship Id="rId105" Type="http://schemas.openxmlformats.org/officeDocument/2006/relationships/hyperlink" Target="https://www.facebook.com/profile.php?id=100072108085726" TargetMode="External"/><Relationship Id="rId312" Type="http://schemas.openxmlformats.org/officeDocument/2006/relationships/hyperlink" Target="https://www.facebook.com/Congantaca" TargetMode="External"/><Relationship Id="rId2200" Type="http://schemas.openxmlformats.org/officeDocument/2006/relationships/hyperlink" Target="https://www.facebook.com/p/Tu%E1%BB%95i-tr%E1%BA%BB-C%C3%B4ng-an-huy%E1%BB%87n-Ph%C3%BAc-Th%E1%BB%8D-100066934373551/?locale=pt_PT" TargetMode="External"/><Relationship Id="rId1899" Type="http://schemas.openxmlformats.org/officeDocument/2006/relationships/hyperlink" Target="https://anhson.nghean.gov.vn/cac-xa-thi-tran/linh-son-418936" TargetMode="External"/><Relationship Id="rId1759" Type="http://schemas.openxmlformats.org/officeDocument/2006/relationships/hyperlink" Target="https://quynhthach.quynhluu.nghean.gov.vn/" TargetMode="External"/><Relationship Id="rId1966" Type="http://schemas.openxmlformats.org/officeDocument/2006/relationships/hyperlink" Target="https://mathanh.yenthanh.nghean.gov.vn/" TargetMode="External"/><Relationship Id="rId1619" Type="http://schemas.openxmlformats.org/officeDocument/2006/relationships/hyperlink" Target="https://kyson.nghean.gov.vn/cac-xa-thi-tran/20-xa-bac-ly-475463" TargetMode="External"/><Relationship Id="rId1826" Type="http://schemas.openxmlformats.org/officeDocument/2006/relationships/hyperlink" Target="https://www.facebook.com/conganBaTri/" TargetMode="External"/><Relationship Id="rId779" Type="http://schemas.openxmlformats.org/officeDocument/2006/relationships/hyperlink" Target="https://hathai.hatrung.thanhhoa.gov.vn/" TargetMode="External"/><Relationship Id="rId986" Type="http://schemas.openxmlformats.org/officeDocument/2006/relationships/hyperlink" Target="https://www.facebook.com/CAX.MinhKhoi/" TargetMode="External"/><Relationship Id="rId639" Type="http://schemas.openxmlformats.org/officeDocument/2006/relationships/hyperlink" Target="https://www.facebook.com/profile.php?id=100063740064710" TargetMode="External"/><Relationship Id="rId1269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476" Type="http://schemas.openxmlformats.org/officeDocument/2006/relationships/hyperlink" Target="http://truclam.thixanghison.thanhhoa.gov.vn/kinh-te-chinh-tri" TargetMode="External"/><Relationship Id="rId846" Type="http://schemas.openxmlformats.org/officeDocument/2006/relationships/hyperlink" Target="https://www.facebook.com/p/C%C3%B4ng-an-x%C3%A3-%C4%90%E1%BB%8Bnh-Ho%C3%A0-100049204906118/" TargetMode="External"/><Relationship Id="rId1129" Type="http://schemas.openxmlformats.org/officeDocument/2006/relationships/hyperlink" Target="https://www.facebook.com/p/C%C3%B4ng-an-x%C3%A3-Ho%E1%BA%B1ng-Tr%E1%BA%A1ch-Ho%E1%BA%B1ng-Ho%C3%A1-Thanh-H%C3%B3a-100069122501754/" TargetMode="External"/><Relationship Id="rId1683" Type="http://schemas.openxmlformats.org/officeDocument/2006/relationships/hyperlink" Target="https://nghialac.nghiadan.nghean.gov.vn/" TargetMode="External"/><Relationship Id="rId1890" Type="http://schemas.openxmlformats.org/officeDocument/2006/relationships/hyperlink" Target="https://anhson.nghean.gov.vn/" TargetMode="External"/><Relationship Id="rId706" Type="http://schemas.openxmlformats.org/officeDocument/2006/relationships/hyperlink" Target="https://thachbinh.thachthanh.thanhhoa.gov.vn/" TargetMode="External"/><Relationship Id="rId913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336" Type="http://schemas.openxmlformats.org/officeDocument/2006/relationships/hyperlink" Target="https://www.facebook.com/p/C%C3%B4ng-An-X%C3%A3-T%C6%B0%E1%BB%A3ng-V%C4%83n-N%C3%B4ng-C%E1%BB%91ng-Thanh-Ho%C3%A1-100062943563576/" TargetMode="External"/><Relationship Id="rId1543" Type="http://schemas.openxmlformats.org/officeDocument/2006/relationships/hyperlink" Target="https://hungchinh.vinh.nghean.gov.vn/lien-he" TargetMode="External"/><Relationship Id="rId1750" Type="http://schemas.openxmlformats.org/officeDocument/2006/relationships/hyperlink" Target="https://tanson.doluong.nghean.gov.vn/" TargetMode="External"/><Relationship Id="rId42" Type="http://schemas.openxmlformats.org/officeDocument/2006/relationships/hyperlink" Target="https://www.facebook.com/profile.php?id=100071358574786" TargetMode="External"/><Relationship Id="rId1403" Type="http://schemas.openxmlformats.org/officeDocument/2006/relationships/hyperlink" Target="https://www.facebook.com/p/Tu%E1%BB%95i-tr%E1%BA%BB-C%C3%B4ng-an-Th%C3%A0nh-ph%E1%BB%91-V%C4%A9nh-Y%C3%AAn-100066497717181/?locale=cx_PH" TargetMode="External"/><Relationship Id="rId1610" Type="http://schemas.openxmlformats.org/officeDocument/2006/relationships/hyperlink" Target="https://www.facebook.com/ConganxaChauBinh/" TargetMode="External"/><Relationship Id="rId289" Type="http://schemas.openxmlformats.org/officeDocument/2006/relationships/hyperlink" Target="https://www.facebook.com/profile.php?id=100063681475817" TargetMode="External"/><Relationship Id="rId496" Type="http://schemas.openxmlformats.org/officeDocument/2006/relationships/hyperlink" Target="https://www.facebook.com/cax0869549029" TargetMode="External"/><Relationship Id="rId2177" Type="http://schemas.openxmlformats.org/officeDocument/2006/relationships/hyperlink" Target="https://nghiloc.nghean.gov.vn/cac-xa-thi-tran" TargetMode="External"/><Relationship Id="rId149" Type="http://schemas.openxmlformats.org/officeDocument/2006/relationships/hyperlink" Target="https://www.facebook.com/profile.php?id=100063914806125" TargetMode="External"/><Relationship Id="rId356" Type="http://schemas.openxmlformats.org/officeDocument/2006/relationships/hyperlink" Target="https://www.facebook.com/profile.php?id=61552803270066" TargetMode="External"/><Relationship Id="rId563" Type="http://schemas.openxmlformats.org/officeDocument/2006/relationships/hyperlink" Target="https://www.facebook.com/profile.php?id=100063557649899" TargetMode="External"/><Relationship Id="rId770" Type="http://schemas.openxmlformats.org/officeDocument/2006/relationships/hyperlink" Target="https://www.facebook.com/p/C%C3%B4ng-an-x%C3%A3-H%C3%A0-Ti%E1%BA%BFn-huy%E1%BB%87n-H%C3%A0-Trung-100064276472012/" TargetMode="External"/><Relationship Id="rId1193" Type="http://schemas.openxmlformats.org/officeDocument/2006/relationships/hyperlink" Target="https://daloc.chauthanh.travinh.gov.vn/" TargetMode="External"/><Relationship Id="rId2037" Type="http://schemas.openxmlformats.org/officeDocument/2006/relationships/hyperlink" Target="https://doluong.nghean.gov.vn/hong-son/gioi-thieu-chung-xa-hong-son-365173" TargetMode="External"/><Relationship Id="rId2244" Type="http://schemas.openxmlformats.org/officeDocument/2006/relationships/hyperlink" Target="https://hungyenbac.hungnguyen.nghean.gov.vn/" TargetMode="External"/><Relationship Id="rId216" Type="http://schemas.openxmlformats.org/officeDocument/2006/relationships/hyperlink" Target="https://www.facebook.com/CaxNghiaHop" TargetMode="External"/><Relationship Id="rId423" Type="http://schemas.openxmlformats.org/officeDocument/2006/relationships/hyperlink" Target="https://www.facebook.com/profile.php?id=100063607939391" TargetMode="External"/><Relationship Id="rId1053" Type="http://schemas.openxmlformats.org/officeDocument/2006/relationships/hyperlink" Target="https://www.facebook.com/p/C%C3%B4ng-an-x%C3%A3-Thi%E1%BB%87u-H%E1%BB%A3p-C%C3%B4ng-an-huy%E1%BB%87n-Thi%E1%BB%87u-H%C3%B3a-100063725033647/" TargetMode="External"/><Relationship Id="rId1260" Type="http://schemas.openxmlformats.org/officeDocument/2006/relationships/hyperlink" Target="https://thanhlam.nhuxuan.thanhhoa.gov.vn/" TargetMode="External"/><Relationship Id="rId2104" Type="http://schemas.openxmlformats.org/officeDocument/2006/relationships/hyperlink" Target="https://thanhmy.thanhchuong.nghean.gov.vn/" TargetMode="External"/><Relationship Id="rId630" Type="http://schemas.openxmlformats.org/officeDocument/2006/relationships/hyperlink" Target="https://www.facebook.com/profile.php?id=100077246261957" TargetMode="External"/><Relationship Id="rId2311" Type="http://schemas.openxmlformats.org/officeDocument/2006/relationships/hyperlink" Target="https://hscvubtp.hatinh.gov.vn/ubtp/vbpq.nsf/6F205BCCEA76DB4147258488002F98F1/$file/TR%E1%BA%A2%20L%E1%BB%9CI%20%C4%90%C6%A0N%20TH%C6%AF%20TR%E1%BA%A6N%20TH%E1%BB%8A%20PH%C6%AF%C6%A0NG%20LINH.signed.pdf" TargetMode="External"/><Relationship Id="rId1120" Type="http://schemas.openxmlformats.org/officeDocument/2006/relationships/hyperlink" Target="https://www.facebook.com/p/C%C3%B4ng-an-x%C3%A3-Ho%E1%BA%B1ng-Th%E1%BA%AFng-Ho%E1%BA%B1ng-H%C3%B3a-Thanh-H%C3%B3a-100064130135521/" TargetMode="External"/><Relationship Id="rId1937" Type="http://schemas.openxmlformats.org/officeDocument/2006/relationships/hyperlink" Target="https://www.facebook.com/conganxadienhanh/" TargetMode="External"/><Relationship Id="rId280" Type="http://schemas.openxmlformats.org/officeDocument/2006/relationships/hyperlink" Target="https://www.facebook.com/profile.php?id=61550488060869" TargetMode="External"/><Relationship Id="rId140" Type="http://schemas.openxmlformats.org/officeDocument/2006/relationships/hyperlink" Target="https://www.facebook.com/profile.php?id=100069490098019" TargetMode="External"/><Relationship Id="rId6" Type="http://schemas.openxmlformats.org/officeDocument/2006/relationships/hyperlink" Target="https://www.facebook.com/profile.php?id=100063535718320" TargetMode="External"/><Relationship Id="rId957" Type="http://schemas.openxmlformats.org/officeDocument/2006/relationships/hyperlink" Target="https://www.facebook.com/p/C%C3%B4ng-An-X%C3%A3-Xu%C3%A2n-D%C6%B0%C6%A1ng-100090510335585/" TargetMode="External"/><Relationship Id="rId1587" Type="http://schemas.openxmlformats.org/officeDocument/2006/relationships/hyperlink" Target="https://quean.queson.quangnam.gov.vn/" TargetMode="External"/><Relationship Id="rId1794" Type="http://schemas.openxmlformats.org/officeDocument/2006/relationships/hyperlink" Target="https://www.facebook.com/p/C%C3%B4ng-An-X%C3%A3-Qu%E1%BB%B3nh-Thu%E1%BA%ADn-100067204946231/" TargetMode="External"/><Relationship Id="rId86" Type="http://schemas.openxmlformats.org/officeDocument/2006/relationships/hyperlink" Target="https://www.facebook.com/profile.php?id=100086313707966" TargetMode="External"/><Relationship Id="rId817" Type="http://schemas.openxmlformats.org/officeDocument/2006/relationships/hyperlink" Target="http://quyloc.yendinh.thanhhoa.gov.vn/portal/pages/Lanh-dao-thi-tran.aspx" TargetMode="External"/><Relationship Id="rId1447" Type="http://schemas.openxmlformats.org/officeDocument/2006/relationships/hyperlink" Target="https://www.facebook.com/p/C%C3%B4ng-An-X%C3%A3-H%C3%B9ng-S%C6%A1n-100064748203792/" TargetMode="External"/><Relationship Id="rId1654" Type="http://schemas.openxmlformats.org/officeDocument/2006/relationships/hyperlink" Target="https://www.facebook.com/p/C%C3%B4ng-an-xa%CC%83-Nh%C3%B4n-Mai-100079104690411/" TargetMode="External"/><Relationship Id="rId1861" Type="http://schemas.openxmlformats.org/officeDocument/2006/relationships/hyperlink" Target="https://www.facebook.com/p/C%C3%B4ng-an-huy%E1%BB%87n-Anh-S%C6%A1n-100050389963999/" TargetMode="External"/><Relationship Id="rId1307" Type="http://schemas.openxmlformats.org/officeDocument/2006/relationships/hyperlink" Target="https://thanhhoa.longan.gov.vn/" TargetMode="External"/><Relationship Id="rId1514" Type="http://schemas.openxmlformats.org/officeDocument/2006/relationships/hyperlink" Target="https://www.facebook.com/capdoicung/" TargetMode="External"/><Relationship Id="rId1721" Type="http://schemas.openxmlformats.org/officeDocument/2006/relationships/hyperlink" Target="https://chauloc.quyhop.nghean.gov.vn/" TargetMode="External"/><Relationship Id="rId13" Type="http://schemas.openxmlformats.org/officeDocument/2006/relationships/hyperlink" Target="https://www.facebook.com/profile.php?id=100064197305024" TargetMode="External"/><Relationship Id="rId2288" Type="http://schemas.openxmlformats.org/officeDocument/2006/relationships/hyperlink" Target="https://tranphu.hatinhcity.gov.vn/" TargetMode="External"/><Relationship Id="rId467" Type="http://schemas.openxmlformats.org/officeDocument/2006/relationships/hyperlink" Target="https://www.facebook.com/conganxangathanhonline" TargetMode="External"/><Relationship Id="rId1097" Type="http://schemas.openxmlformats.org/officeDocument/2006/relationships/hyperlink" Target="https://hoangtrung.hoanghoa.thanhhoa.gov.vn/" TargetMode="External"/><Relationship Id="rId2148" Type="http://schemas.openxmlformats.org/officeDocument/2006/relationships/hyperlink" Target="https://thanhmai.thanhchuong.nghean.gov.vn/" TargetMode="External"/><Relationship Id="rId674" Type="http://schemas.openxmlformats.org/officeDocument/2006/relationships/hyperlink" Target="https://www.facebook.com/congancamphu" TargetMode="External"/><Relationship Id="rId881" Type="http://schemas.openxmlformats.org/officeDocument/2006/relationships/hyperlink" Target="https://namgiang.thoxuan.thanhhoa.gov.vn/" TargetMode="External"/><Relationship Id="rId2355" Type="http://schemas.openxmlformats.org/officeDocument/2006/relationships/hyperlink" Target="https://www.facebook.com/p/C%C3%B4ng-an-x%C3%A3-S%C6%A1n-Tr%C3%A0-1000634671057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299</v>
      </c>
      <c r="C1" s="21" t="s">
        <v>314</v>
      </c>
      <c r="D1" s="21" t="s">
        <v>315</v>
      </c>
      <c r="E1" s="18" t="s">
        <v>308</v>
      </c>
      <c r="F1" s="17" t="s">
        <v>307</v>
      </c>
      <c r="G1" s="9" t="s">
        <v>304</v>
      </c>
      <c r="H1" s="19" t="s">
        <v>306</v>
      </c>
      <c r="I1" s="8" t="s">
        <v>309</v>
      </c>
      <c r="J1" s="16" t="s">
        <v>305</v>
      </c>
      <c r="K1" s="8" t="s">
        <v>302</v>
      </c>
      <c r="L1" s="22" t="s">
        <v>316</v>
      </c>
      <c r="M1" s="15" t="s">
        <v>303</v>
      </c>
      <c r="N1" s="20" t="s">
        <v>312</v>
      </c>
      <c r="O1" s="20" t="s">
        <v>310</v>
      </c>
      <c r="P1" s="20" t="s">
        <v>313</v>
      </c>
      <c r="Q1" s="20" t="s">
        <v>311</v>
      </c>
    </row>
    <row r="2" spans="1:17" ht="30" customHeight="1" x14ac:dyDescent="0.25">
      <c r="A2" s="2">
        <v>11001</v>
      </c>
      <c r="B2" s="3" t="s">
        <v>2</v>
      </c>
      <c r="C2" s="14" t="s">
        <v>1</v>
      </c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11002</v>
      </c>
      <c r="B3" s="3" t="str">
        <f>HYPERLINK("https://camphu.camthuy.thanhhoa.gov.vn/", "UBND Ủy ban nhân dân xã Cẩm Phong tỉnh Thanh Hóa")</f>
        <v>UBND Ủy ban nhân dân xã Cẩm Phong tỉnh Thanh Hóa</v>
      </c>
      <c r="C3" s="12" t="s">
        <v>300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11003</v>
      </c>
      <c r="B4" s="3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4" s="12" t="s">
        <v>300</v>
      </c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11004</v>
      </c>
      <c r="B5" s="3" t="str">
        <f>HYPERLINK("https://camngoc.camthuy.thanhhoa.gov.vn/", "UBND Ủy ban nhân dân xã Cẩm Ngọc tỉnh Thanh Hóa")</f>
        <v>UBND Ủy ban nhân dân xã Cẩm Ngọc tỉnh Thanh Hóa</v>
      </c>
      <c r="C5" s="12" t="s">
        <v>300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11005</v>
      </c>
      <c r="B6" s="3" t="str">
        <f>HYPERLINK("https://www.facebook.com/p/C%C3%B4ng-an-x%C3%A3-C%E1%BA%A9m-Long-C%E1%BA%A9m-Th%E1%BB%A7y-100063570279651/", "Công an xã Cẩm Long tỉnh Thanh Hóa")</f>
        <v>Công an xã Cẩm Long tỉnh Thanh Hóa</v>
      </c>
      <c r="C6" s="12" t="s">
        <v>300</v>
      </c>
      <c r="D6" s="13" t="s">
        <v>301</v>
      </c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11006</v>
      </c>
      <c r="B7" s="3" t="str">
        <f>HYPERLINK("https://camlong.camthuy.thanhhoa.gov.vn/", "UBND Ủy ban nhân dân xã Cẩm Long tỉnh Thanh Hóa")</f>
        <v>UBND Ủy ban nhân dân xã Cẩm Long tỉnh Thanh Hóa</v>
      </c>
      <c r="C7" s="12" t="s">
        <v>300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11007</v>
      </c>
      <c r="B8" s="1" t="str">
        <f>HYPERLINK("https://www.facebook.com/profile.php?id=100064623137061", "Công an xã Cẩm Yên tỉnh Thanh Hóa")</f>
        <v>Công an xã Cẩm Yên tỉnh Thanh Hóa</v>
      </c>
      <c r="C8" s="12" t="s">
        <v>300</v>
      </c>
      <c r="D8" s="13" t="s">
        <v>301</v>
      </c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11008</v>
      </c>
      <c r="B9" s="3" t="str">
        <f>HYPERLINK("https://camyen.camthuy.thanhhoa.gov.vn/", "UBND Ủy ban nhân dân xã Cẩm Yên tỉnh Thanh Hóa")</f>
        <v>UBND Ủy ban nhân dân xã Cẩm Yên tỉnh Thanh Hóa</v>
      </c>
      <c r="C9" s="12" t="s">
        <v>300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11009</v>
      </c>
      <c r="B10" s="3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10" s="12" t="s">
        <v>300</v>
      </c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11010</v>
      </c>
      <c r="B11" s="3" t="str">
        <f>HYPERLINK("https://camtan.camthuy.thanhhoa.gov.vn/", "UBND Ủy ban nhân dân xã Cẩm Tân tỉnh Thanh Hóa")</f>
        <v>UBND Ủy ban nhân dân xã Cẩm Tân tỉnh Thanh Hóa</v>
      </c>
      <c r="C11" s="12" t="s">
        <v>300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11011</v>
      </c>
      <c r="B12" s="3" t="str">
        <f>HYPERLINK("https://www.facebook.com/congancamphu/", "Công an xã Cẩm Phú tỉnh Thanh Hóa")</f>
        <v>Công an xã Cẩm Phú tỉnh Thanh Hóa</v>
      </c>
      <c r="C12" s="12" t="s">
        <v>300</v>
      </c>
      <c r="D12" s="13" t="s">
        <v>301</v>
      </c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11012</v>
      </c>
      <c r="B13" s="3" t="str">
        <f>HYPERLINK("https://camphu.camthuy.thanhhoa.gov.vn/", "UBND Ủy ban nhân dân xã Cẩm Phú tỉnh Thanh Hóa")</f>
        <v>UBND Ủy ban nhân dân xã Cẩm Phú tỉnh Thanh Hóa</v>
      </c>
      <c r="C13" s="12" t="s">
        <v>300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11013</v>
      </c>
      <c r="B14" s="3" t="str">
        <f>HYPERLINK("https://www.facebook.com/congancamvan/", "Công an xã Cẩm Vân tỉnh Thanh Hóa")</f>
        <v>Công an xã Cẩm Vân tỉnh Thanh Hóa</v>
      </c>
      <c r="C14" s="12" t="s">
        <v>300</v>
      </c>
      <c r="D14" s="13" t="s">
        <v>301</v>
      </c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11014</v>
      </c>
      <c r="B15" s="3" t="str">
        <f>HYPERLINK("https://camvan.camthuy.thanhhoa.gov.vn/web/danh-ba-co-quan-chuc-nang", "UBND Ủy ban nhân dân xã Cẩm Vân tỉnh Thanh Hóa")</f>
        <v>UBND Ủy ban nhân dân xã Cẩm Vân tỉnh Thanh Hóa</v>
      </c>
      <c r="C15" s="12" t="s">
        <v>300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11015</v>
      </c>
      <c r="B16" s="3" t="str">
        <f>HYPERLINK("https://www.facebook.com/Congankimtan/", "Công an thị trấn Kim Tân tỉnh Thanh Hóa")</f>
        <v>Công an thị trấn Kim Tân tỉnh Thanh Hóa</v>
      </c>
      <c r="C16" s="12" t="s">
        <v>300</v>
      </c>
      <c r="D16" s="13" t="s">
        <v>301</v>
      </c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11016</v>
      </c>
      <c r="B17" s="3" t="str">
        <f>HYPERLINK("https://kimtan.thachthanh.thanhhoa.gov.vn/lich-cong-tac", "UBND Ủy ban nhân dân thị trấn Kim Tân tỉnh Thanh Hóa")</f>
        <v>UBND Ủy ban nhân dân thị trấn Kim Tân tỉnh Thanh Hóa</v>
      </c>
      <c r="C17" s="12" t="s">
        <v>300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11017</v>
      </c>
      <c r="B18" s="3" t="s">
        <v>3</v>
      </c>
      <c r="C18" s="14" t="s">
        <v>1</v>
      </c>
      <c r="D18" s="13" t="s">
        <v>301</v>
      </c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11018</v>
      </c>
      <c r="B19" s="3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19" s="12" t="s">
        <v>300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11019</v>
      </c>
      <c r="B20" s="1" t="str">
        <f>HYPERLINK("", "Công an xã Thạch Tân tỉnh Thanh Hóa")</f>
        <v>Công an xã Thạch Tân tỉnh Thanh Hóa</v>
      </c>
      <c r="C20" s="12" t="s">
        <v>300</v>
      </c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11020</v>
      </c>
      <c r="B21" s="3" t="str">
        <f>HYPERLINK("https://thachdinh.thachthanh.thanhhoa.gov.vn/", "UBND Ủy ban nhân dân xã Thạch Tân tỉnh Thanh Hóa")</f>
        <v>UBND Ủy ban nhân dân xã Thạch Tân tỉnh Thanh Hóa</v>
      </c>
      <c r="C21" s="12" t="s">
        <v>300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11021</v>
      </c>
      <c r="B22" s="3" t="str">
        <f>HYPERLINK("https://www.facebook.com/100030957087036", "Công an xã Thạch Lâm tỉnh Thanh Hóa")</f>
        <v>Công an xã Thạch Lâm tỉnh Thanh Hóa</v>
      </c>
      <c r="C22" s="12" t="s">
        <v>300</v>
      </c>
      <c r="D22" s="13" t="s">
        <v>301</v>
      </c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11022</v>
      </c>
      <c r="B23" s="3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23" s="12" t="s">
        <v>300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11023</v>
      </c>
      <c r="B24" s="1" t="str">
        <f>HYPERLINK("https://www.facebook.com/profile.php?id=100063607177501", "Công an xã Thạch Quảng tỉnh Thanh Hóa")</f>
        <v>Công an xã Thạch Quảng tỉnh Thanh Hóa</v>
      </c>
      <c r="C24" s="12" t="s">
        <v>300</v>
      </c>
      <c r="D24" s="13" t="s">
        <v>301</v>
      </c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11024</v>
      </c>
      <c r="B25" s="3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25" s="12" t="s">
        <v>300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11025</v>
      </c>
      <c r="B26" s="3" t="s">
        <v>4</v>
      </c>
      <c r="C26" s="14" t="s">
        <v>1</v>
      </c>
      <c r="D26" s="13" t="s">
        <v>301</v>
      </c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11026</v>
      </c>
      <c r="B27" s="3" t="str">
        <f>HYPERLINK("https://thachtuong.thachthanh.thanhhoa.gov.vn/xd-nong-thon-moi/nhan-dan-xa-thach-tuong-ra-quan-don-dep-ve-sinh-moi-truong-va-trong-hang-rao-xanh-169398", "UBND Ủy ban nhân dân xã Thạch Tượng tỉnh Thanh Hóa")</f>
        <v>UBND Ủy ban nhân dân xã Thạch Tượng tỉnh Thanh Hóa</v>
      </c>
      <c r="C27" s="12" t="s">
        <v>300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11027</v>
      </c>
      <c r="B28" s="3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28" s="12" t="s">
        <v>300</v>
      </c>
      <c r="D28" s="13" t="s">
        <v>301</v>
      </c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11028</v>
      </c>
      <c r="B29" s="3" t="str">
        <f>HYPERLINK("https://camthach.camthuy.thanhhoa.gov.vn/", "UBND Ủy ban nhân dân xã Thạch Cẩm tỉnh Thanh Hóa")</f>
        <v>UBND Ủy ban nhân dân xã Thạch Cẩm tỉnh Thanh Hóa</v>
      </c>
      <c r="C29" s="12" t="s">
        <v>300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11029</v>
      </c>
      <c r="B30" s="1" t="str">
        <f>HYPERLINK("https://www.facebook.com/profile.php?id=100064932063253", "Công an xã Thạch Sơn tỉnh Thanh Hóa")</f>
        <v>Công an xã Thạch Sơn tỉnh Thanh Hóa</v>
      </c>
      <c r="C30" s="12" t="s">
        <v>300</v>
      </c>
      <c r="D30" s="13" t="s">
        <v>301</v>
      </c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11030</v>
      </c>
      <c r="B31" s="3" t="str">
        <f>HYPERLINK("https://thachbinh.thachthanh.thanhhoa.gov.vn/", "UBND Ủy ban nhân dân xã Thạch Sơn tỉnh Thanh Hóa")</f>
        <v>UBND Ủy ban nhân dân xã Thạch Sơn tỉnh Thanh Hóa</v>
      </c>
      <c r="C31" s="12" t="s">
        <v>300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11031</v>
      </c>
      <c r="B32" s="3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32" s="12" t="s">
        <v>300</v>
      </c>
      <c r="D32" s="13" t="s">
        <v>301</v>
      </c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11032</v>
      </c>
      <c r="B33" s="3" t="str">
        <f>HYPERLINK("https://thachbinh.thachthanh.thanhhoa.gov.vn/", "UBND Ủy ban nhân dân xã Thạch Bình tỉnh Thanh Hóa")</f>
        <v>UBND Ủy ban nhân dân xã Thạch Bình tỉnh Thanh Hóa</v>
      </c>
      <c r="C33" s="12" t="s">
        <v>300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11033</v>
      </c>
      <c r="B34" s="3" t="str">
        <f>HYPERLINK("https://www.facebook.com/Conganthachdinh/", "Công an xã Thạch Định tỉnh Thanh Hóa")</f>
        <v>Công an xã Thạch Định tỉnh Thanh Hóa</v>
      </c>
      <c r="C34" s="12" t="s">
        <v>300</v>
      </c>
      <c r="D34" s="11" t="s">
        <v>301</v>
      </c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11034</v>
      </c>
      <c r="B35" s="3" t="str">
        <f>HYPERLINK("https://thachdinh.thachthanh.thanhhoa.gov.vn/", "UBND Ủy ban nhân dân xã Thạch Định tỉnh Thanh Hóa")</f>
        <v>UBND Ủy ban nhân dân xã Thạch Định tỉnh Thanh Hóa</v>
      </c>
      <c r="C35" s="12" t="s">
        <v>300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11035</v>
      </c>
      <c r="B36" s="1" t="str">
        <f>HYPERLINK("https://www.facebook.com/conganthachdong", "Công an xã Thạch Đồng tỉnh Thanh Hóa")</f>
        <v>Công an xã Thạch Đồng tỉnh Thanh Hóa</v>
      </c>
      <c r="C36" s="12" t="s">
        <v>300</v>
      </c>
      <c r="D36" s="13" t="s">
        <v>301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11036</v>
      </c>
      <c r="B37" s="3" t="str">
        <f>HYPERLINK("https://thachdong.thachthanh.thanhhoa.gov.vn/", "UBND Ủy ban nhân dân xã Thạch Đồng tỉnh Thanh Hóa")</f>
        <v>UBND Ủy ban nhân dân xã Thạch Đồng tỉnh Thanh Hóa</v>
      </c>
      <c r="C37" s="12" t="s">
        <v>300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11037</v>
      </c>
      <c r="B38" s="3" t="s">
        <v>5</v>
      </c>
      <c r="C38" s="14" t="s">
        <v>1</v>
      </c>
      <c r="D38" s="11" t="s">
        <v>301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11038</v>
      </c>
      <c r="B39" s="3" t="str">
        <f>HYPERLINK("http://thachlong.thachthanh.thanhhoa.gov.vn/pho-bien-tuyen-truyen", "UBND Ủy ban nhân dân xã Thạch Long tỉnh Thanh Hóa")</f>
        <v>UBND Ủy ban nhân dân xã Thạch Long tỉnh Thanh Hóa</v>
      </c>
      <c r="C39" s="12" t="s">
        <v>300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11039</v>
      </c>
      <c r="B40" s="3" t="str">
        <f>HYPERLINK("https://www.facebook.com/p/Th%C3%B4ng-tin-%C4%91i%E1%BB%87n-t%E1%BB%AD-x%C3%A3-Th%C3%A0nh-M%E1%BB%B9-Th%E1%BA%A1ch-Th%C3%A0nh-Thanh-H%C3%B3a-100063552515922/", "Công an xã Thành Mỹ tỉnh Thanh Hóa")</f>
        <v>Công an xã Thành Mỹ tỉnh Thanh Hóa</v>
      </c>
      <c r="C40" s="12" t="s">
        <v>300</v>
      </c>
      <c r="D40" s="13"/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11040</v>
      </c>
      <c r="B41" s="3" t="str">
        <f>HYPERLINK("https://thanhmy.thachthanh.thanhhoa.gov.vn/kinh-te-chinh-tri/hoi-dong-nhan-dan-xa-thanh-my-to-chuc-ky-hop-thu-12-khoa-xxi-nhiem-ky-2021-2026-168487", "UBND Ủy ban nhân dân xã Thành Mỹ tỉnh Thanh Hóa")</f>
        <v>UBND Ủy ban nhân dân xã Thành Mỹ tỉnh Thanh Hóa</v>
      </c>
      <c r="C41" s="12" t="s">
        <v>300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11041</v>
      </c>
      <c r="B42" s="3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42" s="12" t="s">
        <v>300</v>
      </c>
      <c r="D42" s="11" t="s">
        <v>301</v>
      </c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11042</v>
      </c>
      <c r="B43" s="3" t="str">
        <f>HYPERLINK("https://thanhson.quanhoa.thanhhoa.gov.vn/", "UBND Ủy ban nhân dân xã Thành Yên tỉnh Thanh Hóa")</f>
        <v>UBND Ủy ban nhân dân xã Thành Yên tỉnh Thanh Hóa</v>
      </c>
      <c r="C43" s="12" t="s">
        <v>300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11043</v>
      </c>
      <c r="B44" s="3" t="str">
        <f>HYPERLINK("https://www.facebook.com/p/Tu%E1%BB%95i-tr%E1%BA%BB-C%C3%B4ng-an-Th%C3%A0nh-ph%E1%BB%91-V%C4%A9nh-Y%C3%AAn-100066497717181/", "Công an xã Thành Vinh tỉnh Thanh Hóa")</f>
        <v>Công an xã Thành Vinh tỉnh Thanh Hóa</v>
      </c>
      <c r="C44" s="12" t="s">
        <v>300</v>
      </c>
      <c r="D44" s="13" t="s">
        <v>301</v>
      </c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11044</v>
      </c>
      <c r="B45" s="3" t="str">
        <f>HYPERLINK("https://thanhvinh.thachthanh.thanhhoa.gov.vn/", "UBND Ủy ban nhân dân xã Thành Vinh tỉnh Thanh Hóa")</f>
        <v>UBND Ủy ban nhân dân xã Thành Vinh tỉnh Thanh Hóa</v>
      </c>
      <c r="C45" s="12" t="s">
        <v>300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11045</v>
      </c>
      <c r="B46" s="3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46" s="12" t="s">
        <v>300</v>
      </c>
      <c r="D46" s="11" t="s">
        <v>301</v>
      </c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11046</v>
      </c>
      <c r="B47" s="3" t="str">
        <f>HYPERLINK("https://thanhminh.thachthanh.thanhhoa.gov.vn/chuc-nang-nhiem-vu", "UBND Ủy ban nhân dân xã Thành Minh tỉnh Thanh Hóa")</f>
        <v>UBND Ủy ban nhân dân xã Thành Minh tỉnh Thanh Hóa</v>
      </c>
      <c r="C47" s="12" t="s">
        <v>300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11047</v>
      </c>
      <c r="B48" s="1" t="str">
        <f>HYPERLINK("https://www.facebook.com/profile.php?id=100078176007072", "Công an xã Thành Công tỉnh Thanh Hóa")</f>
        <v>Công an xã Thành Công tỉnh Thanh Hóa</v>
      </c>
      <c r="C48" s="12" t="s">
        <v>300</v>
      </c>
      <c r="D48" s="11" t="s">
        <v>301</v>
      </c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11048</v>
      </c>
      <c r="B49" s="3" t="str">
        <f>HYPERLINK("http://thanhcong.gocongtay.tiengiang.gov.vn/", "UBND Ủy ban nhân dân xã Thành Công tỉnh Thanh Hóa")</f>
        <v>UBND Ủy ban nhân dân xã Thành Công tỉnh Thanh Hóa</v>
      </c>
      <c r="C49" s="12" t="s">
        <v>300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11049</v>
      </c>
      <c r="B50" s="3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50" s="12" t="s">
        <v>300</v>
      </c>
      <c r="D50" s="13" t="s">
        <v>301</v>
      </c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11050</v>
      </c>
      <c r="B51" s="3" t="str">
        <f>HYPERLINK("https://thanhson.quanhoa.thanhhoa.gov.vn/", "UBND Ủy ban nhân dân xã Thành Tân tỉnh Thanh Hóa")</f>
        <v>UBND Ủy ban nhân dân xã Thành Tân tỉnh Thanh Hóa</v>
      </c>
      <c r="C51" s="12" t="s">
        <v>300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11051</v>
      </c>
      <c r="B52" s="3" t="s">
        <v>6</v>
      </c>
      <c r="C52" s="14" t="s">
        <v>1</v>
      </c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11052</v>
      </c>
      <c r="B53" s="3" t="str">
        <f>HYPERLINK("https://qppl.thanhhoa.gov.vn/vbpq_thanhhoa.nsf/9EE67D4AFDE3CC1D472586DC00136062/$file/DT-VBDTPT718152435-5-20211621560934031_(trangnt)(21.05.2021_10h09p10)_signed.pdf", "UBND Ủy ban nhân dân xã Thành Trực tỉnh Thanh Hóa")</f>
        <v>UBND Ủy ban nhân dân xã Thành Trực tỉnh Thanh Hóa</v>
      </c>
      <c r="C53" s="12" t="s">
        <v>300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11053</v>
      </c>
      <c r="B54" s="3" t="s">
        <v>7</v>
      </c>
      <c r="C54" s="14" t="s">
        <v>1</v>
      </c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11054</v>
      </c>
      <c r="B55" s="3" t="str">
        <f>HYPERLINK("https://qppl.thanhhoa.gov.vn/vbpq_thanhhoa.nsf/AA9C0064F6C2BFC8472589C800071A9F/$file/DT-VBDTPT919220965-6-20231686013074052_(giangld)(07.06.2023_14h31p58)_signed.pdf", "UBND Ủy ban nhân dân xã Thành Vân tỉnh Thanh Hóa")</f>
        <v>UBND Ủy ban nhân dân xã Thành Vân tỉnh Thanh Hóa</v>
      </c>
      <c r="C55" s="12" t="s">
        <v>300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11055</v>
      </c>
      <c r="B56" s="3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56" s="12" t="s">
        <v>300</v>
      </c>
      <c r="D56" s="13" t="s">
        <v>301</v>
      </c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11056</v>
      </c>
      <c r="B57" s="3" t="str">
        <f>HYPERLINK("https://thanhtam.thachthanh.thanhhoa.gov.vn/lich-su-hinh-thanh", "UBND Ủy ban nhân dân xã Thành Tâm tỉnh Thanh Hóa")</f>
        <v>UBND Ủy ban nhân dân xã Thành Tâm tỉnh Thanh Hóa</v>
      </c>
      <c r="C57" s="12" t="s">
        <v>300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11057</v>
      </c>
      <c r="B58" s="1" t="str">
        <f>HYPERLINK("https://www.facebook.com/conganxathanhan", "Công an xã Thành An tỉnh Thanh Hóa")</f>
        <v>Công an xã Thành An tỉnh Thanh Hóa</v>
      </c>
      <c r="C58" s="12" t="s">
        <v>300</v>
      </c>
      <c r="D58" s="11" t="s">
        <v>301</v>
      </c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11058</v>
      </c>
      <c r="B59" s="3" t="str">
        <f>HYPERLINK("https://thanhhung.thachthanh.thanhhoa.gov.vn/", "UBND Ủy ban nhân dân xã Thành An tỉnh Thanh Hóa")</f>
        <v>UBND Ủy ban nhân dân xã Thành An tỉnh Thanh Hóa</v>
      </c>
      <c r="C59" s="12" t="s">
        <v>300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11059</v>
      </c>
      <c r="B60" s="3" t="str">
        <f>HYPERLINK("https://www.facebook.com/caxthanhtho/", "Công an xã Thành Thọ tỉnh Thanh Hóa")</f>
        <v>Công an xã Thành Thọ tỉnh Thanh Hóa</v>
      </c>
      <c r="C60" s="12" t="s">
        <v>300</v>
      </c>
      <c r="D60" s="11" t="s">
        <v>301</v>
      </c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11060</v>
      </c>
      <c r="B61" s="3" t="str">
        <f>HYPERLINK("https://lamson.thoxuan.thanhhoa.gov.vn/web/trang-chu/bo-may-hanh-chinh/uy-ban-nhan-dan-xa/thanh-vien-uy-ban-nhan-dan-va-cong-chuc-thi-tran-lam-son.html", "UBND Ủy ban nhân dân xã Thành Thọ tỉnh Thanh Hóa")</f>
        <v>UBND Ủy ban nhân dân xã Thành Thọ tỉnh Thanh Hóa</v>
      </c>
      <c r="C61" s="12" t="s">
        <v>300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11061</v>
      </c>
      <c r="B62" s="3" t="s">
        <v>8</v>
      </c>
      <c r="C62" s="14" t="s">
        <v>1</v>
      </c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11062</v>
      </c>
      <c r="B63" s="3" t="str">
        <f>HYPERLINK("https://thanhtien.thachthanh.thanhhoa.gov.vn/so-do-trang", "UBND Ủy ban nhân dân xã Thành Tiến tỉnh Thanh Hóa")</f>
        <v>UBND Ủy ban nhân dân xã Thành Tiến tỉnh Thanh Hóa</v>
      </c>
      <c r="C63" s="12" t="s">
        <v>300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11063</v>
      </c>
      <c r="B64" s="1" t="str">
        <f>HYPERLINK("https://www.facebook.com/caxthanhlong", "Công an xã Thành Long tỉnh Thanh Hóa")</f>
        <v>Công an xã Thành Long tỉnh Thanh Hóa</v>
      </c>
      <c r="C64" s="12" t="s">
        <v>300</v>
      </c>
      <c r="D64" s="13" t="s">
        <v>301</v>
      </c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11064</v>
      </c>
      <c r="B65" s="3" t="str">
        <f>HYPERLINK("https://thanhlong.thachthanh.thanhhoa.gov.vn/lich-su-hinh-thanh", "UBND Ủy ban nhân dân xã Thành Long tỉnh Thanh Hóa")</f>
        <v>UBND Ủy ban nhân dân xã Thành Long tỉnh Thanh Hóa</v>
      </c>
      <c r="C65" s="12" t="s">
        <v>300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11065</v>
      </c>
      <c r="B66" s="3" t="s">
        <v>9</v>
      </c>
      <c r="C66" s="14" t="s">
        <v>1</v>
      </c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11066</v>
      </c>
      <c r="B67" s="3" t="str">
        <f>HYPERLINK("https://kimson.ninhbinh.gov.vn/gioi-thieu/xa-lai-thanh", "UBND Ủy ban nhân dân xã Thành Kim tỉnh Thanh Hóa")</f>
        <v>UBND Ủy ban nhân dân xã Thành Kim tỉnh Thanh Hóa</v>
      </c>
      <c r="C67" s="12" t="s">
        <v>300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11067</v>
      </c>
      <c r="B68" s="3" t="str">
        <f>HYPERLINK("https://www.facebook.com/p/C%C3%B4ng-an-x%C3%A3-Th%C3%A0nh-H%C6%B0ng-100069839448537/", "Công an xã Thành Hưng tỉnh Thanh Hóa")</f>
        <v>Công an xã Thành Hưng tỉnh Thanh Hóa</v>
      </c>
      <c r="C68" s="12" t="s">
        <v>300</v>
      </c>
      <c r="D68" s="11" t="s">
        <v>301</v>
      </c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11068</v>
      </c>
      <c r="B69" s="3" t="str">
        <f>HYPERLINK("https://thanhhung.thachthanh.thanhhoa.gov.vn/", "UBND Ủy ban nhân dân xã Thành Hưng tỉnh Thanh Hóa")</f>
        <v>UBND Ủy ban nhân dân xã Thành Hưng tỉnh Thanh Hóa</v>
      </c>
      <c r="C69" s="12" t="s">
        <v>300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11069</v>
      </c>
      <c r="B70" s="3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70" s="12" t="s">
        <v>300</v>
      </c>
      <c r="D70" s="13" t="s">
        <v>301</v>
      </c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11070</v>
      </c>
      <c r="B71" s="3" t="str">
        <f>HYPERLINK("https://ngoctrao.bimson.thanhhoa.gov.vn/", "UBND Ủy ban nhân dân xã Ngọc Trạo tỉnh Thanh Hóa")</f>
        <v>UBND Ủy ban nhân dân xã Ngọc Trạo tỉnh Thanh Hóa</v>
      </c>
      <c r="C71" s="12" t="s">
        <v>300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11071</v>
      </c>
      <c r="B72" s="3" t="str">
        <f>HYPERLINK("https://www.facebook.com/p/C%C3%B4ng-an-th%E1%BB%8B-tr%E1%BA%A5n-H%C3%A0-Trung-100072424748229/", "Công an thị trấn Hà Trung tỉnh Thanh Hóa")</f>
        <v>Công an thị trấn Hà Trung tỉnh Thanh Hóa</v>
      </c>
      <c r="C72" s="12" t="s">
        <v>300</v>
      </c>
      <c r="D72" s="11" t="s">
        <v>301</v>
      </c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11072</v>
      </c>
      <c r="B73" s="3" t="str">
        <f>HYPERLINK("https://thitran.hatrung.thanhhoa.gov.vn/", "UBND Ủy ban nhân dân thị trấn Hà Trung tỉnh Thanh Hóa")</f>
        <v>UBND Ủy ban nhân dân thị trấn Hà Trung tỉnh Thanh Hóa</v>
      </c>
      <c r="C73" s="12" t="s">
        <v>300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11073</v>
      </c>
      <c r="B74" s="3" t="str">
        <f>HYPERLINK("https://www.facebook.com/p/C%C3%B4ng-an-x%C3%A3-H%C3%A0-Long-huy%E1%BB%87n-H%C3%A0-Trung-t%E1%BB%89nh-Thanh-H%C3%B3a-100063841598729/", "Công an xã Hà Long tỉnh Thanh Hóa")</f>
        <v>Công an xã Hà Long tỉnh Thanh Hóa</v>
      </c>
      <c r="C74" s="12" t="s">
        <v>300</v>
      </c>
      <c r="D74" s="11" t="s">
        <v>301</v>
      </c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11074</v>
      </c>
      <c r="B75" s="3" t="str">
        <f>HYPERLINK("https://halong.hatrung.thanhhoa.gov.vn/", "UBND Ủy ban nhân dân xã Hà Long tỉnh Thanh Hóa")</f>
        <v>UBND Ủy ban nhân dân xã Hà Long tỉnh Thanh Hóa</v>
      </c>
      <c r="C75" s="12" t="s">
        <v>300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11075</v>
      </c>
      <c r="B76" s="1" t="str">
        <f>HYPERLINK("https://www.facebook.com/profile.php?id=100093261511685", "Công an xã Hà Vinh tỉnh Thanh Hóa")</f>
        <v>Công an xã Hà Vinh tỉnh Thanh Hóa</v>
      </c>
      <c r="C76" s="13" t="s">
        <v>300</v>
      </c>
      <c r="D76" s="11" t="s">
        <v>301</v>
      </c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11076</v>
      </c>
      <c r="B77" s="3" t="str">
        <f>HYPERLINK("https://havinh.hatrung.thanhhoa.gov.vn/", "UBND Ủy ban nhân dân xã Hà Vinh tỉnh Thanh Hóa")</f>
        <v>UBND Ủy ban nhân dân xã Hà Vinh tỉnh Thanh Hóa</v>
      </c>
      <c r="C77" s="12" t="s">
        <v>300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11077</v>
      </c>
      <c r="B78" s="3" t="s">
        <v>10</v>
      </c>
      <c r="C78" s="14" t="s">
        <v>1</v>
      </c>
      <c r="D78" s="13" t="s">
        <v>301</v>
      </c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11078</v>
      </c>
      <c r="B79" s="3" t="str">
        <f>HYPERLINK("https://habac.hatrung.thanhhoa.gov.vn/", "UBND Ủy ban nhân dân xã Hà Bắc tỉnh Thanh Hóa")</f>
        <v>UBND Ủy ban nhân dân xã Hà Bắc tỉnh Thanh Hóa</v>
      </c>
      <c r="C79" s="12" t="s">
        <v>300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11079</v>
      </c>
      <c r="B80" s="1" t="str">
        <f>HYPERLINK("", "Công an xã Hà Vân tỉnh Thanh Hóa")</f>
        <v>Công an xã Hà Vân tỉnh Thanh Hóa</v>
      </c>
      <c r="C80" s="13" t="s">
        <v>300</v>
      </c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11080</v>
      </c>
      <c r="B81" s="3" t="str">
        <f>HYPERLINK("https://hoatgiang.hatrung.thanhhoa.gov.vn/web/danh-ba-co-quan-chuc-nang/danh-sach-so-dien-thoai-can-bo-xa-ha-van.html", "UBND Ủy ban nhân dân xã Hà Vân tỉnh Thanh Hóa")</f>
        <v>UBND Ủy ban nhân dân xã Hà Vân tỉnh Thanh Hóa</v>
      </c>
      <c r="C81" s="12" t="s">
        <v>300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11081</v>
      </c>
      <c r="B82" s="1" t="str">
        <f>HYPERLINK("", "Công an xã Hà Yên tỉnh Thanh Hóa")</f>
        <v>Công an xã Hà Yên tỉnh Thanh Hóa</v>
      </c>
      <c r="C82" s="12" t="s">
        <v>300</v>
      </c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11082</v>
      </c>
      <c r="B83" s="3" t="str">
        <f>HYPERLINK("https://hahai.hatrung.thanhhoa.gov.vn/web/nhan-su.htm?cbxTochuc=605d5485-c96d-2042-2587-649d4329b35a", "UBND Ủy ban nhân dân xã Hà Yên tỉnh Thanh Hóa")</f>
        <v>UBND Ủy ban nhân dân xã Hà Yên tỉnh Thanh Hóa</v>
      </c>
      <c r="C83" s="12" t="s">
        <v>300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11083</v>
      </c>
      <c r="B84" s="1" t="str">
        <f>HYPERLINK("", "Công an xã Hà Thanh tỉnh Thanh Hóa")</f>
        <v>Công an xã Hà Thanh tỉnh Thanh Hóa</v>
      </c>
      <c r="C84" s="13" t="s">
        <v>300</v>
      </c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11084</v>
      </c>
      <c r="B85" s="3" t="str">
        <f>HYPERLINK("http://halong.hatrung.thanhhoa.gov.vn/web/danh-ba-co-quan-chuc-nang/danh-ba-can-bo-xa-ha-long.html", "UBND Ủy ban nhân dân xã Hà Thanh tỉnh Thanh Hóa")</f>
        <v>UBND Ủy ban nhân dân xã Hà Thanh tỉnh Thanh Hóa</v>
      </c>
      <c r="C85" s="12" t="s">
        <v>300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11085</v>
      </c>
      <c r="B86" s="3" t="s">
        <v>11</v>
      </c>
      <c r="C86" s="14" t="s">
        <v>1</v>
      </c>
      <c r="D86" s="11" t="s">
        <v>301</v>
      </c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11086</v>
      </c>
      <c r="B87" s="3" t="str">
        <f>HYPERLINK("https://hagiang.hatrung.thanhhoa.gov.vn/", "UBND Ủy ban nhân dân xã Hà Giang tỉnh Thanh Hóa")</f>
        <v>UBND Ủy ban nhân dân xã Hà Giang tỉnh Thanh Hóa</v>
      </c>
      <c r="C87" s="12" t="s">
        <v>300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11087</v>
      </c>
      <c r="B88" s="3" t="s">
        <v>12</v>
      </c>
      <c r="C88" s="14" t="s">
        <v>1</v>
      </c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11088</v>
      </c>
      <c r="B89" s="3" t="str">
        <f>HYPERLINK("https://halong.hatrung.thanhhoa.gov.vn/", "UBND Ủy ban nhân dân xã Hà Dương tỉnh Thanh Hóa")</f>
        <v>UBND Ủy ban nhân dân xã Hà Dương tỉnh Thanh Hóa</v>
      </c>
      <c r="C89" s="12" t="s">
        <v>300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11089</v>
      </c>
      <c r="B90" s="1" t="str">
        <f>HYPERLINK("", "Công an xã Hà Phú tỉnh Thanh Hóa")</f>
        <v>Công an xã Hà Phú tỉnh Thanh Hóa</v>
      </c>
      <c r="C90" s="13" t="s">
        <v>300</v>
      </c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11090</v>
      </c>
      <c r="B91" s="3" t="str">
        <f>HYPERLINK("https://hangoc.hatrung.thanhhoa.gov.vn/", "UBND Ủy ban nhân dân xã Hà Phú tỉnh Thanh Hóa")</f>
        <v>UBND Ủy ban nhân dân xã Hà Phú tỉnh Thanh Hóa</v>
      </c>
      <c r="C91" s="12" t="s">
        <v>300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11091</v>
      </c>
      <c r="B92" s="1" t="str">
        <f>HYPERLINK("", "Công an xã Hà Phong tỉnh Thanh Hóa")</f>
        <v>Công an xã Hà Phong tỉnh Thanh Hóa</v>
      </c>
      <c r="C92" s="13" t="s">
        <v>300</v>
      </c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11092</v>
      </c>
      <c r="B93" s="3" t="str">
        <f>HYPERLINK("http://halong.hatrung.thanhhoa.gov.vn/web/danh-ba-co-quan-chuc-nang/danh-ba-can-bo-xa-ha-long.html", "UBND Ủy ban nhân dân xã Hà Phong tỉnh Thanh Hóa")</f>
        <v>UBND Ủy ban nhân dân xã Hà Phong tỉnh Thanh Hóa</v>
      </c>
      <c r="C93" s="12" t="s">
        <v>300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11093</v>
      </c>
      <c r="B94" s="3" t="s">
        <v>13</v>
      </c>
      <c r="C94" s="14" t="s">
        <v>1</v>
      </c>
      <c r="D94" s="11" t="s">
        <v>301</v>
      </c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11094</v>
      </c>
      <c r="B95" s="3" t="str">
        <f>HYPERLINK("https://hangoc.hatrung.thanhhoa.gov.vn/", "UBND Ủy ban nhân dân xã Hà Ngọc tỉnh Thanh Hóa")</f>
        <v>UBND Ủy ban nhân dân xã Hà Ngọc tỉnh Thanh Hóa</v>
      </c>
      <c r="C95" s="12" t="s">
        <v>300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11095</v>
      </c>
      <c r="B96" s="1" t="str">
        <f>HYPERLINK("", "Công an xã Hà Ninh tỉnh Thanh Hóa")</f>
        <v>Công an xã Hà Ninh tỉnh Thanh Hóa</v>
      </c>
      <c r="C96" s="12" t="s">
        <v>300</v>
      </c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11096</v>
      </c>
      <c r="B97" s="3" t="str">
        <f>HYPERLINK("https://habac.hatrung.thanhhoa.gov.vn/", "UBND Ủy ban nhân dân xã Hà Ninh tỉnh Thanh Hóa")</f>
        <v>UBND Ủy ban nhân dân xã Hà Ninh tỉnh Thanh Hóa</v>
      </c>
      <c r="C97" s="12" t="s">
        <v>300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11097</v>
      </c>
      <c r="B98" s="1" t="str">
        <f>HYPERLINK("", "Công an xã Hà Lâm tỉnh Thanh Hóa")</f>
        <v>Công an xã Hà Lâm tỉnh Thanh Hóa</v>
      </c>
      <c r="C98" s="12" t="s">
        <v>300</v>
      </c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11098</v>
      </c>
      <c r="B99" s="3" t="str">
        <f>HYPERLINK("https://lamdong.gov.vn/sites/dahuoai/gioithieu/ubnd/xa-thi-tran/xa-halam", "UBND Ủy ban nhân dân xã Hà Lâm tỉnh Thanh Hóa")</f>
        <v>UBND Ủy ban nhân dân xã Hà Lâm tỉnh Thanh Hóa</v>
      </c>
      <c r="C99" s="12" t="s">
        <v>300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11099</v>
      </c>
      <c r="B100" s="3" t="s">
        <v>14</v>
      </c>
      <c r="C100" s="14" t="s">
        <v>1</v>
      </c>
      <c r="D100" s="11" t="s">
        <v>301</v>
      </c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11100</v>
      </c>
      <c r="B101" s="3" t="str">
        <f>HYPERLINK("https://hason.hatrung.thanhhoa.gov.vn/", "UBND Ủy ban nhân dân xã Hà Sơn tỉnh Thanh Hóa")</f>
        <v>UBND Ủy ban nhân dân xã Hà Sơn tỉnh Thanh Hóa</v>
      </c>
      <c r="C101" s="12" t="s">
        <v>300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11101</v>
      </c>
      <c r="B102" s="3" t="str">
        <f>HYPERLINK("https://www.facebook.com/p/C%C3%B4ng-an-x%C3%A3-H%C3%A0-L%C4%A9nh-100063855331149/", "Công an xã Hà Lĩnh tỉnh Thanh Hóa")</f>
        <v>Công an xã Hà Lĩnh tỉnh Thanh Hóa</v>
      </c>
      <c r="C102" s="12" t="s">
        <v>300</v>
      </c>
      <c r="D102" s="13" t="s">
        <v>301</v>
      </c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11102</v>
      </c>
      <c r="B103" s="3" t="str">
        <f>HYPERLINK("https://halinh.hatrung.thanhhoa.gov.vn/web/trang-chu/tong-quan/chuc-nang-nhiem-vu", "UBND Ủy ban nhân dân xã Hà Lĩnh tỉnh Thanh Hóa")</f>
        <v>UBND Ủy ban nhân dân xã Hà Lĩnh tỉnh Thanh Hóa</v>
      </c>
      <c r="C103" s="12" t="s">
        <v>300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11103</v>
      </c>
      <c r="B104" s="1" t="str">
        <f>HYPERLINK("", "Công an xã Hà Đông tỉnh Thanh Hóa")</f>
        <v>Công an xã Hà Đông tỉnh Thanh Hóa</v>
      </c>
      <c r="C104" s="13" t="s">
        <v>300</v>
      </c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11104</v>
      </c>
      <c r="B105" s="3" t="str">
        <f>HYPERLINK("https://hadong.hatrung.thanhhoa.gov.vn/", "UBND Ủy ban nhân dân xã Hà Đông tỉnh Thanh Hóa")</f>
        <v>UBND Ủy ban nhân dân xã Hà Đông tỉnh Thanh Hóa</v>
      </c>
      <c r="C105" s="12" t="s">
        <v>300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11105</v>
      </c>
      <c r="B106" s="3" t="s">
        <v>15</v>
      </c>
      <c r="C106" s="14" t="s">
        <v>1</v>
      </c>
      <c r="D106" s="11" t="s">
        <v>301</v>
      </c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11106</v>
      </c>
      <c r="B107" s="3" t="str">
        <f>HYPERLINK("https://hatan.hatrung.thanhhoa.gov.vn/", "UBND Ủy ban nhân dân xã Hà Tân tỉnh Thanh Hóa")</f>
        <v>UBND Ủy ban nhân dân xã Hà Tân tỉnh Thanh Hóa</v>
      </c>
      <c r="C107" s="12" t="s">
        <v>300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11107</v>
      </c>
      <c r="B108" s="3" t="str">
        <f>HYPERLINK("https://www.facebook.com/p/C%C3%B4ng-an-x%C3%A3-H%C3%A0-Ti%E1%BA%BFn-huy%E1%BB%87n-H%C3%A0-Trung-100064276472012/", "Công an xã Hà Tiến tỉnh Thanh Hóa")</f>
        <v>Công an xã Hà Tiến tỉnh Thanh Hóa</v>
      </c>
      <c r="C108" s="12" t="s">
        <v>300</v>
      </c>
      <c r="D108" s="11" t="s">
        <v>301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11108</v>
      </c>
      <c r="B109" s="3" t="str">
        <f>HYPERLINK("http://hatien.hatrung.thanhhoa.gov.vn/", "UBND Ủy ban nhân dân xã Hà Tiến tỉnh Thanh Hóa")</f>
        <v>UBND Ủy ban nhân dân xã Hà Tiến tỉnh Thanh Hóa</v>
      </c>
      <c r="C109" s="12" t="s">
        <v>300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11109</v>
      </c>
      <c r="B110" s="3" t="str">
        <f>HYPERLINK("https://www.facebook.com/p/C%C3%B4ng-an-x%C3%A3-H%C3%A0-B%C3%ACnh-huy%E1%BB%87n-H%C3%A0-Trung-100063913611145/", "Công an xã Hà Bình tỉnh Thanh Hóa")</f>
        <v>Công an xã Hà Bình tỉnh Thanh Hóa</v>
      </c>
      <c r="C110" s="12" t="s">
        <v>300</v>
      </c>
      <c r="D110" s="11" t="s">
        <v>301</v>
      </c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11110</v>
      </c>
      <c r="B111" s="3" t="str">
        <f>HYPERLINK("https://habinh.hatrung.thanhhoa.gov.vn/", "UBND Ủy ban nhân dân xã Hà Bình tỉnh Thanh Hóa")</f>
        <v>UBND Ủy ban nhân dân xã Hà Bình tỉnh Thanh Hóa</v>
      </c>
      <c r="C111" s="12" t="s">
        <v>300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11111</v>
      </c>
      <c r="B112" s="3" t="s">
        <v>16</v>
      </c>
      <c r="C112" s="14" t="s">
        <v>1</v>
      </c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11112</v>
      </c>
      <c r="B113" s="3" t="str">
        <f>HYPERLINK("https://halai.hatrung.thanhhoa.gov.vn/", "UBND Ủy ban nhân dân xã Hà Lai tỉnh Thanh Hóa")</f>
        <v>UBND Ủy ban nhân dân xã Hà Lai tỉnh Thanh Hóa</v>
      </c>
      <c r="C113" s="12" t="s">
        <v>300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11113</v>
      </c>
      <c r="B114" s="3" t="str">
        <f>HYPERLINK("https://www.facebook.com/p/C%C3%B4ng-an-x%C3%A3-H%C3%A0-ch%C3%A2u-huy%E1%BB%87n-H%C3%A0-Trung-t%E1%BB%89nh-Thanh-H%C3%B3a-100063740064710/", "Công an xã Hà Châu tỉnh Thanh Hóa")</f>
        <v>Công an xã Hà Châu tỉnh Thanh Hóa</v>
      </c>
      <c r="C114" s="12" t="s">
        <v>300</v>
      </c>
      <c r="D114" s="13" t="s">
        <v>301</v>
      </c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11114</v>
      </c>
      <c r="B115" s="3" t="str">
        <f>HYPERLINK("https://hachau.hatrung.thanhhoa.gov.vn/", "UBND Ủy ban nhân dân xã Hà Châu tỉnh Thanh Hóa")</f>
        <v>UBND Ủy ban nhân dân xã Hà Châu tỉnh Thanh Hóa</v>
      </c>
      <c r="C115" s="12" t="s">
        <v>300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11115</v>
      </c>
      <c r="B116" s="3" t="s">
        <v>17</v>
      </c>
      <c r="C116" s="14" t="s">
        <v>1</v>
      </c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11116</v>
      </c>
      <c r="B117" s="3" t="str">
        <f>HYPERLINK("https://linhtoai.hatrung.thanhhoa.gov.vn/", "UBND Ủy ban nhân dân xã Hà Toại tỉnh Thanh Hóa")</f>
        <v>UBND Ủy ban nhân dân xã Hà Toại tỉnh Thanh Hóa</v>
      </c>
      <c r="C117" s="12" t="s">
        <v>300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11117</v>
      </c>
      <c r="B118" s="1" t="str">
        <f>HYPERLINK("", "Công an xã Hà Thái tỉnh Thanh Hóa")</f>
        <v>Công an xã Hà Thái tỉnh Thanh Hóa</v>
      </c>
      <c r="C118" s="12" t="s">
        <v>300</v>
      </c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11118</v>
      </c>
      <c r="B119" s="3" t="str">
        <f>HYPERLINK("https://hathai.hatrung.thanhhoa.gov.vn/", "UBND Ủy ban nhân dân xã Hà Thái tỉnh Thanh Hóa")</f>
        <v>UBND Ủy ban nhân dân xã Hà Thái tỉnh Thanh Hóa</v>
      </c>
      <c r="C119" s="12" t="s">
        <v>300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11119</v>
      </c>
      <c r="B120" s="3" t="s">
        <v>18</v>
      </c>
      <c r="C120" s="14" t="s">
        <v>1</v>
      </c>
      <c r="D120" s="11" t="s">
        <v>301</v>
      </c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11120</v>
      </c>
      <c r="B121" s="3" t="str">
        <f>HYPERLINK("https://hahai.hatrung.thanhhoa.gov.vn/", "UBND Ủy ban nhân dân xã Hà Hải tỉnh Thanh Hóa")</f>
        <v>UBND Ủy ban nhân dân xã Hà Hải tỉnh Thanh Hóa</v>
      </c>
      <c r="C121" s="12" t="s">
        <v>300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11121</v>
      </c>
      <c r="B122" s="3" t="str">
        <f>HYPERLINK("https://www.facebook.com/cattvinhloc/", "Công an thị trấn Vĩnh Lộc tỉnh Thanh Hóa")</f>
        <v>Công an thị trấn Vĩnh Lộc tỉnh Thanh Hóa</v>
      </c>
      <c r="C122" s="12" t="s">
        <v>300</v>
      </c>
      <c r="D122" s="13" t="s">
        <v>301</v>
      </c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11122</v>
      </c>
      <c r="B123" s="3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123" s="12" t="s">
        <v>300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11123</v>
      </c>
      <c r="B124" s="1" t="str">
        <f>HYPERLINK("", "Công an xã Vĩnh Thành tỉnh Thanh Hóa")</f>
        <v>Công an xã Vĩnh Thành tỉnh Thanh Hóa</v>
      </c>
      <c r="C124" s="12" t="s">
        <v>300</v>
      </c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11124</v>
      </c>
      <c r="B125" s="3" t="str">
        <f>HYPERLINK("https://vinhthanh.chauthanh.angiang.gov.vn/", "UBND Ủy ban nhân dân xã Vĩnh Thành tỉnh Thanh Hóa")</f>
        <v>UBND Ủy ban nhân dân xã Vĩnh Thành tỉnh Thanh Hóa</v>
      </c>
      <c r="C125" s="12" t="s">
        <v>300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11125</v>
      </c>
      <c r="B126" s="1" t="str">
        <f>HYPERLINK("", "Công an xã Vĩnh Quang tỉnh Thanh Hóa")</f>
        <v>Công an xã Vĩnh Quang tỉnh Thanh Hóa</v>
      </c>
      <c r="C126" s="12" t="s">
        <v>300</v>
      </c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11126</v>
      </c>
      <c r="B127" s="3" t="str">
        <f>HYPERLINK("https://ubndtp.caobang.gov.vn/ubnd-xa-vinh-quang", "UBND Ủy ban nhân dân xã Vĩnh Quang tỉnh Thanh Hóa")</f>
        <v>UBND Ủy ban nhân dân xã Vĩnh Quang tỉnh Thanh Hóa</v>
      </c>
      <c r="C127" s="12" t="s">
        <v>300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11127</v>
      </c>
      <c r="B128" s="3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128" s="12" t="s">
        <v>300</v>
      </c>
      <c r="D128" s="11" t="s">
        <v>301</v>
      </c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11128</v>
      </c>
      <c r="B129" s="3" t="str">
        <f>HYPERLINK("https://vinhyen.vinhloc.thanhhoa.gov.vn/lich-su-hinh-thanh", "UBND Ủy ban nhân dân xã Vĩnh Yên tỉnh Thanh Hóa")</f>
        <v>UBND Ủy ban nhân dân xã Vĩnh Yên tỉnh Thanh Hóa</v>
      </c>
      <c r="C129" s="12" t="s">
        <v>300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11129</v>
      </c>
      <c r="B130" s="3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130" s="12" t="s">
        <v>300</v>
      </c>
      <c r="D130" s="11" t="s">
        <v>301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11130</v>
      </c>
      <c r="B131" s="3" t="str">
        <f>HYPERLINK("https://vinhtien.vinhloc.thanhhoa.gov.vn/pho-bien-tuyen-truyen", "UBND Ủy ban nhân dân xã Vĩnh Tiến tỉnh Thanh Hóa")</f>
        <v>UBND Ủy ban nhân dân xã Vĩnh Tiến tỉnh Thanh Hóa</v>
      </c>
      <c r="C131" s="12" t="s">
        <v>300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11131</v>
      </c>
      <c r="B132" s="1" t="str">
        <f>HYPERLINK("https://www.facebook.com/profile.php?id=100066673933837", "Công an xã Vĩnh Long tỉnh Thanh Hóa")</f>
        <v>Công an xã Vĩnh Long tỉnh Thanh Hóa</v>
      </c>
      <c r="C132" s="13" t="s">
        <v>300</v>
      </c>
      <c r="D132" s="13" t="s">
        <v>301</v>
      </c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11132</v>
      </c>
      <c r="B133" s="3" t="str">
        <f>HYPERLINK("https://vinhlong.gov.vn/", "UBND Ủy ban nhân dân xã Vĩnh Long tỉnh Thanh Hóa")</f>
        <v>UBND Ủy ban nhân dân xã Vĩnh Long tỉnh Thanh Hóa</v>
      </c>
      <c r="C133" s="12" t="s">
        <v>300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11133</v>
      </c>
      <c r="B134" s="1" t="str">
        <f>HYPERLINK("", "Công an xã Vĩnh Phúc tỉnh Thanh Hóa")</f>
        <v>Công an xã Vĩnh Phúc tỉnh Thanh Hóa</v>
      </c>
      <c r="C134" s="13" t="s">
        <v>300</v>
      </c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11134</v>
      </c>
      <c r="B135" s="3" t="str">
        <f>HYPERLINK("https://vinhphuc.vinhloc.thanhhoa.gov.vn/tin-kinh-te-chinh-tri/dieu-dong-cong-chuc-cap-xa-42632", "UBND Ủy ban nhân dân xã Vĩnh Phúc tỉnh Thanh Hóa")</f>
        <v>UBND Ủy ban nhân dân xã Vĩnh Phúc tỉnh Thanh Hóa</v>
      </c>
      <c r="C135" s="12" t="s">
        <v>300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11135</v>
      </c>
      <c r="B136" s="1" t="str">
        <f>HYPERLINK("https://www.facebook.com/ConganxaVinhHung67", "Công an xã Vĩnh Hưng tỉnh Thanh Hóa")</f>
        <v>Công an xã Vĩnh Hưng tỉnh Thanh Hóa</v>
      </c>
      <c r="C136" s="12" t="s">
        <v>300</v>
      </c>
      <c r="D136" s="11" t="s">
        <v>301</v>
      </c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11136</v>
      </c>
      <c r="B137" s="3" t="str">
        <f>HYPERLINK("https://vinhhung.vinhloc.thanhhoa.gov.vn/", "UBND Ủy ban nhân dân xã Vĩnh Hưng tỉnh Thanh Hóa")</f>
        <v>UBND Ủy ban nhân dân xã Vĩnh Hưng tỉnh Thanh Hóa</v>
      </c>
      <c r="C137" s="12" t="s">
        <v>300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11137</v>
      </c>
      <c r="B138" s="3" t="str">
        <f>HYPERLINK("https://www.facebook.com/VinhminhVinhlocThanhhoa/?locale=vi_VN", "Công an xã Vĩnh Minh tỉnh Thanh Hóa")</f>
        <v>Công an xã Vĩnh Minh tỉnh Thanh Hóa</v>
      </c>
      <c r="C138" s="12" t="s">
        <v>300</v>
      </c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11138</v>
      </c>
      <c r="B139" s="3" t="str">
        <f>HYPERLINK("https://qppl.thanhhoa.gov.vn/vbpq_thanhhoa.nsf/9e6a1e4b64680bd247256801000a8614/EC9F58FCB921D72A47257D6A0038D985/$file/d3309.pdf", "UBND Ủy ban nhân dân xã Vĩnh Minh tỉnh Thanh Hóa")</f>
        <v>UBND Ủy ban nhân dân xã Vĩnh Minh tỉnh Thanh Hóa</v>
      </c>
      <c r="C139" s="12" t="s">
        <v>300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11139</v>
      </c>
      <c r="B140" s="1" t="str">
        <f>HYPERLINK("", "Công an xã Vĩnh Khang tỉnh Thanh Hóa")</f>
        <v>Công an xã Vĩnh Khang tỉnh Thanh Hóa</v>
      </c>
      <c r="C140" s="13" t="s">
        <v>300</v>
      </c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11140</v>
      </c>
      <c r="B141" s="3" t="str">
        <f>HYPERLINK("https://qppl.thanhhoa.gov.vn/vbpq_thanhhoa.nsf/A2E2BBF764937812472587100005F2EF/$file/DT-VBDTPT260686249-7-20211625654634593_tungdt_08-07-2021-15-39-03_signed.pdf", "UBND Ủy ban nhân dân xã Vĩnh Khang tỉnh Thanh Hóa")</f>
        <v>UBND Ủy ban nhân dân xã Vĩnh Khang tỉnh Thanh Hóa</v>
      </c>
      <c r="C141" s="12" t="s">
        <v>300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11141</v>
      </c>
      <c r="B142" s="3" t="str">
        <f>HYPERLINK("https://www.facebook.com/CAxVinhHoa/", "Công an xã Vĩnh Hòa tỉnh Thanh Hóa")</f>
        <v>Công an xã Vĩnh Hòa tỉnh Thanh Hóa</v>
      </c>
      <c r="C142" s="12" t="s">
        <v>300</v>
      </c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11142</v>
      </c>
      <c r="B143" s="3" t="str">
        <f>HYPERLINK("https://vinhhoa.vinhloc.thanhhoa.gov.vn/chuyen-doi-so", "UBND Ủy ban nhân dân xã Vĩnh Hòa tỉnh Thanh Hóa")</f>
        <v>UBND Ủy ban nhân dân xã Vĩnh Hòa tỉnh Thanh Hóa</v>
      </c>
      <c r="C143" s="12" t="s">
        <v>300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11143</v>
      </c>
      <c r="B144" s="3" t="str">
        <f>HYPERLINK("https://www.facebook.com/caxvinhhung/", "Công an xã Vĩnh Hùng tỉnh Thanh Hóa")</f>
        <v>Công an xã Vĩnh Hùng tỉnh Thanh Hóa</v>
      </c>
      <c r="C144" s="12" t="s">
        <v>300</v>
      </c>
      <c r="D144" s="11" t="s">
        <v>301</v>
      </c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11144</v>
      </c>
      <c r="B145" s="3" t="str">
        <f>HYPERLINK("https://vinhhung.vinhloc.thanhhoa.gov.vn/", "UBND Ủy ban nhân dân xã Vĩnh Hùng tỉnh Thanh Hóa")</f>
        <v>UBND Ủy ban nhân dân xã Vĩnh Hùng tỉnh Thanh Hóa</v>
      </c>
      <c r="C145" s="12" t="s">
        <v>300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11145</v>
      </c>
      <c r="B146" s="1" t="str">
        <f>HYPERLINK("", "Công an xã Vĩnh Tân tỉnh Thanh Hóa")</f>
        <v>Công an xã Vĩnh Tân tỉnh Thanh Hóa</v>
      </c>
      <c r="C146" s="12" t="s">
        <v>300</v>
      </c>
      <c r="D146" s="13"/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11146</v>
      </c>
      <c r="B147" s="3" t="str">
        <f>HYPERLINK("https://vinhcuu.dongnai.gov.vn/", "UBND Ủy ban nhân dân xã Vĩnh Tân tỉnh Thanh Hóa")</f>
        <v>UBND Ủy ban nhân dân xã Vĩnh Tân tỉnh Thanh Hóa</v>
      </c>
      <c r="C147" s="12" t="s">
        <v>300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11147</v>
      </c>
      <c r="B148" s="1" t="str">
        <f>HYPERLINK("", "Công an xã Vĩnh Ninh tỉnh Thanh Hóa")</f>
        <v>Công an xã Vĩnh Ninh tỉnh Thanh Hóa</v>
      </c>
      <c r="C148" s="12" t="s">
        <v>300</v>
      </c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11148</v>
      </c>
      <c r="B149" s="3" t="str">
        <f>HYPERLINK("https://vinhninh.quangbinh.gov.vn/chi-tiet-tin/-/view-article/1/527411378804870351/1623813373427", "UBND Ủy ban nhân dân xã Vĩnh Ninh tỉnh Thanh Hóa")</f>
        <v>UBND Ủy ban nhân dân xã Vĩnh Ninh tỉnh Thanh Hóa</v>
      </c>
      <c r="C149" s="12" t="s">
        <v>300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11149</v>
      </c>
      <c r="B150" s="3" t="s">
        <v>19</v>
      </c>
      <c r="C150" s="14" t="s">
        <v>1</v>
      </c>
      <c r="D150" s="13" t="s">
        <v>301</v>
      </c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11150</v>
      </c>
      <c r="B151" s="3" t="str">
        <f>HYPERLINK("https://vinhtuong.vinhphuc.gov.vn/ct/cms/tintuc/Lists/CACXATHITRAN/View_Detail.aspx?ItemID=2", "UBND Ủy ban nhân dân xã Vĩnh Thịnh tỉnh Thanh Hóa")</f>
        <v>UBND Ủy ban nhân dân xã Vĩnh Thịnh tỉnh Thanh Hóa</v>
      </c>
      <c r="C151" s="12" t="s">
        <v>300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11151</v>
      </c>
      <c r="B152" s="3" t="str">
        <f>HYPERLINK("https://www.facebook.com/caxvinhan/", "Công an xã Vĩnh An tỉnh Thanh Hóa")</f>
        <v>Công an xã Vĩnh An tỉnh Thanh Hóa</v>
      </c>
      <c r="C152" s="12" t="s">
        <v>300</v>
      </c>
      <c r="D152" s="11" t="s">
        <v>301</v>
      </c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11152</v>
      </c>
      <c r="B153" s="3" t="str">
        <f>HYPERLINK("https://vinhhung.vinhloc.thanhhoa.gov.vn/", "UBND Ủy ban nhân dân xã Vĩnh An tỉnh Thanh Hóa")</f>
        <v>UBND Ủy ban nhân dân xã Vĩnh An tỉnh Thanh Hóa</v>
      </c>
      <c r="C153" s="12" t="s">
        <v>300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11153</v>
      </c>
      <c r="B154" s="3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154" s="12" t="s">
        <v>300</v>
      </c>
      <c r="D154" s="13" t="s">
        <v>301</v>
      </c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11154</v>
      </c>
      <c r="B155" s="3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155" s="12" t="s">
        <v>300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11155</v>
      </c>
      <c r="B156" s="3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156" s="12" t="s">
        <v>300</v>
      </c>
      <c r="D156" s="13" t="s">
        <v>301</v>
      </c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11156</v>
      </c>
      <c r="B157" s="3" t="str">
        <f>HYPERLINK("https://thongnhat.dongnai.gov.vn/", "UBND Ủy ban nhân dân thị trấn Thống Nhất tỉnh Thanh Hóa")</f>
        <v>UBND Ủy ban nhân dân thị trấn Thống Nhất tỉnh Thanh Hóa</v>
      </c>
      <c r="C157" s="12" t="s">
        <v>300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11157</v>
      </c>
      <c r="B158" s="1" t="str">
        <f>HYPERLINK("https://www.facebook.com/profile.php?id=100063908656283", "Công an xã Yên Phú tỉnh Thanh Hóa")</f>
        <v>Công an xã Yên Phú tỉnh Thanh Hóa</v>
      </c>
      <c r="C158" s="12" t="s">
        <v>300</v>
      </c>
      <c r="D158" s="13" t="s">
        <v>301</v>
      </c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11158</v>
      </c>
      <c r="B159" s="3" t="str">
        <f>HYPERLINK("http://quyloc.yendinh.thanhhoa.gov.vn/portal/pages/Lanh-dao-thi-tran.aspx", "UBND Ủy ban nhân dân xã Yên Phú tỉnh Thanh Hóa")</f>
        <v>UBND Ủy ban nhân dân xã Yên Phú tỉnh Thanh Hóa</v>
      </c>
      <c r="C159" s="12" t="s">
        <v>300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11159</v>
      </c>
      <c r="B160" s="1" t="str">
        <f>HYPERLINK("", "Công an xã Yên Lâm tỉnh Thanh Hóa")</f>
        <v>Công an xã Yên Lâm tỉnh Thanh Hóa</v>
      </c>
      <c r="C160" s="12" t="s">
        <v>300</v>
      </c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11160</v>
      </c>
      <c r="B161" s="3" t="str">
        <f>HYPERLINK("https://yenlam.yenmo.ninhbinh.gov.vn/", "UBND Ủy ban nhân dân xã Yên Lâm tỉnh Thanh Hóa")</f>
        <v>UBND Ủy ban nhân dân xã Yên Lâm tỉnh Thanh Hóa</v>
      </c>
      <c r="C161" s="12" t="s">
        <v>300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11161</v>
      </c>
      <c r="B162" s="3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62" s="12" t="s">
        <v>300</v>
      </c>
      <c r="D162" s="11" t="s">
        <v>301</v>
      </c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11162</v>
      </c>
      <c r="B163" s="3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63" s="12" t="s">
        <v>300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11163</v>
      </c>
      <c r="B164" s="3" t="s">
        <v>20</v>
      </c>
      <c r="C164" s="14" t="s">
        <v>1</v>
      </c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11164</v>
      </c>
      <c r="B165" s="3" t="str">
        <f>HYPERLINK("https://qppl.thanhhoa.gov.vn/vbpq_thanhhoa.nsf/374195AF664EE748472585CE0037BB0E/$file/DT-VBDTPT267475280-8-20201597914303791chanth20.08.2020_17h37p57_liemmx_22-08-2020-17-44-53_signed.pdf", "UBND Ủy ban nhân dân xã Yên Giang tỉnh Thanh Hóa")</f>
        <v>UBND Ủy ban nhân dân xã Yên Giang tỉnh Thanh Hóa</v>
      </c>
      <c r="C165" s="12" t="s">
        <v>300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11165</v>
      </c>
      <c r="B166" s="1" t="str">
        <f>HYPERLINK("", "Công an xã Quí Lộc tỉnh Thanh Hóa")</f>
        <v>Công an xã Quí Lộc tỉnh Thanh Hóa</v>
      </c>
      <c r="C166" s="12" t="s">
        <v>300</v>
      </c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11166</v>
      </c>
      <c r="B167" s="3" t="str">
        <f>HYPERLINK("http://quyloc.yendinh.thanhhoa.gov.vn/portal/pages/Lanh-dao-thi-tran.aspx", "UBND Ủy ban nhân dân xã Quí Lộc tỉnh Thanh Hóa")</f>
        <v>UBND Ủy ban nhân dân xã Quí Lộc tỉnh Thanh Hóa</v>
      </c>
      <c r="C167" s="12" t="s">
        <v>300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11167</v>
      </c>
      <c r="B168" s="3" t="str">
        <f>HYPERLINK("https://www.facebook.com/p/C%C3%B4ng-an-x%C3%A3-Y%C3%AAn-Th%E1%BB%8D-100066997327279/", "Công an xã Yên Thọ tỉnh Thanh Hóa")</f>
        <v>Công an xã Yên Thọ tỉnh Thanh Hóa</v>
      </c>
      <c r="C168" s="12" t="s">
        <v>300</v>
      </c>
      <c r="D168" s="13" t="s">
        <v>301</v>
      </c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11168</v>
      </c>
      <c r="B169" s="3" t="str">
        <f>HYPERLINK("https://yentho.nhuthanh.thanhhoa.gov.vn/", "UBND Ủy ban nhân dân xã Yên Thọ tỉnh Thanh Hóa")</f>
        <v>UBND Ủy ban nhân dân xã Yên Thọ tỉnh Thanh Hóa</v>
      </c>
      <c r="C169" s="12" t="s">
        <v>300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11169</v>
      </c>
      <c r="B170" s="3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170" s="12" t="s">
        <v>300</v>
      </c>
      <c r="D170" s="13" t="s">
        <v>301</v>
      </c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11170</v>
      </c>
      <c r="B171" s="3" t="str">
        <f>HYPERLINK("https://www.bacninh.gov.vn/web/ubnd-xa-yen-trung/uy-ban-nhan-dan", "UBND Ủy ban nhân dân xã Yên Trung tỉnh Thanh Hóa")</f>
        <v>UBND Ủy ban nhân dân xã Yên Trung tỉnh Thanh Hóa</v>
      </c>
      <c r="C171" s="12" t="s">
        <v>300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11171</v>
      </c>
      <c r="B172" s="3" t="s">
        <v>21</v>
      </c>
      <c r="C172" s="14" t="s">
        <v>1</v>
      </c>
      <c r="D172" s="13" t="s">
        <v>301</v>
      </c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11172</v>
      </c>
      <c r="B173" s="3" t="str">
        <f>HYPERLINK("https://yentruong.yendinh.thanhhoa.gov.vn/", "UBND Ủy ban nhân dân xã Yên Trường tỉnh Thanh Hóa")</f>
        <v>UBND Ủy ban nhân dân xã Yên Trường tỉnh Thanh Hóa</v>
      </c>
      <c r="C173" s="12" t="s">
        <v>300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11173</v>
      </c>
      <c r="B174" s="1" t="str">
        <f>HYPERLINK("", "Công an xã Yên Bái tỉnh Thanh Hóa")</f>
        <v>Công an xã Yên Bái tỉnh Thanh Hóa</v>
      </c>
      <c r="C174" s="12" t="s">
        <v>300</v>
      </c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11174</v>
      </c>
      <c r="B175" s="3" t="str">
        <f>HYPERLINK("https://www.yenbai.gov.vn/", "UBND Ủy ban nhân dân xã Yên Bái tỉnh Thanh Hóa")</f>
        <v>UBND Ủy ban nhân dân xã Yên Bái tỉnh Thanh Hóa</v>
      </c>
      <c r="C175" s="12" t="s">
        <v>300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11175</v>
      </c>
      <c r="B176" s="3" t="str">
        <f>HYPERLINK("https://www.facebook.com/p/C%C3%B4ng-an-x%C3%A3-Y%C3%AAn-Phong-100035319913903/", "Công an xã Yên Phong tỉnh Thanh Hóa")</f>
        <v>Công an xã Yên Phong tỉnh Thanh Hóa</v>
      </c>
      <c r="C176" s="12" t="s">
        <v>300</v>
      </c>
      <c r="D176" s="13" t="s">
        <v>301</v>
      </c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11176</v>
      </c>
      <c r="B177" s="3" t="str">
        <f>HYPERLINK("https://yenphong.bacninh.gov.vn/", "UBND Ủy ban nhân dân xã Yên Phong tỉnh Thanh Hóa")</f>
        <v>UBND Ủy ban nhân dân xã Yên Phong tỉnh Thanh Hóa</v>
      </c>
      <c r="C177" s="12" t="s">
        <v>300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11177</v>
      </c>
      <c r="B178" s="3" t="str">
        <f>HYPERLINK("https://www.facebook.com/Conganxayenthai123/", "Công an xã Yên Thái tỉnh Thanh Hóa")</f>
        <v>Công an xã Yên Thái tỉnh Thanh Hóa</v>
      </c>
      <c r="C178" s="12" t="s">
        <v>300</v>
      </c>
      <c r="D178" s="11" t="s">
        <v>301</v>
      </c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11178</v>
      </c>
      <c r="B179" s="3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179" s="12" t="s">
        <v>300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11179</v>
      </c>
      <c r="B180" s="3" t="str">
        <f>HYPERLINK("https://www.facebook.com/p/C%C3%B4ng-an-x%C3%A3-Y%C3%AAn-H%C3%B9ng-100064227934200/", "Công an xã Yên Hùng tỉnh Thanh Hóa")</f>
        <v>Công an xã Yên Hùng tỉnh Thanh Hóa</v>
      </c>
      <c r="C180" s="12" t="s">
        <v>300</v>
      </c>
      <c r="D180" s="13" t="s">
        <v>301</v>
      </c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11180</v>
      </c>
      <c r="B181" s="3" t="str">
        <f>HYPERLINK("https://congbao.thanhhoa.gov.vn/congbao/congbao_th.nsf/BD10F7906189C06747258A270016B2A7/$file/qppl32.doc", "UBND Ủy ban nhân dân xã Yên Hùng tỉnh Thanh Hóa")</f>
        <v>UBND Ủy ban nhân dân xã Yên Hùng tỉnh Thanh Hóa</v>
      </c>
      <c r="C181" s="12" t="s">
        <v>300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11181</v>
      </c>
      <c r="B182" s="3" t="str">
        <f>HYPERLINK("https://www.facebook.com/people/C%C3%B4ng-an-x%C3%A3-Y%C3%AAn-Th%E1%BB%8Bnh-Y%C3%AAn-%C4%90%E1%BB%8Bnh/100075416697714/?locale=da_DK", "Công an xã Yên Thịnh tỉnh Thanh Hóa")</f>
        <v>Công an xã Yên Thịnh tỉnh Thanh Hóa</v>
      </c>
      <c r="C182" s="12" t="s">
        <v>300</v>
      </c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11182</v>
      </c>
      <c r="B183" s="3" t="str">
        <f>HYPERLINK("http://yenthinh.chodon.backan.gov.vn/", "UBND Ủy ban nhân dân xã Yên Thịnh tỉnh Thanh Hóa")</f>
        <v>UBND Ủy ban nhân dân xã Yên Thịnh tỉnh Thanh Hóa</v>
      </c>
      <c r="C183" s="12" t="s">
        <v>300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11183</v>
      </c>
      <c r="B184" s="3" t="str">
        <f>HYPERLINK("https://www.facebook.com/conganxayenninh123/?locale=vi_VN", "Công an xã Yên Ninh tỉnh Thanh Hóa")</f>
        <v>Công an xã Yên Ninh tỉnh Thanh Hóa</v>
      </c>
      <c r="C184" s="12" t="s">
        <v>300</v>
      </c>
      <c r="D184" s="13" t="s">
        <v>301</v>
      </c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11184</v>
      </c>
      <c r="B185" s="3" t="str">
        <f>HYPERLINK("https://yenninh.phuluong.thainguyen.gov.vn/", "UBND Ủy ban nhân dân xã Yên Ninh tỉnh Thanh Hóa")</f>
        <v>UBND Ủy ban nhân dân xã Yên Ninh tỉnh Thanh Hóa</v>
      </c>
      <c r="C185" s="12" t="s">
        <v>300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11185</v>
      </c>
      <c r="B186" s="3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186" s="12" t="s">
        <v>300</v>
      </c>
      <c r="D186" s="11" t="s">
        <v>301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11186</v>
      </c>
      <c r="B187" s="3" t="str">
        <f>HYPERLINK("https://yenlac.nhuthanh.thanhhoa.gov.vn/", "UBND Ủy ban nhân dân xã Yên Lạc tỉnh Thanh Hóa")</f>
        <v>UBND Ủy ban nhân dân xã Yên Lạc tỉnh Thanh Hóa</v>
      </c>
      <c r="C187" s="12" t="s">
        <v>300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11187</v>
      </c>
      <c r="B188" s="3" t="str">
        <f>HYPERLINK("https://www.facebook.com/p/C%C3%B4ng-an-x%C3%A3-%C4%90%E1%BB%8Bnh-T%C4%83ng-100063687005676/?locale=pl_PL", "Công an xã Định Tăng tỉnh Thanh Hóa")</f>
        <v>Công an xã Định Tăng tỉnh Thanh Hóa</v>
      </c>
      <c r="C188" s="12" t="s">
        <v>300</v>
      </c>
      <c r="D188" s="13" t="s">
        <v>301</v>
      </c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11188</v>
      </c>
      <c r="B189" s="3" t="str">
        <f>HYPERLINK("https://kimson.ninhbinh.gov.vn/gioi-thieu/xa-dinh-hoa", "UBND Ủy ban nhân dân xã Định Tăng tỉnh Thanh Hóa")</f>
        <v>UBND Ủy ban nhân dân xã Định Tăng tỉnh Thanh Hóa</v>
      </c>
      <c r="C189" s="12" t="s">
        <v>300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11189</v>
      </c>
      <c r="B190" s="3" t="str">
        <f>HYPERLINK("https://www.facebook.com/p/C%C3%B4ng-an-x%C3%A3-%C4%90%E1%BB%8Bnh-Ho%C3%A0-100049204906118/", "Công an xã Định Hòa tỉnh Thanh Hóa")</f>
        <v>Công an xã Định Hòa tỉnh Thanh Hóa</v>
      </c>
      <c r="C190" s="12" t="s">
        <v>300</v>
      </c>
      <c r="D190" s="13" t="s">
        <v>301</v>
      </c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11190</v>
      </c>
      <c r="B191" s="3" t="str">
        <f>HYPERLINK("https://kimson.ninhbinh.gov.vn/gioi-thieu/xa-dinh-hoa", "UBND Ủy ban nhân dân xã Định Hòa tỉnh Thanh Hóa")</f>
        <v>UBND Ủy ban nhân dân xã Định Hòa tỉnh Thanh Hóa</v>
      </c>
      <c r="C191" s="12" t="s">
        <v>300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11191</v>
      </c>
      <c r="B192" s="3" t="str">
        <f>HYPERLINK("https://www.facebook.com/p/C%C3%B4ng-An-X%C3%A3-%C4%90%E1%BB%8Bnh-Th%C3%A0nh-100038890427275/", "Công an xã Định Thành tỉnh Thanh Hóa")</f>
        <v>Công an xã Định Thành tỉnh Thanh Hóa</v>
      </c>
      <c r="C192" s="12" t="s">
        <v>300</v>
      </c>
      <c r="D192" s="13" t="s">
        <v>301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11192</v>
      </c>
      <c r="B193" s="3" t="str">
        <f>HYPERLINK("https://kimson.ninhbinh.gov.vn/gioi-thieu/xa-dinh-hoa", "UBND Ủy ban nhân dân xã Định Thành tỉnh Thanh Hóa")</f>
        <v>UBND Ủy ban nhân dân xã Định Thành tỉnh Thanh Hóa</v>
      </c>
      <c r="C193" s="12" t="s">
        <v>300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11193</v>
      </c>
      <c r="B194" s="1" t="str">
        <f>HYPERLINK("https://www.facebook.com/profile.php?id=100039454766549", "Công an xã Định Công tỉnh Thanh Hóa")</f>
        <v>Công an xã Định Công tỉnh Thanh Hóa</v>
      </c>
      <c r="C194" s="12" t="s">
        <v>300</v>
      </c>
      <c r="D194" s="11" t="s">
        <v>301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11194</v>
      </c>
      <c r="B195" s="3" t="str">
        <f>HYPERLINK("https://kimson.ninhbinh.gov.vn/gioi-thieu/xa-dinh-hoa", "UBND Ủy ban nhân dân xã Định Công tỉnh Thanh Hóa")</f>
        <v>UBND Ủy ban nhân dân xã Định Công tỉnh Thanh Hóa</v>
      </c>
      <c r="C195" s="12" t="s">
        <v>300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11195</v>
      </c>
      <c r="B196" s="3" t="s">
        <v>22</v>
      </c>
      <c r="C196" s="14" t="s">
        <v>1</v>
      </c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11196</v>
      </c>
      <c r="B197" s="3" t="str">
        <f>HYPERLINK("https://kimson.ninhbinh.gov.vn/gioi-thieu/xa-dinh-hoa", "UBND Ủy ban nhân dân xã Định Tân tỉnh Thanh Hóa")</f>
        <v>UBND Ủy ban nhân dân xã Định Tân tỉnh Thanh Hóa</v>
      </c>
      <c r="C197" s="12" t="s">
        <v>300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11197</v>
      </c>
      <c r="B198" s="3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198" s="12" t="s">
        <v>300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11198</v>
      </c>
      <c r="B199" s="3" t="str">
        <f>HYPERLINK("https://kimson.ninhbinh.gov.vn/gioi-thieu/xa-dinh-hoa", "UBND Ủy ban nhân dân xã Định Tiến tỉnh Thanh Hóa")</f>
        <v>UBND Ủy ban nhân dân xã Định Tiến tỉnh Thanh Hóa</v>
      </c>
      <c r="C199" s="12" t="s">
        <v>300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11199</v>
      </c>
      <c r="B200" s="3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200" s="12" t="s">
        <v>300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11200</v>
      </c>
      <c r="B201" s="3" t="str">
        <f>HYPERLINK("https://lamson.ngoclac.thanhhoa.gov.vn/uy-ban-mttq", "UBND Ủy ban nhân dân xã Định Long tỉnh Thanh Hóa")</f>
        <v>UBND Ủy ban nhân dân xã Định Long tỉnh Thanh Hóa</v>
      </c>
      <c r="C201" s="12" t="s">
        <v>300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11201</v>
      </c>
      <c r="B202" s="1" t="str">
        <f>HYPERLINK("https://www.facebook.com/profile.php?id=100066734235118", "Công an xã Định Liên tỉnh Thanh Hóa")</f>
        <v>Công an xã Định Liên tỉnh Thanh Hóa</v>
      </c>
      <c r="C202" s="12" t="s">
        <v>300</v>
      </c>
      <c r="D202" s="11" t="s">
        <v>301</v>
      </c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11202</v>
      </c>
      <c r="B203" s="3" t="str">
        <f>HYPERLINK("https://dinhhoa.thainguyen.gov.vn/", "UBND Ủy ban nhân dân xã Định Liên tỉnh Thanh Hóa")</f>
        <v>UBND Ủy ban nhân dân xã Định Liên tỉnh Thanh Hóa</v>
      </c>
      <c r="C203" s="12" t="s">
        <v>300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11203</v>
      </c>
      <c r="B204" s="3" t="s">
        <v>23</v>
      </c>
      <c r="C204" s="14" t="s">
        <v>1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11204</v>
      </c>
      <c r="B205" s="3" t="str">
        <f>HYPERLINK("https://qppl.thanhhoa.gov.vn/vbpq_thanhhoa.nsf/str/29FF0C68A99E750F47257AC50005EB24/$file/d3995.pdf", "UBND Ủy ban nhân dân xã Định Tường tỉnh Thanh Hóa")</f>
        <v>UBND Ủy ban nhân dân xã Định Tường tỉnh Thanh Hóa</v>
      </c>
      <c r="C205" s="12" t="s">
        <v>300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11205</v>
      </c>
      <c r="B206" s="1" t="str">
        <f>HYPERLINK("", "Công an xã Định Hưng tỉnh Thanh Hóa")</f>
        <v>Công an xã Định Hưng tỉnh Thanh Hóa</v>
      </c>
      <c r="C206" s="12" t="s">
        <v>300</v>
      </c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11206</v>
      </c>
      <c r="B207" s="3" t="str">
        <f>HYPERLINK("https://kimson.ninhbinh.gov.vn/gioi-thieu/xa-dinh-hoa", "UBND Ủy ban nhân dân xã Định Hưng tỉnh Thanh Hóa")</f>
        <v>UBND Ủy ban nhân dân xã Định Hưng tỉnh Thanh Hóa</v>
      </c>
      <c r="C207" s="12" t="s">
        <v>300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11207</v>
      </c>
      <c r="B208" s="1" t="str">
        <f>HYPERLINK("https://www.facebook.com/profile.php?id=100063909101180", "Công an xã Định Hải tỉnh Thanh Hóa")</f>
        <v>Công an xã Định Hải tỉnh Thanh Hóa</v>
      </c>
      <c r="C208" s="12" t="s">
        <v>300</v>
      </c>
      <c r="D208" s="11" t="s">
        <v>301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11208</v>
      </c>
      <c r="B209" s="3" t="str">
        <f>HYPERLINK("https://kimson.ninhbinh.gov.vn/gioi-thieu/xa-dinh-hoa", "UBND Ủy ban nhân dân xã Định Hải tỉnh Thanh Hóa")</f>
        <v>UBND Ủy ban nhân dân xã Định Hải tỉnh Thanh Hóa</v>
      </c>
      <c r="C209" s="12" t="s">
        <v>300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11209</v>
      </c>
      <c r="B210" s="3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210" s="12" t="s">
        <v>300</v>
      </c>
      <c r="D210" s="11" t="s">
        <v>301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11210</v>
      </c>
      <c r="B211" s="3" t="str">
        <f>HYPERLINK("https://kimson.ninhbinh.gov.vn/gioi-thieu/xa-dinh-hoa", "UBND Ủy ban nhân dân xã Định Bình tỉnh Thanh Hóa")</f>
        <v>UBND Ủy ban nhân dân xã Định Bình tỉnh Thanh Hóa</v>
      </c>
      <c r="C211" s="12" t="s">
        <v>300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11211</v>
      </c>
      <c r="B212" s="1" t="str">
        <f>HYPERLINK("https://www.facebook.com/profile.php?id=100072210699878", "Công an thị trấn Thọ Xuân tỉnh Thanh Hóa")</f>
        <v>Công an thị trấn Thọ Xuân tỉnh Thanh Hóa</v>
      </c>
      <c r="C212" s="12" t="s">
        <v>300</v>
      </c>
      <c r="D212" s="13" t="s">
        <v>301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11212</v>
      </c>
      <c r="B213" s="3" t="str">
        <f>HYPERLINK("https://thoxuan.thanhhoa.gov.vn/", "UBND Ủy ban nhân dân thị trấn Thọ Xuân tỉnh Thanh Hóa")</f>
        <v>UBND Ủy ban nhân dân thị trấn Thọ Xuân tỉnh Thanh Hóa</v>
      </c>
      <c r="C213" s="12" t="s">
        <v>300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11213</v>
      </c>
      <c r="B214" s="1" t="str">
        <f>HYPERLINK("https://www.facebook.com/profile.php?id=100068945883499", "Công an thị trấn Lam Sơn tỉnh Thanh Hóa")</f>
        <v>Công an thị trấn Lam Sơn tỉnh Thanh Hóa</v>
      </c>
      <c r="C214" s="13" t="s">
        <v>300</v>
      </c>
      <c r="D214" s="13" t="s">
        <v>301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11214</v>
      </c>
      <c r="B215" s="3" t="str">
        <f>HYPERLINK("https://lamson.thoxuan.thanhhoa.gov.vn/", "UBND Ủy ban nhân dân thị trấn Lam Sơn tỉnh Thanh Hóa")</f>
        <v>UBND Ủy ban nhân dân thị trấn Lam Sơn tỉnh Thanh Hóa</v>
      </c>
      <c r="C215" s="12" t="s">
        <v>300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11215</v>
      </c>
      <c r="B216" s="3" t="str">
        <f>HYPERLINK("https://www.facebook.com/congansaovang/", "Công an thị trấn Sao Vàng tỉnh Thanh Hóa")</f>
        <v>Công an thị trấn Sao Vàng tỉnh Thanh Hóa</v>
      </c>
      <c r="C216" s="12" t="s">
        <v>300</v>
      </c>
      <c r="D216" s="13" t="s">
        <v>301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11216</v>
      </c>
      <c r="B217" s="3" t="str">
        <f>HYPERLINK("https://saovang.thoxuan.thanhhoa.gov.vn/", "UBND Ủy ban nhân dân thị trấn Sao Vàng tỉnh Thanh Hóa")</f>
        <v>UBND Ủy ban nhân dân thị trấn Sao Vàng tỉnh Thanh Hóa</v>
      </c>
      <c r="C217" s="12" t="s">
        <v>300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11217</v>
      </c>
      <c r="B218" s="3" t="s">
        <v>24</v>
      </c>
      <c r="C218" s="14" t="s">
        <v>1</v>
      </c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11218</v>
      </c>
      <c r="B219" s="3" t="str">
        <f>HYPERLINK("https://xuanhong.thoxuan.thanhhoa.gov.vn/web/trang-chu/bo-may-hanh-chinh/uy-ban-nhan-dan-xa", "UBND Ủy ban nhân dân xã Xuân Khánh tỉnh Thanh Hóa")</f>
        <v>UBND Ủy ban nhân dân xã Xuân Khánh tỉnh Thanh Hóa</v>
      </c>
      <c r="C219" s="12" t="s">
        <v>300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11219</v>
      </c>
      <c r="B220" s="1" t="str">
        <f>HYPERLINK("", "Công an xã Thọ Nguyên tỉnh Thanh Hóa")</f>
        <v>Công an xã Thọ Nguyên tỉnh Thanh Hóa</v>
      </c>
      <c r="C220" s="12" t="s">
        <v>300</v>
      </c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11220</v>
      </c>
      <c r="B221" s="3" t="str">
        <f>HYPERLINK("https://thocuong.trieuson.thanhhoa.gov.vn/", "UBND Ủy ban nhân dân xã Thọ Nguyên tỉnh Thanh Hóa")</f>
        <v>UBND Ủy ban nhân dân xã Thọ Nguyên tỉnh Thanh Hóa</v>
      </c>
      <c r="C221" s="12" t="s">
        <v>300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11221</v>
      </c>
      <c r="B222" s="3" t="s">
        <v>25</v>
      </c>
      <c r="C222" s="14" t="s">
        <v>1</v>
      </c>
      <c r="D222" s="13" t="s">
        <v>301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11222</v>
      </c>
      <c r="B223" s="3" t="str">
        <f>HYPERLINK("http://xuanthanh.nghixuan.hatinh.gov.vn/", "UBND Ủy ban nhân dân xã Xuân Thành tỉnh Thanh Hóa")</f>
        <v>UBND Ủy ban nhân dân xã Xuân Thành tỉnh Thanh Hóa</v>
      </c>
      <c r="C223" s="12" t="s">
        <v>300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11223</v>
      </c>
      <c r="B224" s="1" t="str">
        <f>HYPERLINK("", "Công an xã Hạnh Phúc tỉnh Thanh Hóa")</f>
        <v>Công an xã Hạnh Phúc tỉnh Thanh Hóa</v>
      </c>
      <c r="C224" s="13" t="s">
        <v>300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11224</v>
      </c>
      <c r="B225" s="3" t="str">
        <f>HYPERLINK("https://qppl.thanhhoa.gov.vn/vbpq_thanhhoa.nsf/9EE67D4AFDE3CC1D472586DC00136062/$file/DT-VBDTPT718152435-5-20211621560934031_(trangnt)(21.05.2021_10h09p10)_signed.pdf", "UBND Ủy ban nhân dân xã Hạnh Phúc tỉnh Thanh Hóa")</f>
        <v>UBND Ủy ban nhân dân xã Hạnh Phúc tỉnh Thanh Hóa</v>
      </c>
      <c r="C225" s="12" t="s">
        <v>300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11225</v>
      </c>
      <c r="B226" s="1" t="str">
        <f>HYPERLINK("", "Công an xã Bắc Lương tỉnh Thanh Hóa")</f>
        <v>Công an xã Bắc Lương tỉnh Thanh Hóa</v>
      </c>
      <c r="C226" s="12" t="s">
        <v>300</v>
      </c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11226</v>
      </c>
      <c r="B227" s="3" t="str">
        <f>HYPERLINK("https://bacluong.thoxuan.thanhhoa.gov.vn/", "UBND Ủy ban nhân dân xã Bắc Lương tỉnh Thanh Hóa")</f>
        <v>UBND Ủy ban nhân dân xã Bắc Lương tỉnh Thanh Hóa</v>
      </c>
      <c r="C227" s="12" t="s">
        <v>300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11227</v>
      </c>
      <c r="B228" s="1" t="str">
        <f>HYPERLINK("", "Công an xã Nam Giang tỉnh Thanh Hóa")</f>
        <v>Công an xã Nam Giang tỉnh Thanh Hóa</v>
      </c>
      <c r="C228" s="13" t="s">
        <v>300</v>
      </c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11228</v>
      </c>
      <c r="B229" s="3" t="str">
        <f>HYPERLINK("https://namgiang.thoxuan.thanhhoa.gov.vn/", "UBND Ủy ban nhân dân xã Nam Giang tỉnh Thanh Hóa")</f>
        <v>UBND Ủy ban nhân dân xã Nam Giang tỉnh Thanh Hóa</v>
      </c>
      <c r="C229" s="12" t="s">
        <v>300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11229</v>
      </c>
      <c r="B230" s="3" t="s">
        <v>26</v>
      </c>
      <c r="C230" s="14" t="s">
        <v>1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11230</v>
      </c>
      <c r="B231" s="3" t="str">
        <f>HYPERLINK("https://xuanphong.thoxuan.thanhhoa.gov.vn/", "UBND Ủy ban nhân dân xã Xuân Phong tỉnh Thanh Hóa")</f>
        <v>UBND Ủy ban nhân dân xã Xuân Phong tỉnh Thanh Hóa</v>
      </c>
      <c r="C231" s="12" t="s">
        <v>300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11231</v>
      </c>
      <c r="B232" s="1" t="str">
        <f>HYPERLINK("https://www.facebook.com/conganxatholoc", "Công an xã Thọ Lộc tỉnh Thanh Hóa")</f>
        <v>Công an xã Thọ Lộc tỉnh Thanh Hóa</v>
      </c>
      <c r="C232" s="12" t="s">
        <v>300</v>
      </c>
      <c r="D232" s="13" t="s">
        <v>301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11232</v>
      </c>
      <c r="B233" s="3" t="str">
        <f>HYPERLINK("https://tholoc.thoxuan.thanhhoa.gov.vn/", "UBND Ủy ban nhân dân xã Thọ Lộc tỉnh Thanh Hóa")</f>
        <v>UBND Ủy ban nhân dân xã Thọ Lộc tỉnh Thanh Hóa</v>
      </c>
      <c r="C233" s="12" t="s">
        <v>300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11233</v>
      </c>
      <c r="B234" s="3" t="s">
        <v>27</v>
      </c>
      <c r="C234" s="14" t="s">
        <v>1</v>
      </c>
      <c r="D234" s="11" t="s">
        <v>301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11234</v>
      </c>
      <c r="B235" s="3" t="str">
        <f>HYPERLINK("https://xuantruong.thoxuan.thanhhoa.gov.vn/", "UBND Ủy ban nhân dân xã Xuân Trường tỉnh Thanh Hóa")</f>
        <v>UBND Ủy ban nhân dân xã Xuân Trường tỉnh Thanh Hóa</v>
      </c>
      <c r="C235" s="12" t="s">
        <v>300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11235</v>
      </c>
      <c r="B236" s="3" t="str">
        <f>HYPERLINK("https://www.facebook.com/conganxuanhoa.tx/", "Công an xã Xuân Hòa tỉnh Thanh Hóa")</f>
        <v>Công an xã Xuân Hòa tỉnh Thanh Hóa</v>
      </c>
      <c r="C236" s="12" t="s">
        <v>300</v>
      </c>
      <c r="D236" s="13" t="s">
        <v>301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11236</v>
      </c>
      <c r="B237" s="3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237" s="12" t="s">
        <v>300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11237</v>
      </c>
      <c r="B238" s="1" t="str">
        <f>HYPERLINK("", "Công an xã Thọ Hải tỉnh Thanh Hóa")</f>
        <v>Công an xã Thọ Hải tỉnh Thanh Hóa</v>
      </c>
      <c r="C238" s="12" t="s">
        <v>300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11238</v>
      </c>
      <c r="B239" s="3" t="str">
        <f>HYPERLINK("https://thohai.thoxuan.thanhhoa.gov.vn/", "UBND Ủy ban nhân dân xã Thọ Hải tỉnh Thanh Hóa")</f>
        <v>UBND Ủy ban nhân dân xã Thọ Hải tỉnh Thanh Hóa</v>
      </c>
      <c r="C239" s="12" t="s">
        <v>300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11239</v>
      </c>
      <c r="B240" s="1" t="str">
        <f>HYPERLINK("", "Công an xã Tây Hồ tỉnh Thanh Hóa")</f>
        <v>Công an xã Tây Hồ tỉnh Thanh Hóa</v>
      </c>
      <c r="C240" s="12" t="s">
        <v>300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11240</v>
      </c>
      <c r="B241" s="3" t="str">
        <f>HYPERLINK("https://tayho.thoxuan.thanhhoa.gov.vn/", "UBND Ủy ban nhân dân xã Tây Hồ tỉnh Thanh Hóa")</f>
        <v>UBND Ủy ban nhân dân xã Tây Hồ tỉnh Thanh Hóa</v>
      </c>
      <c r="C241" s="12" t="s">
        <v>300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11241</v>
      </c>
      <c r="B242" s="1" t="str">
        <f>HYPERLINK("", "Công an xã Xuân Giang tỉnh Thanh Hóa")</f>
        <v>Công an xã Xuân Giang tỉnh Thanh Hóa</v>
      </c>
      <c r="C242" s="12" t="s">
        <v>300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11242</v>
      </c>
      <c r="B243" s="3" t="str">
        <f>HYPERLINK("https://xuangiang.thoxuan.thanhhoa.gov.vn/", "UBND Ủy ban nhân dân xã Xuân Giang tỉnh Thanh Hóa")</f>
        <v>UBND Ủy ban nhân dân xã Xuân Giang tỉnh Thanh Hóa</v>
      </c>
      <c r="C243" s="12" t="s">
        <v>300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11243</v>
      </c>
      <c r="B244" s="3" t="s">
        <v>28</v>
      </c>
      <c r="C244" s="14" t="s">
        <v>1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11244</v>
      </c>
      <c r="B245" s="3" t="str">
        <f>HYPERLINK("https://lamson.thoxuan.thanhhoa.gov.vn/web/trang-chu/bo-may-hanh-chinh/uy-ban-nhan-dan-xa/thanh-vien-uy-ban-nhan-dan-va-cong-chuc-thi-tran-lam-son.html", "UBND Ủy ban nhân dân xã Xuân Quang tỉnh Thanh Hóa")</f>
        <v>UBND Ủy ban nhân dân xã Xuân Quang tỉnh Thanh Hóa</v>
      </c>
      <c r="C245" s="12" t="s">
        <v>300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11245</v>
      </c>
      <c r="B246" s="3" t="s">
        <v>29</v>
      </c>
      <c r="C246" s="14" t="s">
        <v>1</v>
      </c>
      <c r="D246" s="13" t="s">
        <v>301</v>
      </c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11246</v>
      </c>
      <c r="B247" s="3" t="str">
        <f>HYPERLINK("https://xuanson.chauduc.baria-vungtau.gov.vn/", "UBND Ủy ban nhân dân xã Xuân Sơn tỉnh Thanh Hóa")</f>
        <v>UBND Ủy ban nhân dân xã Xuân Sơn tỉnh Thanh Hóa</v>
      </c>
      <c r="C247" s="12" t="s">
        <v>300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11247</v>
      </c>
      <c r="B248" s="1" t="str">
        <f>HYPERLINK("https://www.facebook.com/profile.php?id=100082537573579", "Công an xã Xuân Hưng tỉnh Thanh Hóa")</f>
        <v>Công an xã Xuân Hưng tỉnh Thanh Hóa</v>
      </c>
      <c r="C248" s="12" t="s">
        <v>300</v>
      </c>
      <c r="D248" s="13" t="s">
        <v>301</v>
      </c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11248</v>
      </c>
      <c r="B249" s="3" t="str">
        <f>HYPERLINK("https://xuanhung.thoxuan.thanhhoa.gov.vn/web/trang-chu/bo-may-hanh-chinh/uy-ban-nhan-dan-xa/co-cau-to-chuc-ubnd-xa-xuan-hung.html", "UBND Ủy ban nhân dân xã Xuân Hưng tỉnh Thanh Hóa")</f>
        <v>UBND Ủy ban nhân dân xã Xuân Hưng tỉnh Thanh Hóa</v>
      </c>
      <c r="C249" s="12" t="s">
        <v>300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11249</v>
      </c>
      <c r="B250" s="3" t="s">
        <v>30</v>
      </c>
      <c r="C250" s="14" t="s">
        <v>1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11250</v>
      </c>
      <c r="B251" s="3" t="str">
        <f>HYPERLINK("https://thodien.thoxuan.thanhhoa.gov.vn/", "UBND Ủy ban nhân dân xã Thọ Diên tỉnh Thanh Hóa")</f>
        <v>UBND Ủy ban nhân dân xã Thọ Diên tỉnh Thanh Hóa</v>
      </c>
      <c r="C251" s="12" t="s">
        <v>300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11251</v>
      </c>
      <c r="B252" s="3" t="str">
        <f>HYPERLINK("https://www.facebook.com/p/C%C3%B4ng-an-x%C3%A3-Th%E1%BB%8D-L%C3%A2m-100063567933349/", "Công an xã Thọ Lâm tỉnh Thanh Hóa")</f>
        <v>Công an xã Thọ Lâm tỉnh Thanh Hóa</v>
      </c>
      <c r="C252" s="12" t="s">
        <v>300</v>
      </c>
      <c r="D252" s="13" t="s">
        <v>301</v>
      </c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11252</v>
      </c>
      <c r="B253" s="3" t="str">
        <f>HYPERLINK("https://tholam.thoxuan.thanhhoa.gov.vn/", "UBND Ủy ban nhân dân xã Thọ Lâm tỉnh Thanh Hóa")</f>
        <v>UBND Ủy ban nhân dân xã Thọ Lâm tỉnh Thanh Hóa</v>
      </c>
      <c r="C253" s="12" t="s">
        <v>300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11253</v>
      </c>
      <c r="B254" s="3" t="str">
        <f>HYPERLINK("https://www.facebook.com/p/C%C3%B4ng-an-x%C3%A3-Th%E1%BB%8D-X%C6%B0%C6%A1ng-huy%E1%BB%87n-Th%E1%BB%8D-Xu%C3%A2n-100068965967346/", "Công an xã Thọ Xương tỉnh Thanh Hóa")</f>
        <v>Công an xã Thọ Xương tỉnh Thanh Hóa</v>
      </c>
      <c r="C254" s="12" t="s">
        <v>300</v>
      </c>
      <c r="D254" s="13" t="s">
        <v>301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11254</v>
      </c>
      <c r="B255" s="3" t="str">
        <f>HYPERLINK("https://thoxuong.thoxuan.thanhhoa.gov.vn/", "UBND Ủy ban nhân dân xã Thọ Xương tỉnh Thanh Hóa")</f>
        <v>UBND Ủy ban nhân dân xã Thọ Xương tỉnh Thanh Hóa</v>
      </c>
      <c r="C255" s="12" t="s">
        <v>300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11255</v>
      </c>
      <c r="B256" s="3" t="s">
        <v>31</v>
      </c>
      <c r="C256" s="14" t="s">
        <v>1</v>
      </c>
      <c r="D256" s="13" t="s">
        <v>301</v>
      </c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11256</v>
      </c>
      <c r="B257" s="3" t="str">
        <f>HYPERLINK("https://xuanbai.thoxuan.thanhhoa.gov.vn/", "UBND Ủy ban nhân dân xã Xuân Bái tỉnh Thanh Hóa")</f>
        <v>UBND Ủy ban nhân dân xã Xuân Bái tỉnh Thanh Hóa</v>
      </c>
      <c r="C257" s="12" t="s">
        <v>300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11257</v>
      </c>
      <c r="B258" s="3" t="str">
        <f>HYPERLINK("https://www.facebook.com/xuanphu000/", "Công an xã Xuân Phú tỉnh Thanh Hóa")</f>
        <v>Công an xã Xuân Phú tỉnh Thanh Hóa</v>
      </c>
      <c r="C258" s="12" t="s">
        <v>300</v>
      </c>
      <c r="D258" s="11" t="s">
        <v>301</v>
      </c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11258</v>
      </c>
      <c r="B259" s="3" t="str">
        <f>HYPERLINK("https://xuanphu.thoxuan.thanhhoa.gov.vn/", "UBND Ủy ban nhân dân xã Xuân Phú tỉnh Thanh Hóa")</f>
        <v>UBND Ủy ban nhân dân xã Xuân Phú tỉnh Thanh Hóa</v>
      </c>
      <c r="C259" s="12" t="s">
        <v>300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11259</v>
      </c>
      <c r="B260" s="3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260" s="12" t="s">
        <v>300</v>
      </c>
      <c r="D260" s="11" t="s">
        <v>301</v>
      </c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11260</v>
      </c>
      <c r="B261" s="3" t="str">
        <f>HYPERLINK("https://xuanthang.thuongxuan.thanhhoa.gov.vn/", "UBND Ủy ban nhân dân xã Xuân Thắng tỉnh Thanh Hóa")</f>
        <v>UBND Ủy ban nhân dân xã Xuân Thắng tỉnh Thanh Hóa</v>
      </c>
      <c r="C261" s="12" t="s">
        <v>300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11261</v>
      </c>
      <c r="B262" s="1" t="str">
        <f>HYPERLINK("", "Công an xã Xuân Lam tỉnh Thanh Hóa")</f>
        <v>Công an xã Xuân Lam tỉnh Thanh Hóa</v>
      </c>
      <c r="C262" s="12" t="s">
        <v>300</v>
      </c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11262</v>
      </c>
      <c r="B263" s="3" t="str">
        <f>HYPERLINK("https://lamson.thoxuan.thanhhoa.gov.vn/web/trang-chu/bo-may-hanh-chinh/uy-ban-nhan-dan-xa/thanh-vien-uy-ban-nhan-dan-va-cong-chuc-thi-tran-lam-son.html", "UBND Ủy ban nhân dân xã Xuân Lam tỉnh Thanh Hóa")</f>
        <v>UBND Ủy ban nhân dân xã Xuân Lam tỉnh Thanh Hóa</v>
      </c>
      <c r="C263" s="12" t="s">
        <v>300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11263</v>
      </c>
      <c r="B264" s="1" t="str">
        <f>HYPERLINK("https://www.facebook.com/profile.php?id=100069689112137", "Công an xã Xuân Thiên tỉnh Thanh Hóa")</f>
        <v>Công an xã Xuân Thiên tỉnh Thanh Hóa</v>
      </c>
      <c r="C264" s="13" t="s">
        <v>300</v>
      </c>
      <c r="D264" s="13" t="s">
        <v>301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11264</v>
      </c>
      <c r="B265" s="3" t="str">
        <f>HYPERLINK("https://xuanthien.thoxuan.thanhhoa.gov.vn/", "UBND Ủy ban nhân dân xã Xuân Thiên tỉnh Thanh Hóa")</f>
        <v>UBND Ủy ban nhân dân xã Xuân Thiên tỉnh Thanh Hóa</v>
      </c>
      <c r="C265" s="12" t="s">
        <v>300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11265</v>
      </c>
      <c r="B266" s="3" t="s">
        <v>32</v>
      </c>
      <c r="C266" s="14" t="s">
        <v>1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11266</v>
      </c>
      <c r="B267" s="3" t="str">
        <f>HYPERLINK("https://thocuong.trieuson.thanhhoa.gov.vn/", "UBND Ủy ban nhân dân xã Thọ Minh tỉnh Thanh Hóa")</f>
        <v>UBND Ủy ban nhân dân xã Thọ Minh tỉnh Thanh Hóa</v>
      </c>
      <c r="C267" s="12" t="s">
        <v>300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11267</v>
      </c>
      <c r="B268" s="3" t="s">
        <v>33</v>
      </c>
      <c r="C268" s="14" t="s">
        <v>1</v>
      </c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11268</v>
      </c>
      <c r="B269" s="3" t="str">
        <f>HYPERLINK("https://lamson.thoxuan.thanhhoa.gov.vn/web/trang-chu/bo-may-hanh-chinh/uy-ban-nhan-dan-xa/thanh-vien-uy-ban-nhan-dan-va-cong-chuc-thi-tran-lam-son.html", "UBND Ủy ban nhân dân xã Xuân Châu tỉnh Thanh Hóa")</f>
        <v>UBND Ủy ban nhân dân xã Xuân Châu tỉnh Thanh Hóa</v>
      </c>
      <c r="C269" s="12" t="s">
        <v>300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11269</v>
      </c>
      <c r="B270" s="1" t="str">
        <f>HYPERLINK("https://www.facebook.com/caxtholap.thoxuan", "Công an xã Thọ Lập tỉnh Thanh Hóa")</f>
        <v>Công an xã Thọ Lập tỉnh Thanh Hóa</v>
      </c>
      <c r="C270" s="12" t="s">
        <v>300</v>
      </c>
      <c r="D270" s="13" t="s">
        <v>301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11270</v>
      </c>
      <c r="B271" s="3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271" s="12" t="s">
        <v>300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11271</v>
      </c>
      <c r="B272" s="3" t="str">
        <f>HYPERLINK("https://www.facebook.com/conganxaquangphu/", "Công an xã Quảng Phú tỉnh Thanh Hóa")</f>
        <v>Công an xã Quảng Phú tỉnh Thanh Hóa</v>
      </c>
      <c r="C272" s="12" t="s">
        <v>300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11272</v>
      </c>
      <c r="B273" s="3" t="str">
        <f>HYPERLINK("https://quangphu.thoxuan.thanhhoa.gov.vn/", "UBND Ủy ban nhân dân xã Quảng Phú tỉnh Thanh Hóa")</f>
        <v>UBND Ủy ban nhân dân xã Quảng Phú tỉnh Thanh Hóa</v>
      </c>
      <c r="C273" s="12" t="s">
        <v>300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11273</v>
      </c>
      <c r="B274" s="3" t="s">
        <v>34</v>
      </c>
      <c r="C274" s="14" t="s">
        <v>1</v>
      </c>
      <c r="D274" s="13" t="s">
        <v>301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11274</v>
      </c>
      <c r="B275" s="3" t="str">
        <f>HYPERLINK("https://xuantin.thoxuan.thanhhoa.gov.vn/", "UBND Ủy ban nhân dân xã Xuân Tín tỉnh Thanh Hóa")</f>
        <v>UBND Ủy ban nhân dân xã Xuân Tín tỉnh Thanh Hóa</v>
      </c>
      <c r="C275" s="12" t="s">
        <v>300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11275</v>
      </c>
      <c r="B276" s="3" t="s">
        <v>35</v>
      </c>
      <c r="C276" s="14" t="s">
        <v>1</v>
      </c>
      <c r="D276" s="13" t="s">
        <v>301</v>
      </c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11276</v>
      </c>
      <c r="B277" s="3" t="str">
        <f>HYPERLINK("https://phuxuan.thoxuan.thanhhoa.gov.vn/web/trang-chu/tong-quan/vi-tri-dia-ly", "UBND Ủy ban nhân dân xã Phú Yên tỉnh Thanh Hóa")</f>
        <v>UBND Ủy ban nhân dân xã Phú Yên tỉnh Thanh Hóa</v>
      </c>
      <c r="C277" s="12" t="s">
        <v>300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11277</v>
      </c>
      <c r="B278" s="1" t="str">
        <f>HYPERLINK("", "Công an xã Xuân Yên tỉnh Thanh Hóa")</f>
        <v>Công an xã Xuân Yên tỉnh Thanh Hóa</v>
      </c>
      <c r="C278" s="12" t="s">
        <v>300</v>
      </c>
      <c r="D278" s="13"/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11278</v>
      </c>
      <c r="B279" s="3" t="str">
        <f>HYPERLINK("https://xuanyen.nghixuan.hatinh.gov.vn/", "UBND Ủy ban nhân dân xã Xuân Yên tỉnh Thanh Hóa")</f>
        <v>UBND Ủy ban nhân dân xã Xuân Yên tỉnh Thanh Hóa</v>
      </c>
      <c r="C279" s="12" t="s">
        <v>300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11279</v>
      </c>
      <c r="B280" s="3" t="str">
        <f>HYPERLINK("https://www.facebook.com/p/C%C3%B4ng-an-x%C3%A3-Xu%C3%A2n-Lai-Th%E1%BB%8D-Xu%C3%A2n-100064785799423/", "Công an xã Xuân Lai tỉnh Thanh Hóa")</f>
        <v>Công an xã Xuân Lai tỉnh Thanh Hóa</v>
      </c>
      <c r="C280" s="12" t="s">
        <v>300</v>
      </c>
      <c r="D280" s="13" t="s">
        <v>301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11280</v>
      </c>
      <c r="B281" s="3" t="str">
        <f>HYPERLINK("https://xuanlai.thoxuan.thanhhoa.gov.vn/", "UBND Ủy ban nhân dân xã Xuân Lai tỉnh Thanh Hóa")</f>
        <v>UBND Ủy ban nhân dân xã Xuân Lai tỉnh Thanh Hóa</v>
      </c>
      <c r="C281" s="12" t="s">
        <v>300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11281</v>
      </c>
      <c r="B282" s="3" t="str">
        <f>HYPERLINK("https://www.facebook.com/p/C%C3%B4ng-an-x%C3%A3-Xu%C3%A2n-L%E1%BA%ADp-100033418363231/", "Công an xã Xuân Lập tỉnh Thanh Hóa")</f>
        <v>Công an xã Xuân Lập tỉnh Thanh Hóa</v>
      </c>
      <c r="C282" s="12" t="s">
        <v>300</v>
      </c>
      <c r="D282" s="13" t="s">
        <v>301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11282</v>
      </c>
      <c r="B283" s="3" t="str">
        <f>HYPERLINK("https://xuanlap.thoxuan.thanhhoa.gov.vn/", "UBND Ủy ban nhân dân xã Xuân Lập tỉnh Thanh Hóa")</f>
        <v>UBND Ủy ban nhân dân xã Xuân Lập tỉnh Thanh Hóa</v>
      </c>
      <c r="C283" s="12" t="s">
        <v>300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11283</v>
      </c>
      <c r="B284" s="3" t="s">
        <v>36</v>
      </c>
      <c r="C284" s="14" t="s">
        <v>1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11284</v>
      </c>
      <c r="B285" s="3" t="str">
        <f>HYPERLINK("https://thocuong.trieuson.thanhhoa.gov.vn/", "UBND Ủy ban nhân dân xã Thọ Thắng tỉnh Thanh Hóa")</f>
        <v>UBND Ủy ban nhân dân xã Thọ Thắng tỉnh Thanh Hóa</v>
      </c>
      <c r="C285" s="12" t="s">
        <v>300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11285</v>
      </c>
      <c r="B286" s="3" t="str">
        <f>HYPERLINK("https://www.facebook.com/p/C%C3%B4ng-an-x%C3%A3-Xu%C3%A2n-Minh-Th%E1%BB%8D-Xu%C3%A2n-100068097211386/", "Công an xã Xuân Minh tỉnh Thanh Hóa")</f>
        <v>Công an xã Xuân Minh tỉnh Thanh Hóa</v>
      </c>
      <c r="C286" s="12" t="s">
        <v>300</v>
      </c>
      <c r="D286" s="13" t="s">
        <v>301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11286</v>
      </c>
      <c r="B287" s="3" t="str">
        <f>HYPERLINK("https://xuanminh.thoxuan.thanhhoa.gov.vn/", "UBND Ủy ban nhân dân xã Xuân Minh tỉnh Thanh Hóa")</f>
        <v>UBND Ủy ban nhân dân xã Xuân Minh tỉnh Thanh Hóa</v>
      </c>
      <c r="C287" s="12" t="s">
        <v>300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11287</v>
      </c>
      <c r="B288" s="1" t="str">
        <f>HYPERLINK("", "Công an xã Xuân Tân tỉnh Thanh Hóa")</f>
        <v>Công an xã Xuân Tân tỉnh Thanh Hóa</v>
      </c>
      <c r="C288" s="12" t="s">
        <v>300</v>
      </c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11288</v>
      </c>
      <c r="B289" s="3" t="str">
        <f>HYPERLINK("https://truongxuan.thoxuan.thanhhoa.gov.vn/web/trang-chu/tong-quan/lich-su-hinh-thanh/qua-trinh-thanh-lap-xa-moi-xa-truong-xuan-huyen-tho-xuan.html", "UBND Ủy ban nhân dân xã Xuân Tân tỉnh Thanh Hóa")</f>
        <v>UBND Ủy ban nhân dân xã Xuân Tân tỉnh Thanh Hóa</v>
      </c>
      <c r="C289" s="12" t="s">
        <v>300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11289</v>
      </c>
      <c r="B290" s="1" t="str">
        <f>HYPERLINK("", "Công an xã Xuân Vinh tỉnh Thanh Hóa")</f>
        <v>Công an xã Xuân Vinh tỉnh Thanh Hóa</v>
      </c>
      <c r="C290" s="12" t="s">
        <v>300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11290</v>
      </c>
      <c r="B291" s="3" t="str">
        <f>HYPERLINK("https://xuanvinh-xuantruong.namdinh.gov.vn/uy-ban-nhan-dan", "UBND Ủy ban nhân dân xã Xuân Vinh tỉnh Thanh Hóa")</f>
        <v>UBND Ủy ban nhân dân xã Xuân Vinh tỉnh Thanh Hóa</v>
      </c>
      <c r="C291" s="12" t="s">
        <v>300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11291</v>
      </c>
      <c r="B292" s="1" t="str">
        <f>HYPERLINK("", "Công an xã Thọ Trường tỉnh Thanh Hóa")</f>
        <v>Công an xã Thọ Trường tỉnh Thanh Hóa</v>
      </c>
      <c r="C292" s="12" t="s">
        <v>300</v>
      </c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11292</v>
      </c>
      <c r="B293" s="3" t="str">
        <f>HYPERLINK("https://thocuong.trieuson.thanhhoa.gov.vn/", "UBND Ủy ban nhân dân xã Thọ Trường tỉnh Thanh Hóa")</f>
        <v>UBND Ủy ban nhân dân xã Thọ Trường tỉnh Thanh Hóa</v>
      </c>
      <c r="C293" s="12" t="s">
        <v>300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11293</v>
      </c>
      <c r="B294" s="1" t="str">
        <f>HYPERLINK("https://www.facebook.com/profile.php?id=100063737868200", "Công an thị trấn Thường Xuân tỉnh Thanh Hóa")</f>
        <v>Công an thị trấn Thường Xuân tỉnh Thanh Hóa</v>
      </c>
      <c r="C294" s="12" t="s">
        <v>300</v>
      </c>
      <c r="D294" s="13" t="s">
        <v>301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11294</v>
      </c>
      <c r="B295" s="3" t="str">
        <f>HYPERLINK("http://thuongxuan.gov.vn/", "UBND Ủy ban nhân dân thị trấn Thường Xuân tỉnh Thanh Hóa")</f>
        <v>UBND Ủy ban nhân dân thị trấn Thường Xuân tỉnh Thanh Hóa</v>
      </c>
      <c r="C295" s="12" t="s">
        <v>300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11295</v>
      </c>
      <c r="B296" s="1" t="str">
        <f>HYPERLINK("", "Công an xã Bát Mọt tỉnh Thanh Hóa")</f>
        <v>Công an xã Bát Mọt tỉnh Thanh Hóa</v>
      </c>
      <c r="C296" s="12" t="s">
        <v>300</v>
      </c>
      <c r="D296" s="13"/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11296</v>
      </c>
      <c r="B297" s="3" t="str">
        <f>HYPERLINK("https://batmot.thuongxuan.thanhhoa.gov.vn/", "UBND Ủy ban nhân dân xã Bát Mọt tỉnh Thanh Hóa")</f>
        <v>UBND Ủy ban nhân dân xã Bát Mọt tỉnh Thanh Hóa</v>
      </c>
      <c r="C297" s="12" t="s">
        <v>300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11297</v>
      </c>
      <c r="B298" s="3" t="str">
        <f>HYPERLINK("https://www.facebook.com/people/C%C3%B4ng-an-x%C3%A3-Y%C3%AAn-Nh%C3%A2n-huy%E1%BB%87n-Th%C6%B0%E1%BB%9Dng-Xu%C3%A2n/100063663376333/", "Công an xã Yên Nhân tỉnh Thanh Hóa")</f>
        <v>Công an xã Yên Nhân tỉnh Thanh Hóa</v>
      </c>
      <c r="C298" s="12" t="s">
        <v>300</v>
      </c>
      <c r="D298" s="13" t="s">
        <v>301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11298</v>
      </c>
      <c r="B299" s="3" t="str">
        <f>HYPERLINK("https://yennhan.thuongxuan.thanhhoa.gov.vn/uy-ban-nhan-dan-xa", "UBND Ủy ban nhân dân xã Yên Nhân tỉnh Thanh Hóa")</f>
        <v>UBND Ủy ban nhân dân xã Yên Nhân tỉnh Thanh Hóa</v>
      </c>
      <c r="C299" s="12" t="s">
        <v>300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11299</v>
      </c>
      <c r="B300" s="3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300" s="12" t="s">
        <v>300</v>
      </c>
      <c r="D300" s="13" t="s">
        <v>301</v>
      </c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11300</v>
      </c>
      <c r="B301" s="3" t="str">
        <f>HYPERLINK("https://xuanle.thuongxuan.thanhhoa.gov.vn/uy-ban-nhan-dan-xa", "UBND Ủy ban nhân dân xã Xuân Lẹ tỉnh Thanh Hóa")</f>
        <v>UBND Ủy ban nhân dân xã Xuân Lẹ tỉnh Thanh Hóa</v>
      </c>
      <c r="C301" s="12" t="s">
        <v>300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11301</v>
      </c>
      <c r="B302" s="3" t="s">
        <v>37</v>
      </c>
      <c r="C302" s="14" t="s">
        <v>1</v>
      </c>
      <c r="D302" s="13" t="s">
        <v>301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11302</v>
      </c>
      <c r="B303" s="3" t="str">
        <f>HYPERLINK("https://qppl.thanhhoa.gov.vn/vbpq_thanhhoa.nsf/9e6a1e4b64680bd247256801000a8614/EC9F58FCB921D72A47257D6A0038D985/$file/d3309.pdf", "UBND Ủy ban nhân dân xã Vạn Xuân tỉnh Thanh Hóa")</f>
        <v>UBND Ủy ban nhân dân xã Vạn Xuân tỉnh Thanh Hóa</v>
      </c>
      <c r="C303" s="12" t="s">
        <v>300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11303</v>
      </c>
      <c r="B304" s="3" t="str">
        <f>HYPERLINK("https://www.facebook.com/conganxaluongson/?locale=vi_VN", "Công an xã Lương Sơn tỉnh Thanh Hóa")</f>
        <v>Công an xã Lương Sơn tỉnh Thanh Hóa</v>
      </c>
      <c r="C304" s="12" t="s">
        <v>300</v>
      </c>
      <c r="D304" s="13" t="s">
        <v>301</v>
      </c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11304</v>
      </c>
      <c r="B305" s="3" t="str">
        <f>HYPERLINK("https://luongson.hoabinh.gov.vn/", "UBND Ủy ban nhân dân xã Lương Sơn tỉnh Thanh Hóa")</f>
        <v>UBND Ủy ban nhân dân xã Lương Sơn tỉnh Thanh Hóa</v>
      </c>
      <c r="C305" s="12" t="s">
        <v>300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11305</v>
      </c>
      <c r="B306" s="3" t="str">
        <f>HYPERLINK("https://www.facebook.com/p/C%C3%B4ng-an-x%C3%A3-Xu%C3%A2n-Cao-huy%E1%BB%87n-Th%C6%B0%E1%BB%9Dng-Xu%C3%A2n-100063915498685/", "Công an xã Xuân Cao tỉnh Thanh Hóa")</f>
        <v>Công an xã Xuân Cao tỉnh Thanh Hóa</v>
      </c>
      <c r="C306" s="12" t="s">
        <v>300</v>
      </c>
      <c r="D306" s="13" t="s">
        <v>301</v>
      </c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11306</v>
      </c>
      <c r="B307" s="3" t="str">
        <f>HYPERLINK("https://xuanbai.thoxuan.thanhhoa.gov.vn/", "UBND Ủy ban nhân dân xã Xuân Cao tỉnh Thanh Hóa")</f>
        <v>UBND Ủy ban nhân dân xã Xuân Cao tỉnh Thanh Hóa</v>
      </c>
      <c r="C307" s="12" t="s">
        <v>300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11307</v>
      </c>
      <c r="B308" s="3" t="str">
        <f>HYPERLINK("https://www.facebook.com/p/C%C3%B4ng-an-x%C3%A3-Lu%E1%BA%ADn-Th%C3%A0nh-huy%E1%BB%87n-Th%C6%B0%E1%BB%9Dng-Xu%C3%A2n-100066510351846/", "Công an xã Luận Thành tỉnh Thanh Hóa")</f>
        <v>Công an xã Luận Thành tỉnh Thanh Hóa</v>
      </c>
      <c r="C308" s="12" t="s">
        <v>300</v>
      </c>
      <c r="D308" s="13" t="s">
        <v>301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11308</v>
      </c>
      <c r="B309" s="3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309" s="12" t="s">
        <v>300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11309</v>
      </c>
      <c r="B310" s="3" t="str">
        <f>HYPERLINK("https://www.facebook.com/100068886502970", "Công an xã Luận Khê tỉnh Thanh Hóa")</f>
        <v>Công an xã Luận Khê tỉnh Thanh Hóa</v>
      </c>
      <c r="C310" s="12" t="s">
        <v>300</v>
      </c>
      <c r="D310" s="13" t="s">
        <v>301</v>
      </c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11310</v>
      </c>
      <c r="B311" s="3" t="str">
        <f>HYPERLINK("https://luankhe.thuongxuan.thanhhoa.gov.vn/uy-ban-nhan-dan-xa/mung-tho-cac-cu-cao-nien-nam-2024-187968", "UBND Ủy ban nhân dân xã Luận Khê tỉnh Thanh Hóa")</f>
        <v>UBND Ủy ban nhân dân xã Luận Khê tỉnh Thanh Hóa</v>
      </c>
      <c r="C311" s="12" t="s">
        <v>300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11311</v>
      </c>
      <c r="B312" s="3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312" s="12" t="s">
        <v>300</v>
      </c>
      <c r="D312" s="13" t="s">
        <v>301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11312</v>
      </c>
      <c r="B313" s="3" t="str">
        <f>HYPERLINK("https://xuanthang.thuongxuan.thanhhoa.gov.vn/", "UBND Ủy ban nhân dân xã Xuân Thắng tỉnh Thanh Hóa")</f>
        <v>UBND Ủy ban nhân dân xã Xuân Thắng tỉnh Thanh Hóa</v>
      </c>
      <c r="C313" s="12" t="s">
        <v>300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11313</v>
      </c>
      <c r="B314" s="3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14" s="12" t="s">
        <v>300</v>
      </c>
      <c r="D314" s="13" t="s">
        <v>301</v>
      </c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11314</v>
      </c>
      <c r="B315" s="3" t="str">
        <f>HYPERLINK("https://xuanloc.dongnai.gov.vn/Pages/gioithieu.aspx?CatID=132", "UBND Ủy ban nhân dân xã Xuân Lộc tỉnh Thanh Hóa")</f>
        <v>UBND Ủy ban nhân dân xã Xuân Lộc tỉnh Thanh Hóa</v>
      </c>
      <c r="C315" s="12" t="s">
        <v>300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11315</v>
      </c>
      <c r="B316" s="3" t="s">
        <v>38</v>
      </c>
      <c r="C316" s="14" t="s">
        <v>1</v>
      </c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11316</v>
      </c>
      <c r="B317" s="3" t="str">
        <f>HYPERLINK("https://xuancam.hiephoa.bacgiang.gov.vn/", "UBND Ủy ban nhân dân xã Xuân Cẩm tỉnh Thanh Hóa")</f>
        <v>UBND Ủy ban nhân dân xã Xuân Cẩm tỉnh Thanh Hóa</v>
      </c>
      <c r="C317" s="12" t="s">
        <v>300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11317</v>
      </c>
      <c r="B318" s="3" t="str">
        <f>HYPERLINK("https://www.facebook.com/p/C%C3%B4ng-An-X%C3%A3-Xu%C3%A2n-D%C6%B0%C6%A1ng-100090510335585/", "Công an xã Xuân Dương tỉnh Thanh Hóa")</f>
        <v>Công an xã Xuân Dương tỉnh Thanh Hóa</v>
      </c>
      <c r="C318" s="12" t="s">
        <v>300</v>
      </c>
      <c r="D318" s="13" t="s">
        <v>301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11318</v>
      </c>
      <c r="B319" s="3" t="str">
        <f>HYPERLINK("https://xuanduong.thuongxuan.thanhhoa.gov.vn/uy-ban-nhan-dan-xa", "UBND Ủy ban nhân dân xã Xuân Dương tỉnh Thanh Hóa")</f>
        <v>UBND Ủy ban nhân dân xã Xuân Dương tỉnh Thanh Hóa</v>
      </c>
      <c r="C319" s="12" t="s">
        <v>300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11319</v>
      </c>
      <c r="B320" s="3" t="str">
        <f>HYPERLINK("https://www.facebook.com/conganxathothanh/", "Công an xã Thọ Thanh tỉnh Thanh Hóa")</f>
        <v>Công an xã Thọ Thanh tỉnh Thanh Hóa</v>
      </c>
      <c r="C320" s="12" t="s">
        <v>300</v>
      </c>
      <c r="D320" s="13" t="s">
        <v>301</v>
      </c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11320</v>
      </c>
      <c r="B321" s="3" t="str">
        <f>HYPERLINK("https://thocuong.trieuson.thanhhoa.gov.vn/", "UBND Ủy ban nhân dân xã Thọ Thanh tỉnh Thanh Hóa")</f>
        <v>UBND Ủy ban nhân dân xã Thọ Thanh tỉnh Thanh Hóa</v>
      </c>
      <c r="C321" s="12" t="s">
        <v>300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11321</v>
      </c>
      <c r="B322" s="3" t="str">
        <f>HYPERLINK("https://www.facebook.com/p/C%C3%B4ng-an-x%C3%A3-Ng%E1%BB%8Dc-Ph%E1%BB%A5ng-huy%E1%BB%87n-Th%C6%B0%E1%BB%9Dng-Xu%C3%A2n-100063456131250/", "Công an xã Ngọc Phụng tỉnh Thanh Hóa")</f>
        <v>Công an xã Ngọc Phụng tỉnh Thanh Hóa</v>
      </c>
      <c r="C322" s="12" t="s">
        <v>300</v>
      </c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11322</v>
      </c>
      <c r="B323" s="3" t="str">
        <f>HYPERLINK("http://ngocphung.thuongxuan.gov.vn/web/van-ban-phap-quy.htm", "UBND Ủy ban nhân dân xã Ngọc Phụng tỉnh Thanh Hóa")</f>
        <v>UBND Ủy ban nhân dân xã Ngọc Phụng tỉnh Thanh Hóa</v>
      </c>
      <c r="C323" s="12" t="s">
        <v>300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11323</v>
      </c>
      <c r="B324" s="1" t="str">
        <f>HYPERLINK("https://www.facebook.com/profile.php?id=100064661444771", "Công an xã Xuân Chinh tỉnh Thanh Hóa")</f>
        <v>Công an xã Xuân Chinh tỉnh Thanh Hóa</v>
      </c>
      <c r="C324" s="12" t="s">
        <v>300</v>
      </c>
      <c r="D324" s="13" t="s">
        <v>301</v>
      </c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11324</v>
      </c>
      <c r="B325" s="3" t="str">
        <f>HYPERLINK("https://xuansinh.thoxuan.thanhhoa.gov.vn/web/trang-chu/bo-may-hanh-chinh/bo-may-hanh-chinh-uy-ban-nhan-dan-xa-xuan-sinh.html", "UBND Ủy ban nhân dân xã Xuân Chinh tỉnh Thanh Hóa")</f>
        <v>UBND Ủy ban nhân dân xã Xuân Chinh tỉnh Thanh Hóa</v>
      </c>
      <c r="C325" s="12" t="s">
        <v>300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11325</v>
      </c>
      <c r="B326" s="3" t="str">
        <f>HYPERLINK("https://www.facebook.com/conganxatanthanh/", "Công an xã Tân Thành tỉnh Thanh Hóa")</f>
        <v>Công an xã Tân Thành tỉnh Thanh Hóa</v>
      </c>
      <c r="C326" s="12" t="s">
        <v>300</v>
      </c>
      <c r="D326" s="13" t="s">
        <v>301</v>
      </c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11326</v>
      </c>
      <c r="B327" s="3" t="str">
        <f>HYPERLINK("https://tanchau.tayninh.gov.vn/vi/page/Uy-ban-nhan-dan-xa-Tan-Thanh.html", "UBND Ủy ban nhân dân xã Tân Thành tỉnh Thanh Hóa")</f>
        <v>UBND Ủy ban nhân dân xã Tân Thành tỉnh Thanh Hóa</v>
      </c>
      <c r="C327" s="12" t="s">
        <v>300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11327</v>
      </c>
      <c r="B328" s="1" t="str">
        <f>HYPERLINK("https://www.facebook.com/Conganthitrantrieuson", "Công an thị trấn Triệu Sơn tỉnh Thanh Hóa")</f>
        <v>Công an thị trấn Triệu Sơn tỉnh Thanh Hóa</v>
      </c>
      <c r="C328" s="12" t="s">
        <v>300</v>
      </c>
      <c r="D328" s="13" t="s">
        <v>301</v>
      </c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11328</v>
      </c>
      <c r="B329" s="3" t="str">
        <f>HYPERLINK("http://trieuson.gov.vn/", "UBND Ủy ban nhân dân thị trấn Triệu Sơn tỉnh Thanh Hóa")</f>
        <v>UBND Ủy ban nhân dân thị trấn Triệu Sơn tỉnh Thanh Hóa</v>
      </c>
      <c r="C329" s="12" t="s">
        <v>300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11329</v>
      </c>
      <c r="B330" s="3" t="str">
        <f>HYPERLINK("https://www.facebook.com/p/C%C3%B4ng-an-xa%CC%83-Tho%CC%A3-S%C6%A1n-Tri%C3%AA%CC%A3u-S%C6%A1n-Thanh-Ho%CC%81a-100059758874236/", "Công an xã Thọ Sơn tỉnh Thanh Hóa")</f>
        <v>Công an xã Thọ Sơn tỉnh Thanh Hóa</v>
      </c>
      <c r="C330" s="12" t="s">
        <v>300</v>
      </c>
      <c r="D330" s="11" t="s">
        <v>301</v>
      </c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11330</v>
      </c>
      <c r="B331" s="3" t="str">
        <f>HYPERLINK("https://thocuong.trieuson.thanhhoa.gov.vn/", "UBND Ủy ban nhân dân xã Thọ Sơn tỉnh Thanh Hóa")</f>
        <v>UBND Ủy ban nhân dân xã Thọ Sơn tỉnh Thanh Hóa</v>
      </c>
      <c r="C331" s="12" t="s">
        <v>300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11331</v>
      </c>
      <c r="B332" s="3" t="s">
        <v>39</v>
      </c>
      <c r="C332" s="14" t="s">
        <v>1</v>
      </c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11332</v>
      </c>
      <c r="B333" s="3" t="str">
        <f>HYPERLINK("https://thocuong.trieuson.thanhhoa.gov.vn/", "UBND Ủy ban nhân dân xã Thọ Bình tỉnh Thanh Hóa")</f>
        <v>UBND Ủy ban nhân dân xã Thọ Bình tỉnh Thanh Hóa</v>
      </c>
      <c r="C333" s="12" t="s">
        <v>300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11333</v>
      </c>
      <c r="B334" s="3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34" s="12" t="s">
        <v>300</v>
      </c>
      <c r="D334" s="13" t="s">
        <v>301</v>
      </c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11334</v>
      </c>
      <c r="B335" s="3" t="str">
        <f>HYPERLINK("https://thotien.trieuson.thanhhoa.gov.vn/", "UBND Ủy ban nhân dân xã Thọ Tiến tỉnh Thanh Hóa")</f>
        <v>UBND Ủy ban nhân dân xã Thọ Tiến tỉnh Thanh Hóa</v>
      </c>
      <c r="C335" s="12" t="s">
        <v>300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11335</v>
      </c>
      <c r="B336" s="3" t="str">
        <f>HYPERLINK("https://www.facebook.com/cahoply/", "Công an xã Hợp Lý tỉnh Thanh Hóa")</f>
        <v>Công an xã Hợp Lý tỉnh Thanh Hóa</v>
      </c>
      <c r="C336" s="12" t="s">
        <v>300</v>
      </c>
      <c r="D336" s="13" t="s">
        <v>301</v>
      </c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11336</v>
      </c>
      <c r="B337" s="3" t="str">
        <f>HYPERLINK("https://hopthang.trieuson.thanhhoa.gov.vn/", "UBND Ủy ban nhân dân xã Hợp Lý tỉnh Thanh Hóa")</f>
        <v>UBND Ủy ban nhân dân xã Hợp Lý tỉnh Thanh Hóa</v>
      </c>
      <c r="C337" s="12" t="s">
        <v>300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11337</v>
      </c>
      <c r="B338" s="3" t="str">
        <f>HYPERLINK("https://www.facebook.com/ConganxaHopTien/", "Công an xã Hợp Tiến tỉnh Thanh Hóa")</f>
        <v>Công an xã Hợp Tiến tỉnh Thanh Hóa</v>
      </c>
      <c r="C338" s="12" t="s">
        <v>300</v>
      </c>
      <c r="D338" s="13" t="s">
        <v>301</v>
      </c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11338</v>
      </c>
      <c r="B339" s="3" t="str">
        <f>HYPERLINK("https://hoptien.trieuson.thanhhoa.gov.vn/thu-hut-dau-tu", "UBND Ủy ban nhân dân xã Hợp Tiến tỉnh Thanh Hóa")</f>
        <v>UBND Ủy ban nhân dân xã Hợp Tiến tỉnh Thanh Hóa</v>
      </c>
      <c r="C339" s="12" t="s">
        <v>300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11339</v>
      </c>
      <c r="B340" s="1" t="str">
        <f>HYPERLINK("", "Công an xã Hợp Thành tỉnh Thanh Hóa")</f>
        <v>Công an xã Hợp Thành tỉnh Thanh Hóa</v>
      </c>
      <c r="C340" s="12" t="s">
        <v>300</v>
      </c>
      <c r="D340" s="13"/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11340</v>
      </c>
      <c r="B341" s="3" t="str">
        <f>HYPERLINK("https://xahopthanh.hoabinh.gov.vn/", "UBND Ủy ban nhân dân xã Hợp Thành tỉnh Thanh Hóa")</f>
        <v>UBND Ủy ban nhân dân xã Hợp Thành tỉnh Thanh Hóa</v>
      </c>
      <c r="C341" s="12" t="s">
        <v>300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11341</v>
      </c>
      <c r="B342" s="3" t="str">
        <f>HYPERLINK("https://www.facebook.com/p/C%C3%B4ng-an-x%C3%A3-Tri%E1%BB%87u-Th%C3%A0nh-Tri%E1%BB%87u-S%C6%A1n-Thanh-H%C3%B3a-100077070416786/", "Công an xã Triệu Thành tỉnh Thanh Hóa")</f>
        <v>Công an xã Triệu Thành tỉnh Thanh Hóa</v>
      </c>
      <c r="C342" s="12" t="s">
        <v>300</v>
      </c>
      <c r="D342" s="11" t="s">
        <v>301</v>
      </c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11342</v>
      </c>
      <c r="B343" s="3" t="str">
        <f>HYPERLINK("https://trieuthanh.trieuson.thanhhoa.gov.vn/chuyen-doi-so", "UBND Ủy ban nhân dân xã Triệu Thành tỉnh Thanh Hóa")</f>
        <v>UBND Ủy ban nhân dân xã Triệu Thành tỉnh Thanh Hóa</v>
      </c>
      <c r="C343" s="12" t="s">
        <v>300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11343</v>
      </c>
      <c r="B344" s="3" t="str">
        <f>HYPERLINK("https://www.facebook.com/p/C%C3%B4ng-an-x%C3%A3-H%E1%BB%A3p-Th%E1%BA%AFng-huy%E1%BB%87n-Tri%E1%BB%87u-S%C6%A1n-100068836615707/", "Công an xã Hợp Thắng tỉnh Thanh Hóa")</f>
        <v>Công an xã Hợp Thắng tỉnh Thanh Hóa</v>
      </c>
      <c r="C344" s="12" t="s">
        <v>300</v>
      </c>
      <c r="D344" s="13" t="s">
        <v>301</v>
      </c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11344</v>
      </c>
      <c r="B345" s="3" t="str">
        <f>HYPERLINK("https://hopthang.trieuson.thanhhoa.gov.vn/", "UBND Ủy ban nhân dân xã Hợp Thắng tỉnh Thanh Hóa")</f>
        <v>UBND Ủy ban nhân dân xã Hợp Thắng tỉnh Thanh Hóa</v>
      </c>
      <c r="C345" s="12" t="s">
        <v>300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11345</v>
      </c>
      <c r="B346" s="3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346" s="12" t="s">
        <v>300</v>
      </c>
      <c r="D346" s="13" t="s">
        <v>301</v>
      </c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11346</v>
      </c>
      <c r="B347" s="3" t="str">
        <f>HYPERLINK("https://minhson.trieuson.thanhhoa.gov.vn/hoi-dong-nhan-dan", "UBND Ủy ban nhân dân xã Minh Sơn tỉnh Thanh Hóa")</f>
        <v>UBND Ủy ban nhân dân xã Minh Sơn tỉnh Thanh Hóa</v>
      </c>
      <c r="C347" s="12" t="s">
        <v>300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11347</v>
      </c>
      <c r="B348" s="3" t="str">
        <f>HYPERLINK("https://www.facebook.com/CAX.MinhKhoi/", "Công an xã Minh Dân tỉnh Thanh Hóa")</f>
        <v>Công an xã Minh Dân tỉnh Thanh Hóa</v>
      </c>
      <c r="C348" s="12" t="s">
        <v>300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11348</v>
      </c>
      <c r="B349" s="3" t="str">
        <f>HYPERLINK("https://minhhoa.quangbinh.gov.vn/", "UBND Ủy ban nhân dân xã Minh Dân tỉnh Thanh Hóa")</f>
        <v>UBND Ủy ban nhân dân xã Minh Dân tỉnh Thanh Hóa</v>
      </c>
      <c r="C349" s="12" t="s">
        <v>300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11349</v>
      </c>
      <c r="B350" s="3" t="s">
        <v>40</v>
      </c>
      <c r="C350" s="14" t="s">
        <v>1</v>
      </c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11350</v>
      </c>
      <c r="B351" s="3" t="str">
        <f>HYPERLINK("https://www.quangninh.gov.vn/donvi/xaminhchau/Trang/Default.aspx", "UBND Ủy ban nhân dân xã Minh Châu tỉnh Thanh Hóa")</f>
        <v>UBND Ủy ban nhân dân xã Minh Châu tỉnh Thanh Hóa</v>
      </c>
      <c r="C351" s="12" t="s">
        <v>300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11351</v>
      </c>
      <c r="B352" s="3" t="str">
        <f>HYPERLINK("https://www.facebook.com/conganxadanluc.trieuson.thanhhoa/", "Công an xã Dân Lực tỉnh Thanh Hóa")</f>
        <v>Công an xã Dân Lực tỉnh Thanh Hóa</v>
      </c>
      <c r="C352" s="12" t="s">
        <v>300</v>
      </c>
      <c r="D352" s="13" t="s">
        <v>301</v>
      </c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11352</v>
      </c>
      <c r="B353" s="3" t="str">
        <f>HYPERLINK("https://danluc.trieuson.thanhhoa.gov.vn/chinh-sach-thu-hut-dau-tu", "UBND Ủy ban nhân dân xã Dân Lực tỉnh Thanh Hóa")</f>
        <v>UBND Ủy ban nhân dân xã Dân Lực tỉnh Thanh Hóa</v>
      </c>
      <c r="C353" s="12" t="s">
        <v>300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11353</v>
      </c>
      <c r="B354" s="1" t="str">
        <f>HYPERLINK("", "Công an xã Dân Lý tỉnh Thanh Hóa")</f>
        <v>Công an xã Dân Lý tỉnh Thanh Hóa</v>
      </c>
      <c r="C354" s="12" t="s">
        <v>300</v>
      </c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11354</v>
      </c>
      <c r="B355" s="3" t="str">
        <f>HYPERLINK("https://danly.trieuson.thanhhoa.gov.vn/uy-ban-nhan-dan-xa", "UBND Ủy ban nhân dân xã Dân Lý tỉnh Thanh Hóa")</f>
        <v>UBND Ủy ban nhân dân xã Dân Lý tỉnh Thanh Hóa</v>
      </c>
      <c r="C355" s="12" t="s">
        <v>300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11355</v>
      </c>
      <c r="B356" s="3" t="str">
        <f>HYPERLINK("https://www.facebook.com/p/C%C3%B4ng-an-x%C3%A3-D%C3%A2n-Quy%E1%BB%81n-huy%E1%BB%87n-Tri%E1%BB%87u-S%C6%A1n-T%E1%BB%89nh-Thanh-H%C3%B3a-100077714374997/", "Công an xã Dân Quyền tỉnh Thanh Hóa")</f>
        <v>Công an xã Dân Quyền tỉnh Thanh Hóa</v>
      </c>
      <c r="C356" s="12" t="s">
        <v>300</v>
      </c>
      <c r="D356" s="13" t="s">
        <v>301</v>
      </c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11356</v>
      </c>
      <c r="B357" s="3" t="str">
        <f>HYPERLINK("https://danquyen.trieuson.thanhhoa.gov.vn/van-hoa-xa-hoi", "UBND Ủy ban nhân dân xã Dân Quyền tỉnh Thanh Hóa")</f>
        <v>UBND Ủy ban nhân dân xã Dân Quyền tỉnh Thanh Hóa</v>
      </c>
      <c r="C357" s="12" t="s">
        <v>300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11357</v>
      </c>
      <c r="B358" s="3" t="s">
        <v>41</v>
      </c>
      <c r="C358" s="14" t="s">
        <v>1</v>
      </c>
      <c r="D358" s="11" t="s">
        <v>301</v>
      </c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11358</v>
      </c>
      <c r="B359" s="3" t="str">
        <f>HYPERLINK("https://thanhhoa.longan.gov.vn/", "UBND Ủy ban nhân dân xã An Nông tỉnh Thanh Hóa")</f>
        <v>UBND Ủy ban nhân dân xã An Nông tỉnh Thanh Hóa</v>
      </c>
      <c r="C359" s="12" t="s">
        <v>300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11359</v>
      </c>
      <c r="B360" s="3" t="str">
        <f>HYPERLINK("https://www.facebook.com/conganvanson/", "Công an xã Văn Sơn tỉnh Thanh Hóa")</f>
        <v>Công an xã Văn Sơn tỉnh Thanh Hóa</v>
      </c>
      <c r="C360" s="12" t="s">
        <v>300</v>
      </c>
      <c r="D360" s="11" t="s">
        <v>301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11360</v>
      </c>
      <c r="B361" s="3" t="str">
        <f>HYPERLINK("https://xavanson.hoabinh.gov.vn/", "UBND Ủy ban nhân dân xã Văn Sơn tỉnh Thanh Hóa")</f>
        <v>UBND Ủy ban nhân dân xã Văn Sơn tỉnh Thanh Hóa</v>
      </c>
      <c r="C361" s="12" t="s">
        <v>300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11361</v>
      </c>
      <c r="B362" s="3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362" s="12" t="s">
        <v>300</v>
      </c>
      <c r="D362" s="11" t="s">
        <v>301</v>
      </c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11362</v>
      </c>
      <c r="B363" s="3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363" s="12" t="s">
        <v>300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11363</v>
      </c>
      <c r="B364" s="3" t="s">
        <v>42</v>
      </c>
      <c r="C364" s="14" t="s">
        <v>1</v>
      </c>
      <c r="D364" s="13" t="s">
        <v>301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11364</v>
      </c>
      <c r="B365" s="3" t="str">
        <f>HYPERLINK("https://tanchau.tayninh.gov.vn/vi/page/Uy-ban-nhan-dan-xa-Tan-Thanh.html", "UBND Ủy ban nhân dân xã Tân Ninh tỉnh Thanh Hóa")</f>
        <v>UBND Ủy ban nhân dân xã Tân Ninh tỉnh Thanh Hóa</v>
      </c>
      <c r="C365" s="12" t="s">
        <v>300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11365</v>
      </c>
      <c r="B366" s="3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366" s="12" t="s">
        <v>300</v>
      </c>
      <c r="D366" s="13" t="s">
        <v>301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11366</v>
      </c>
      <c r="B367" s="3" t="str">
        <f>HYPERLINK("https://dongloi.trieuson.thanhhoa.gov.vn/chuc-nang-quyen-han", "UBND Ủy ban nhân dân xã Đồng Lợi tỉnh Thanh Hóa")</f>
        <v>UBND Ủy ban nhân dân xã Đồng Lợi tỉnh Thanh Hóa</v>
      </c>
      <c r="C367" s="12" t="s">
        <v>300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11367</v>
      </c>
      <c r="B368" s="3" t="str">
        <f>HYPERLINK("https://www.facebook.com/CaxDongTien.TS/", "Công an xã Đồng Tiến tỉnh Thanh Hóa")</f>
        <v>Công an xã Đồng Tiến tỉnh Thanh Hóa</v>
      </c>
      <c r="C368" s="12" t="s">
        <v>300</v>
      </c>
      <c r="D368" s="13" t="s">
        <v>301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11368</v>
      </c>
      <c r="B369" s="3" t="str">
        <f>HYPERLINK("https://dongtien.trieuson.thanhhoa.gov.vn/thong-tin-du-an", "UBND Ủy ban nhân dân xã Đồng Tiến tỉnh Thanh Hóa")</f>
        <v>UBND Ủy ban nhân dân xã Đồng Tiến tỉnh Thanh Hóa</v>
      </c>
      <c r="C369" s="12" t="s">
        <v>300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11369</v>
      </c>
      <c r="B370" s="3" t="str">
        <f>HYPERLINK("https://www.facebook.com/conganxadongthangtrieuson/", "Công an xã Đồng Thắng tỉnh Thanh Hóa")</f>
        <v>Công an xã Đồng Thắng tỉnh Thanh Hóa</v>
      </c>
      <c r="C370" s="12" t="s">
        <v>300</v>
      </c>
      <c r="D370" s="13" t="s">
        <v>301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11370</v>
      </c>
      <c r="B371" s="3" t="str">
        <f>HYPERLINK("https://dongthang.trieuson.thanhhoa.gov.vn/trang-chu", "UBND Ủy ban nhân dân xã Đồng Thắng tỉnh Thanh Hóa")</f>
        <v>UBND Ủy ban nhân dân xã Đồng Thắng tỉnh Thanh Hóa</v>
      </c>
      <c r="C371" s="12" t="s">
        <v>300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11371</v>
      </c>
      <c r="B372" s="3" t="str">
        <f>HYPERLINK("https://www.facebook.com/p/C%C3%B4ng-an-x%C3%A3-Ti%E1%BA%BFn-N%C3%B4ng-100081636183886/", "Công an xã Tiến Nông tỉnh Thanh Hóa")</f>
        <v>Công an xã Tiến Nông tỉnh Thanh Hóa</v>
      </c>
      <c r="C372" s="12" t="s">
        <v>300</v>
      </c>
      <c r="D372" s="13" t="s">
        <v>301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11372</v>
      </c>
      <c r="B373" s="3" t="str">
        <f>HYPERLINK("https://tiennong.trieuson.thanhhoa.gov.vn/tin-kinh-te-chinh-tri", "UBND Ủy ban nhân dân xã Tiến Nông tỉnh Thanh Hóa")</f>
        <v>UBND Ủy ban nhân dân xã Tiến Nông tỉnh Thanh Hóa</v>
      </c>
      <c r="C373" s="12" t="s">
        <v>300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11373</v>
      </c>
      <c r="B374" s="3" t="s">
        <v>43</v>
      </c>
      <c r="C374" s="14" t="s">
        <v>1</v>
      </c>
      <c r="D374" s="13" t="s">
        <v>301</v>
      </c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11374</v>
      </c>
      <c r="B375" s="3" t="str">
        <f>HYPERLINK("https://khuyennong.trieuson.thanhhoa.gov.vn/thu-hut-dau-tu", "UBND Ủy ban nhân dân xã Khuyến Nông tỉnh Thanh Hóa")</f>
        <v>UBND Ủy ban nhân dân xã Khuyến Nông tỉnh Thanh Hóa</v>
      </c>
      <c r="C375" s="12" t="s">
        <v>300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11375</v>
      </c>
      <c r="B376" s="3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376" s="12" t="s">
        <v>300</v>
      </c>
      <c r="D376" s="13" t="s">
        <v>301</v>
      </c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11376</v>
      </c>
      <c r="B377" s="3" t="str">
        <f>HYPERLINK("https://xuanthinh.trieuson.thanhhoa.gov.vn/lich-su-hinh-thanh", "UBND Ủy ban nhân dân xã Xuân Thịnh tỉnh Thanh Hóa")</f>
        <v>UBND Ủy ban nhân dân xã Xuân Thịnh tỉnh Thanh Hóa</v>
      </c>
      <c r="C377" s="12" t="s">
        <v>300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11377</v>
      </c>
      <c r="B378" s="3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78" s="12" t="s">
        <v>300</v>
      </c>
      <c r="D378" s="13" t="s">
        <v>301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11378</v>
      </c>
      <c r="B379" s="3" t="str">
        <f>HYPERLINK("https://xuanloc.dongnai.gov.vn/Pages/gioithieu.aspx?CatID=132", "UBND Ủy ban nhân dân xã Xuân Lộc tỉnh Thanh Hóa")</f>
        <v>UBND Ủy ban nhân dân xã Xuân Lộc tỉnh Thanh Hóa</v>
      </c>
      <c r="C379" s="12" t="s">
        <v>300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11379</v>
      </c>
      <c r="B380" s="3" t="str">
        <f>HYPERLINK("https://www.facebook.com/p/C%C3%B4ng-an-x%C3%A3-Th%E1%BB%8D-D%C3%A2n-Tri%E1%BB%87u-S%C6%A1n-100070992282111/", "Công an xã Thọ Dân tỉnh Thanh Hóa")</f>
        <v>Công an xã Thọ Dân tỉnh Thanh Hóa</v>
      </c>
      <c r="C380" s="12" t="s">
        <v>300</v>
      </c>
      <c r="D380" s="13" t="s">
        <v>301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11380</v>
      </c>
      <c r="B381" s="3" t="str">
        <f>HYPERLINK("https://thocuong.trieuson.thanhhoa.gov.vn/", "UBND Ủy ban nhân dân xã Thọ Dân tỉnh Thanh Hóa")</f>
        <v>UBND Ủy ban nhân dân xã Thọ Dân tỉnh Thanh Hóa</v>
      </c>
      <c r="C381" s="12" t="s">
        <v>300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11381</v>
      </c>
      <c r="B382" s="3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382" s="12" t="s">
        <v>300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11382</v>
      </c>
      <c r="B383" s="3" t="str">
        <f>HYPERLINK("https://thoxuan.thanhhoa.gov.vn/", "UBND Ủy ban nhân dân xã Xuân Thọ tỉnh Thanh Hóa")</f>
        <v>UBND Ủy ban nhân dân xã Xuân Thọ tỉnh Thanh Hóa</v>
      </c>
      <c r="C383" s="12" t="s">
        <v>300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11383</v>
      </c>
      <c r="B384" s="3" t="s">
        <v>44</v>
      </c>
      <c r="C384" s="14" t="s">
        <v>1</v>
      </c>
      <c r="D384" s="11" t="s">
        <v>301</v>
      </c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11384</v>
      </c>
      <c r="B385" s="3" t="str">
        <f>HYPERLINK("https://thocuong.trieuson.thanhhoa.gov.vn/", "UBND Ủy ban nhân dân xã Thọ Tân tỉnh Thanh Hóa")</f>
        <v>UBND Ủy ban nhân dân xã Thọ Tân tỉnh Thanh Hóa</v>
      </c>
      <c r="C385" s="12" t="s">
        <v>300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11385</v>
      </c>
      <c r="B386" s="3" t="str">
        <f>HYPERLINK("https://www.facebook.com/conganxathongoc/", "Công an xã Thọ Ngọc tỉnh Thanh Hóa")</f>
        <v>Công an xã Thọ Ngọc tỉnh Thanh Hóa</v>
      </c>
      <c r="C386" s="12" t="s">
        <v>300</v>
      </c>
      <c r="D386" s="13" t="s">
        <v>301</v>
      </c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11386</v>
      </c>
      <c r="B387" s="3" t="str">
        <f>HYPERLINK("https://thocuong.trieuson.thanhhoa.gov.vn/", "UBND Ủy ban nhân dân xã Thọ Ngọc tỉnh Thanh Hóa")</f>
        <v>UBND Ủy ban nhân dân xã Thọ Ngọc tỉnh Thanh Hóa</v>
      </c>
      <c r="C387" s="12" t="s">
        <v>300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11387</v>
      </c>
      <c r="B388" s="3" t="s">
        <v>45</v>
      </c>
      <c r="C388" s="14" t="s">
        <v>1</v>
      </c>
      <c r="D388" s="11" t="s">
        <v>301</v>
      </c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11388</v>
      </c>
      <c r="B389" s="3" t="str">
        <f>HYPERLINK("https://thocuong.trieuson.thanhhoa.gov.vn/", "UBND Ủy ban nhân dân xã Thọ Cường tỉnh Thanh Hóa")</f>
        <v>UBND Ủy ban nhân dân xã Thọ Cường tỉnh Thanh Hóa</v>
      </c>
      <c r="C389" s="12" t="s">
        <v>300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11389</v>
      </c>
      <c r="B390" s="3" t="str">
        <f>HYPERLINK("https://www.facebook.com/p/C%C3%B4ng-an-x%C3%A3-Th%E1%BB%8D-Ph%C3%BA-huy%E1%BB%87n-Tri%E1%BB%87u-S%C6%A1n-t%E1%BB%89nh-Thanh-Ho%C3%A1-100064306231613/", "Công an xã Thọ Phú tỉnh Thanh Hóa")</f>
        <v>Công an xã Thọ Phú tỉnh Thanh Hóa</v>
      </c>
      <c r="C390" s="12" t="s">
        <v>300</v>
      </c>
      <c r="D390" s="11" t="s">
        <v>301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11390</v>
      </c>
      <c r="B391" s="3" t="str">
        <f>HYPERLINK("https://thocuong.trieuson.thanhhoa.gov.vn/", "UBND Ủy ban nhân dân xã Thọ Phú tỉnh Thanh Hóa")</f>
        <v>UBND Ủy ban nhân dân xã Thọ Phú tỉnh Thanh Hóa</v>
      </c>
      <c r="C391" s="12" t="s">
        <v>300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11391</v>
      </c>
      <c r="B392" s="1" t="str">
        <f>HYPERLINK("https://www.facebook.com/profile.php?id=100064269542278", "Công an xã Thọ Vực tỉnh Thanh Hóa")</f>
        <v>Công an xã Thọ Vực tỉnh Thanh Hóa</v>
      </c>
      <c r="C392" s="12" t="s">
        <v>300</v>
      </c>
      <c r="D392" s="13" t="s">
        <v>301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11392</v>
      </c>
      <c r="B393" s="3" t="str">
        <f>HYPERLINK("https://thocuong.trieuson.thanhhoa.gov.vn/", "UBND Ủy ban nhân dân xã Thọ Vực tỉnh Thanh Hóa")</f>
        <v>UBND Ủy ban nhân dân xã Thọ Vực tỉnh Thanh Hóa</v>
      </c>
      <c r="C393" s="12" t="s">
        <v>300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11393</v>
      </c>
      <c r="B394" s="3" t="str">
        <f>HYPERLINK("https://www.facebook.com/conganxathothe/", "Công an xã Thọ Thế tỉnh Thanh Hóa")</f>
        <v>Công an xã Thọ Thế tỉnh Thanh Hóa</v>
      </c>
      <c r="C394" s="12" t="s">
        <v>300</v>
      </c>
      <c r="D394" s="13" t="s">
        <v>301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11394</v>
      </c>
      <c r="B395" s="3" t="str">
        <f>HYPERLINK("https://thocuong.trieuson.thanhhoa.gov.vn/", "UBND Ủy ban nhân dân xã Thọ Thế tỉnh Thanh Hóa")</f>
        <v>UBND Ủy ban nhân dân xã Thọ Thế tỉnh Thanh Hóa</v>
      </c>
      <c r="C395" s="12" t="s">
        <v>300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11395</v>
      </c>
      <c r="B396" s="3" t="str">
        <f>HYPERLINK("https://www.facebook.com/p/C%C3%B4ng-an-x%C3%A3-N%C3%B4ng-Tr%C6%B0%E1%BB%9Dng-huy%E1%BB%87n-Tri%E1%BB%87u-S%C6%A1n-t%E1%BB%89nh-Thanh-H%C3%B3a-100064381230535/", "Công an xã Nông Trường tỉnh Thanh Hóa")</f>
        <v>Công an xã Nông Trường tỉnh Thanh Hóa</v>
      </c>
      <c r="C396" s="12" t="s">
        <v>300</v>
      </c>
      <c r="D396" s="13" t="s">
        <v>301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11396</v>
      </c>
      <c r="B397" s="3" t="str">
        <f>HYPERLINK("https://nongtruong.trieuson.thanhhoa.gov.vn/lien-he", "UBND Ủy ban nhân dân xã Nông Trường tỉnh Thanh Hóa")</f>
        <v>UBND Ủy ban nhân dân xã Nông Trường tỉnh Thanh Hóa</v>
      </c>
      <c r="C397" s="12" t="s">
        <v>300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11397</v>
      </c>
      <c r="B398" s="3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398" s="12" t="s">
        <v>300</v>
      </c>
      <c r="D398" s="13"/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11398</v>
      </c>
      <c r="B399" s="3" t="str">
        <f>HYPERLINK("https://binhson.trieuson.thanhhoa.gov.vn/uy-ban-nhan-dan", "UBND Ủy ban nhân dân xã Bình Sơn tỉnh Thanh Hóa")</f>
        <v>UBND Ủy ban nhân dân xã Bình Sơn tỉnh Thanh Hóa</v>
      </c>
      <c r="C399" s="12" t="s">
        <v>300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11399</v>
      </c>
      <c r="B400" s="1" t="str">
        <f>HYPERLINK("", "Công an thị trấn Vạn Hà tỉnh Thanh Hóa")</f>
        <v>Công an thị trấn Vạn Hà tỉnh Thanh Hóa</v>
      </c>
      <c r="C400" s="13" t="s">
        <v>300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11400</v>
      </c>
      <c r="B401" s="3" t="str">
        <f>HYPERLINK("https://vietyen.bacgiang.gov.vn/xuat-ban-thong-tin/-/asset_publisher/vYGFBWdWN3jE/content/van-ha", "UBND Ủy ban nhân dân thị trấn Vạn Hà tỉnh Thanh Hóa")</f>
        <v>UBND Ủy ban nhân dân thị trấn Vạn Hà tỉnh Thanh Hóa</v>
      </c>
      <c r="C401" s="12" t="s">
        <v>300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11401</v>
      </c>
      <c r="B402" s="1" t="str">
        <f>HYPERLINK("https://www.facebook.com/ConganxaThieuNgoc", "Công an xã Thiệu Ngọc tỉnh Thanh Hóa")</f>
        <v>Công an xã Thiệu Ngọc tỉnh Thanh Hóa</v>
      </c>
      <c r="C402" s="12" t="s">
        <v>300</v>
      </c>
      <c r="D402" s="13" t="s">
        <v>301</v>
      </c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11402</v>
      </c>
      <c r="B403" s="3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403" s="12" t="s">
        <v>300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11403</v>
      </c>
      <c r="B404" s="3" t="str">
        <f>HYPERLINK("https://www.facebook.com/p/C%C3%B4ng-an-x%C3%A3-Thi%E1%BB%87u-V%C5%A9-100063506954355/", "Công an xã Thiệu Vũ tỉnh Thanh Hóa")</f>
        <v>Công an xã Thiệu Vũ tỉnh Thanh Hóa</v>
      </c>
      <c r="C404" s="12" t="s">
        <v>300</v>
      </c>
      <c r="D404" s="13" t="s">
        <v>301</v>
      </c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11404</v>
      </c>
      <c r="B405" s="3" t="str">
        <f>HYPERLINK("http://thieuvu.thieuhoa.thanhhoa.gov.vn/web/trang-chu/tin-tuc-su-kien/tin-kinh-te-chinh-tri", "UBND Ủy ban nhân dân xã Thiệu Vũ tỉnh Thanh Hóa")</f>
        <v>UBND Ủy ban nhân dân xã Thiệu Vũ tỉnh Thanh Hóa</v>
      </c>
      <c r="C405" s="12" t="s">
        <v>300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11405</v>
      </c>
      <c r="B406" s="3" t="str">
        <f>HYPERLINK("https://www.facebook.com/Conganxathieuphucvinhandanphucvu/", "Công an xã Thiệu Phúc tỉnh Thanh Hóa")</f>
        <v>Công an xã Thiệu Phúc tỉnh Thanh Hóa</v>
      </c>
      <c r="C406" s="12" t="s">
        <v>300</v>
      </c>
      <c r="D406" s="13" t="s">
        <v>301</v>
      </c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11406</v>
      </c>
      <c r="B407" s="3" t="str">
        <f>HYPERLINK("https://thieuphuc.thieuhoa.thanhhoa.gov.vn/uy-ban-nhan-dan-xa", "UBND Ủy ban nhân dân xã Thiệu Phúc tỉnh Thanh Hóa")</f>
        <v>UBND Ủy ban nhân dân xã Thiệu Phúc tỉnh Thanh Hóa</v>
      </c>
      <c r="C407" s="12" t="s">
        <v>300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11407</v>
      </c>
      <c r="B408" s="3" t="s">
        <v>46</v>
      </c>
      <c r="C408" s="14" t="s">
        <v>1</v>
      </c>
      <c r="D408" s="13" t="s">
        <v>301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11408</v>
      </c>
      <c r="B409" s="3" t="str">
        <f>HYPERLINK("http://thieutien.thieuhoa.thanhhoa.gov.vn/web/trang-chu/he-thong-chinh-tri/uy-ban-nhan-dan-xa/hinh-anh-ve-cong-so-xa-thieu-tien.html", "UBND Ủy ban nhân dân xã Thiệu Tiến tỉnh Thanh Hóa")</f>
        <v>UBND Ủy ban nhân dân xã Thiệu Tiến tỉnh Thanh Hóa</v>
      </c>
      <c r="C409" s="12" t="s">
        <v>300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11409</v>
      </c>
      <c r="B410" s="1" t="str">
        <f>HYPERLINK("https://www.facebook.com/profile.php?id=100064050463886", "Công an xã Thiệu Công tỉnh Thanh Hóa")</f>
        <v>Công an xã Thiệu Công tỉnh Thanh Hóa</v>
      </c>
      <c r="C410" s="13" t="s">
        <v>300</v>
      </c>
      <c r="D410" s="11" t="s">
        <v>301</v>
      </c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11410</v>
      </c>
      <c r="B411" s="3" t="str">
        <f>HYPERLINK("http://thieuvan.thieuhoa.thanhhoa.gov.vn/", "UBND Ủy ban nhân dân xã Thiệu Công tỉnh Thanh Hóa")</f>
        <v>UBND Ủy ban nhân dân xã Thiệu Công tỉnh Thanh Hóa</v>
      </c>
      <c r="C411" s="12" t="s">
        <v>300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11411</v>
      </c>
      <c r="B412" s="1" t="str">
        <f>HYPERLINK("https://www.facebook.com/profile.php?id=100081641614161", "Công an xã Thiệu Phú tỉnh Thanh Hóa")</f>
        <v>Công an xã Thiệu Phú tỉnh Thanh Hóa</v>
      </c>
      <c r="C412" s="12" t="s">
        <v>300</v>
      </c>
      <c r="D412" s="13" t="s">
        <v>301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11412</v>
      </c>
      <c r="B413" s="3" t="str">
        <f>HYPERLINK("https://thieuhop.thieuhoa.thanhhoa.gov.vn/?call=file.download&amp;file_id=636757523", "UBND Ủy ban nhân dân xã Thiệu Phú tỉnh Thanh Hóa")</f>
        <v>UBND Ủy ban nhân dân xã Thiệu Phú tỉnh Thanh Hóa</v>
      </c>
      <c r="C413" s="12" t="s">
        <v>300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11413</v>
      </c>
      <c r="B414" s="3" t="str">
        <f>HYPERLINK("https://www.facebook.com/p/C%C3%B4ng-an-x%C3%A3-Thi%E1%BB%87u-Long-100080680838162/", "Công an xã Thiệu Long tỉnh Thanh Hóa")</f>
        <v>Công an xã Thiệu Long tỉnh Thanh Hóa</v>
      </c>
      <c r="C414" s="12" t="s">
        <v>300</v>
      </c>
      <c r="D414" s="13" t="s">
        <v>301</v>
      </c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11414</v>
      </c>
      <c r="B415" s="3" t="str">
        <f>HYPERLINK("http://thieuvan.thieuhoa.thanhhoa.gov.vn/", "UBND Ủy ban nhân dân xã Thiệu Long tỉnh Thanh Hóa")</f>
        <v>UBND Ủy ban nhân dân xã Thiệu Long tỉnh Thanh Hóa</v>
      </c>
      <c r="C415" s="12" t="s">
        <v>300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11415</v>
      </c>
      <c r="B416" s="1" t="str">
        <f>HYPERLINK("https://www.facebook.com/profile.php?id=100064262820513", "Công an xã Thiệu Giang tỉnh Thanh Hóa")</f>
        <v>Công an xã Thiệu Giang tỉnh Thanh Hóa</v>
      </c>
      <c r="C416" s="12" t="s">
        <v>300</v>
      </c>
      <c r="D416" s="13" t="s">
        <v>301</v>
      </c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11416</v>
      </c>
      <c r="B417" s="3" t="str">
        <f>HYPERLINK("https://thieuhop.thieuhoa.thanhhoa.gov.vn/?call=file.download&amp;file_id=636757523", "UBND Ủy ban nhân dân xã Thiệu Giang tỉnh Thanh Hóa")</f>
        <v>UBND Ủy ban nhân dân xã Thiệu Giang tỉnh Thanh Hóa</v>
      </c>
      <c r="C417" s="12" t="s">
        <v>300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11417</v>
      </c>
      <c r="B418" s="3" t="str">
        <f>HYPERLINK("https://www.facebook.com/p/C%C3%B4ng-an-x%C3%A3-Thi%E1%BB%87u-Duy-C%C3%B4ng-an-huy%E1%BB%87n-Thi%E1%BB%87u-H%C3%B3a-100066354145944/", "Công an xã Thiệu Duy tỉnh Thanh Hóa")</f>
        <v>Công an xã Thiệu Duy tỉnh Thanh Hóa</v>
      </c>
      <c r="C418" s="12" t="s">
        <v>300</v>
      </c>
      <c r="D418" s="13" t="s">
        <v>301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11418</v>
      </c>
      <c r="B419" s="3" t="str">
        <f>HYPERLINK("https://thieuduy.thieuhoa.thanhhoa.gov.vn/web/trang-chu/he-thong-chinh-tri/uy-ban-nhan-dan-xa/thong-bao-khan-cua-chu-tich-ubnd-xa-thieu-duy-ve-viec-tang-cuong-cong-tac-phong-chong-dich-covid-19.html", "UBND Ủy ban nhân dân xã Thiệu Duy tỉnh Thanh Hóa")</f>
        <v>UBND Ủy ban nhân dân xã Thiệu Duy tỉnh Thanh Hóa</v>
      </c>
      <c r="C419" s="12" t="s">
        <v>300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11419</v>
      </c>
      <c r="B420" s="3" t="str">
        <f>HYPERLINK("https://www.facebook.com/p/C%C3%B4ng-An-X%C3%A3-Thi%E1%BB%87u-Nguy%C3%AAn-100063695132875/?locale=vi_VN", "Công an xã Thiệu Nguyên tỉnh Thanh Hóa")</f>
        <v>Công an xã Thiệu Nguyên tỉnh Thanh Hóa</v>
      </c>
      <c r="C420" s="12" t="s">
        <v>300</v>
      </c>
      <c r="D420" s="13" t="s">
        <v>301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11420</v>
      </c>
      <c r="B421" s="3" t="str">
        <f>HYPERLINK("https://qppl.thanhhoa.gov.vn/vbpq_thanhhoa.nsf/D6D5A1481A9323BA47258588003A8037/$file/DT-VBDTPT589259415-6-20201591954237917_quyennd_13-06-2020-07-51-19_signed.pdf", "UBND Ủy ban nhân dân xã Thiệu Nguyên tỉnh Thanh Hóa")</f>
        <v>UBND Ủy ban nhân dân xã Thiệu Nguyên tỉnh Thanh Hóa</v>
      </c>
      <c r="C421" s="12" t="s">
        <v>300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11421</v>
      </c>
      <c r="B422" s="3" t="str">
        <f>HYPERLINK("https://www.facebook.com/p/C%C3%B4ng-an-x%C3%A3-Thi%E1%BB%87u-H%E1%BB%A3p-C%C3%B4ng-an-huy%E1%BB%87n-Thi%E1%BB%87u-H%C3%B3a-100063725033647/", "Công an xã Thiệu Hợp tỉnh Thanh Hóa")</f>
        <v>Công an xã Thiệu Hợp tỉnh Thanh Hóa</v>
      </c>
      <c r="C422" s="12" t="s">
        <v>300</v>
      </c>
      <c r="D422" s="13" t="s">
        <v>301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11422</v>
      </c>
      <c r="B423" s="3" t="str">
        <f>HYPERLINK("https://thieuhop.thieuhoa.thanhhoa.gov.vn/?call=file.download&amp;file_id=636757523", "UBND Ủy ban nhân dân xã Thiệu Hợp tỉnh Thanh Hóa")</f>
        <v>UBND Ủy ban nhân dân xã Thiệu Hợp tỉnh Thanh Hóa</v>
      </c>
      <c r="C423" s="12" t="s">
        <v>300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11423</v>
      </c>
      <c r="B424" s="3" t="s">
        <v>47</v>
      </c>
      <c r="C424" s="14" t="s">
        <v>1</v>
      </c>
      <c r="D424" s="13" t="s">
        <v>301</v>
      </c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11424</v>
      </c>
      <c r="B425" s="3" t="str">
        <f>HYPERLINK("https://thieuhop.thieuhoa.thanhhoa.gov.vn/?call=file.download&amp;file_id=636757523", "UBND Ủy ban nhân dân xã Thiệu Thịnh tỉnh Thanh Hóa")</f>
        <v>UBND Ủy ban nhân dân xã Thiệu Thịnh tỉnh Thanh Hóa</v>
      </c>
      <c r="C425" s="12" t="s">
        <v>300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11425</v>
      </c>
      <c r="B426" s="3" t="s">
        <v>48</v>
      </c>
      <c r="C426" s="14" t="s">
        <v>1</v>
      </c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11426</v>
      </c>
      <c r="B427" s="3" t="str">
        <f>HYPERLINK("http://thieuvan.thieuhoa.thanhhoa.gov.vn/", "UBND Ủy ban nhân dân xã Thiệu Quang tỉnh Thanh Hóa")</f>
        <v>UBND Ủy ban nhân dân xã Thiệu Quang tỉnh Thanh Hóa</v>
      </c>
      <c r="C427" s="12" t="s">
        <v>300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11427</v>
      </c>
      <c r="B428" s="1" t="str">
        <f>HYPERLINK("https://www.facebook.com/profile.php?id=61552315702506", "Công an xã Thiệu Thành tỉnh Thanh Hóa")</f>
        <v>Công an xã Thiệu Thành tỉnh Thanh Hóa</v>
      </c>
      <c r="C428" s="12" t="s">
        <v>300</v>
      </c>
      <c r="D428" s="13" t="s">
        <v>301</v>
      </c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11428</v>
      </c>
      <c r="B429" s="3" t="str">
        <f>HYPERLINK("https://thieuhop.thieuhoa.thanhhoa.gov.vn/?call=file.download&amp;file_id=636757523", "UBND Ủy ban nhân dân xã Thiệu Thành tỉnh Thanh Hóa")</f>
        <v>UBND Ủy ban nhân dân xã Thiệu Thành tỉnh Thanh Hóa</v>
      </c>
      <c r="C429" s="12" t="s">
        <v>300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11429</v>
      </c>
      <c r="B430" s="1" t="str">
        <f>HYPERLINK("https://www.facebook.com/profile.php?id=100066477831640", "Công an xã Thiệu Toán tỉnh Thanh Hóa")</f>
        <v>Công an xã Thiệu Toán tỉnh Thanh Hóa</v>
      </c>
      <c r="C430" s="12" t="s">
        <v>300</v>
      </c>
      <c r="D430" s="13" t="s">
        <v>301</v>
      </c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11430</v>
      </c>
      <c r="B431" s="3" t="str">
        <f>HYPERLINK("https://thieuhop.thieuhoa.thanhhoa.gov.vn/?call=file.download&amp;file_id=636757523", "UBND Ủy ban nhân dân xã Thiệu Toán tỉnh Thanh Hóa")</f>
        <v>UBND Ủy ban nhân dân xã Thiệu Toán tỉnh Thanh Hóa</v>
      </c>
      <c r="C431" s="12" t="s">
        <v>300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11431</v>
      </c>
      <c r="B432" s="1" t="str">
        <f>HYPERLINK("https://www.facebook.com/profile.php?id=100076353580015", "Công an xã Thiệu Chính tỉnh Thanh Hóa")</f>
        <v>Công an xã Thiệu Chính tỉnh Thanh Hóa</v>
      </c>
      <c r="C432" s="12" t="s">
        <v>300</v>
      </c>
      <c r="D432" s="13" t="s">
        <v>301</v>
      </c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11432</v>
      </c>
      <c r="B433" s="3" t="str">
        <f>HYPERLINK("https://thieuhop.thieuhoa.thanhhoa.gov.vn/?call=file.download&amp;file_id=636757523", "UBND Ủy ban nhân dân xã Thiệu Chính tỉnh Thanh Hóa")</f>
        <v>UBND Ủy ban nhân dân xã Thiệu Chính tỉnh Thanh Hóa</v>
      </c>
      <c r="C433" s="12" t="s">
        <v>300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11433</v>
      </c>
      <c r="B434" s="1" t="str">
        <f>HYPERLINK("", "Công an xã Thiệu Hòa tỉnh Thanh Hóa")</f>
        <v>Công an xã Thiệu Hòa tỉnh Thanh Hóa</v>
      </c>
      <c r="C434" s="13" t="s">
        <v>300</v>
      </c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11434</v>
      </c>
      <c r="B435" s="3" t="str">
        <f>HYPERLINK("http://thieuvan.thieuhoa.thanhhoa.gov.vn/", "UBND Ủy ban nhân dân xã Thiệu Hòa tỉnh Thanh Hóa")</f>
        <v>UBND Ủy ban nhân dân xã Thiệu Hòa tỉnh Thanh Hóa</v>
      </c>
      <c r="C435" s="12" t="s">
        <v>300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11435</v>
      </c>
      <c r="B436" s="3" t="s">
        <v>49</v>
      </c>
      <c r="C436" s="14" t="s">
        <v>1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11436</v>
      </c>
      <c r="B437" s="3" t="str">
        <f>HYPERLINK("https://qppl.thanhhoa.gov.vn/vbpq_thanhhoa.nsf/All/668550997CC9E19747257B2B00112189/$file/d768.pdf", "UBND Ủy ban nhân dân xã Thiệu Minh tỉnh Thanh Hóa")</f>
        <v>UBND Ủy ban nhân dân xã Thiệu Minh tỉnh Thanh Hóa</v>
      </c>
      <c r="C437" s="12" t="s">
        <v>300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11437</v>
      </c>
      <c r="B438" s="3" t="s">
        <v>50</v>
      </c>
      <c r="C438" s="14" t="s">
        <v>1</v>
      </c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11438</v>
      </c>
      <c r="B439" s="3" t="str">
        <f>HYPERLINK("https://qppl.thanhhoa.gov.vn/vbpq_thanhhoa.nsf/D6D5A1481A9323BA47258588003A8037/$file/DT-VBDTPT589259415-6-20201591954237917_quyennd_13-06-2020-07-51-19_signed.pdf", "UBND Ủy ban nhân dân xã Thiệu Tâm tỉnh Thanh Hóa")</f>
        <v>UBND Ủy ban nhân dân xã Thiệu Tâm tỉnh Thanh Hóa</v>
      </c>
      <c r="C439" s="12" t="s">
        <v>300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11439</v>
      </c>
      <c r="B440" s="3" t="str">
        <f>HYPERLINK("https://www.facebook.com/p/C%C3%B4ng-an-x%C3%A3-Thi%E1%BB%87u-Vi%C3%AAn-100064875136110/", "Công an xã Thiệu Viên tỉnh Thanh Hóa")</f>
        <v>Công an xã Thiệu Viên tỉnh Thanh Hóa</v>
      </c>
      <c r="C440" s="12" t="s">
        <v>300</v>
      </c>
      <c r="D440" s="13" t="s">
        <v>301</v>
      </c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11440</v>
      </c>
      <c r="B441" s="3" t="str">
        <f>HYPERLINK("http://thieuvan.thieuhoa.thanhhoa.gov.vn/", "UBND Ủy ban nhân dân xã Thiệu Viên tỉnh Thanh Hóa")</f>
        <v>UBND Ủy ban nhân dân xã Thiệu Viên tỉnh Thanh Hóa</v>
      </c>
      <c r="C441" s="12" t="s">
        <v>300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11441</v>
      </c>
      <c r="B442" s="1" t="str">
        <f>HYPERLINK("", "Công an xã Thiệu Lý tỉnh Thanh Hóa")</f>
        <v>Công an xã Thiệu Lý tỉnh Thanh Hóa</v>
      </c>
      <c r="C442" s="12" t="s">
        <v>300</v>
      </c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11442</v>
      </c>
      <c r="B443" s="3" t="str">
        <f>HYPERLINK("http://thieuvan.thieuhoa.thanhhoa.gov.vn/", "UBND Ủy ban nhân dân xã Thiệu Lý tỉnh Thanh Hóa")</f>
        <v>UBND Ủy ban nhân dân xã Thiệu Lý tỉnh Thanh Hóa</v>
      </c>
      <c r="C443" s="12" t="s">
        <v>300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11443</v>
      </c>
      <c r="B444" s="3" t="str">
        <f>HYPERLINK("https://www.facebook.com/people/C%C3%B4ng-an-x%C3%A3-Thi%E1%BB%87u-V%E1%BA%ADn-Thi%E1%BB%87u-H%C3%B3a/100063774684071/", "Công an xã Thiệu Vận tỉnh Thanh Hóa")</f>
        <v>Công an xã Thiệu Vận tỉnh Thanh Hóa</v>
      </c>
      <c r="C444" s="12" t="s">
        <v>300</v>
      </c>
      <c r="D444" s="13"/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11444</v>
      </c>
      <c r="B445" s="3" t="str">
        <f>HYPERLINK("http://thieuvan.thieuhoa.thanhhoa.gov.vn/", "UBND Ủy ban nhân dân xã Thiệu Vận tỉnh Thanh Hóa")</f>
        <v>UBND Ủy ban nhân dân xã Thiệu Vận tỉnh Thanh Hóa</v>
      </c>
      <c r="C445" s="12" t="s">
        <v>300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11445</v>
      </c>
      <c r="B446" s="3" t="str">
        <f>HYPERLINK("https://www.facebook.com/p/C%C3%B4ng-an-x%C3%A3-Thi%E1%BB%87u-Trung-huy%E1%BB%87n-Thi%E1%BB%87u-H%C3%B3a-100066278182722/", "Công an xã Thiệu Trung tỉnh Thanh Hóa")</f>
        <v>Công an xã Thiệu Trung tỉnh Thanh Hóa</v>
      </c>
      <c r="C446" s="12" t="s">
        <v>300</v>
      </c>
      <c r="D446" s="13" t="s">
        <v>301</v>
      </c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11446</v>
      </c>
      <c r="B447" s="3" t="str">
        <f>HYPERLINK("http://thieuvan.thieuhoa.thanhhoa.gov.vn/", "UBND Ủy ban nhân dân xã Thiệu Trung tỉnh Thanh Hóa")</f>
        <v>UBND Ủy ban nhân dân xã Thiệu Trung tỉnh Thanh Hóa</v>
      </c>
      <c r="C447" s="12" t="s">
        <v>300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11447</v>
      </c>
      <c r="B448" s="1" t="str">
        <f>HYPERLINK("", "Công an xã Thiệu Đô tỉnh Thanh Hóa")</f>
        <v>Công an xã Thiệu Đô tỉnh Thanh Hóa</v>
      </c>
      <c r="C448" s="12" t="s">
        <v>300</v>
      </c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11448</v>
      </c>
      <c r="B449" s="3" t="str">
        <f>HYPERLINK("https://qppl.thanhhoa.gov.vn/vbpq_thanhhoa.nsf/AD6C1694E4EB5793472585BD00385B73/$file/DT-VBDTPT593973597-8-20201596770169424chanth07.08.2020_10h20p13_quyennd_07-08-2020-14-26-15_signed.pdf", "UBND Ủy ban nhân dân xã Thiệu Đô tỉnh Thanh Hóa")</f>
        <v>UBND Ủy ban nhân dân xã Thiệu Đô tỉnh Thanh Hóa</v>
      </c>
      <c r="C449" s="12" t="s">
        <v>300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11449</v>
      </c>
      <c r="B450" s="1" t="str">
        <f>HYPERLINK("", "Công an xã Thiệu Châu tỉnh Thanh Hóa")</f>
        <v>Công an xã Thiệu Châu tỉnh Thanh Hóa</v>
      </c>
      <c r="C450" s="12" t="s">
        <v>300</v>
      </c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11450</v>
      </c>
      <c r="B451" s="3" t="str">
        <f>HYPERLINK("http://thieuvan.thieuhoa.thanhhoa.gov.vn/", "UBND Ủy ban nhân dân xã Thiệu Châu tỉnh Thanh Hóa")</f>
        <v>UBND Ủy ban nhân dân xã Thiệu Châu tỉnh Thanh Hóa</v>
      </c>
      <c r="C451" s="12" t="s">
        <v>300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11451</v>
      </c>
      <c r="B452" s="3" t="str">
        <f>HYPERLINK("https://www.facebook.com/p/C%C3%B4ng-An-X%C3%A3-Thi%E1%BB%87u-Giao-Thi%E1%BB%87u-H%C3%B3a-100068892525088/", "Công an xã Thiệu Giao tỉnh Thanh Hóa")</f>
        <v>Công an xã Thiệu Giao tỉnh Thanh Hóa</v>
      </c>
      <c r="C452" s="12" t="s">
        <v>300</v>
      </c>
      <c r="D452" s="13" t="s">
        <v>301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11452</v>
      </c>
      <c r="B453" s="3" t="str">
        <f>HYPERLINK("http://thieuvan.thieuhoa.thanhhoa.gov.vn/", "UBND Ủy ban nhân dân xã Thiệu Giao tỉnh Thanh Hóa")</f>
        <v>UBND Ủy ban nhân dân xã Thiệu Giao tỉnh Thanh Hóa</v>
      </c>
      <c r="C453" s="12" t="s">
        <v>300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11453</v>
      </c>
      <c r="B454" s="1" t="str">
        <f>HYPERLINK("", "Công an xã Thiệu Tân tỉnh Thanh Hóa")</f>
        <v>Công an xã Thiệu Tân tỉnh Thanh Hóa</v>
      </c>
      <c r="C454" s="12" t="s">
        <v>300</v>
      </c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11454</v>
      </c>
      <c r="B455" s="3" t="str">
        <f>HYPERLINK("http://thieuvan.thieuhoa.thanhhoa.gov.vn/", "UBND Ủy ban nhân dân xã Thiệu Tân tỉnh Thanh Hóa")</f>
        <v>UBND Ủy ban nhân dân xã Thiệu Tân tỉnh Thanh Hóa</v>
      </c>
      <c r="C455" s="12" t="s">
        <v>300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11455</v>
      </c>
      <c r="B456" s="3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456" s="12" t="s">
        <v>300</v>
      </c>
      <c r="D456" s="13" t="s">
        <v>301</v>
      </c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11456</v>
      </c>
      <c r="B457" s="3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457" s="12" t="s">
        <v>300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11457</v>
      </c>
      <c r="B458" s="3" t="str">
        <f>HYPERLINK("https://www.facebook.com/p/C%C3%B4ng-An-X%C3%A3-Ho%E1%BA%B1ng-Giang-100064724959432/", "Công an xã Hoằng Giang tỉnh Thanh Hóa")</f>
        <v>Công an xã Hoằng Giang tỉnh Thanh Hóa</v>
      </c>
      <c r="C458" s="12" t="s">
        <v>300</v>
      </c>
      <c r="D458" s="13" t="s">
        <v>301</v>
      </c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11458</v>
      </c>
      <c r="B459" s="3" t="str">
        <f>HYPERLINK("https://hoanggiang.hoanghoa.thanhhoa.gov.vn/", "UBND Ủy ban nhân dân xã Hoằng Giang tỉnh Thanh Hóa")</f>
        <v>UBND Ủy ban nhân dân xã Hoằng Giang tỉnh Thanh Hóa</v>
      </c>
      <c r="C459" s="12" t="s">
        <v>300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11459</v>
      </c>
      <c r="B460" s="3" t="s">
        <v>51</v>
      </c>
      <c r="C460" s="14" t="s">
        <v>1</v>
      </c>
      <c r="D460" s="13" t="s">
        <v>301</v>
      </c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11460</v>
      </c>
      <c r="B461" s="3" t="str">
        <f>HYPERLINK("https://hoangxuan.hoanghoa.thanhhoa.gov.vn/", "UBND Ủy ban nhân dân xã Hoằng Xuân tỉnh Thanh Hóa")</f>
        <v>UBND Ủy ban nhân dân xã Hoằng Xuân tỉnh Thanh Hóa</v>
      </c>
      <c r="C461" s="12" t="s">
        <v>300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11461</v>
      </c>
      <c r="B462" s="3" t="s">
        <v>52</v>
      </c>
      <c r="C462" s="14" t="s">
        <v>1</v>
      </c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11462</v>
      </c>
      <c r="B463" s="3" t="str">
        <f>HYPERLINK("http://hoangxuan.hoanghoa.thanhhoa.gov.vn/web/danh-ba-co-quan-chuc-nang/danh-sach-can-bo-cong-chuc-ubnd-xa.html", "UBND Ủy ban nhân dân xã Hoằng Khánh tỉnh Thanh Hóa")</f>
        <v>UBND Ủy ban nhân dân xã Hoằng Khánh tỉnh Thanh Hóa</v>
      </c>
      <c r="C463" s="12" t="s">
        <v>300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11463</v>
      </c>
      <c r="B464" s="3" t="str">
        <f>HYPERLINK("https://www.facebook.com/conganxahoangphuong/", "Công an xã Hoằng Phượng tỉnh Thanh Hóa")</f>
        <v>Công an xã Hoằng Phượng tỉnh Thanh Hóa</v>
      </c>
      <c r="C464" s="12" t="s">
        <v>300</v>
      </c>
      <c r="D464" s="13" t="s">
        <v>301</v>
      </c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11464</v>
      </c>
      <c r="B465" s="3" t="str">
        <f>HYPERLINK("https://hoangphuong.hoanghoa.thanhhoa.gov.vn/", "UBND Ủy ban nhân dân xã Hoằng Phượng tỉnh Thanh Hóa")</f>
        <v>UBND Ủy ban nhân dân xã Hoằng Phượng tỉnh Thanh Hóa</v>
      </c>
      <c r="C465" s="12" t="s">
        <v>300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11465</v>
      </c>
      <c r="B466" s="3" t="str">
        <f>HYPERLINK("https://www.facebook.com/conganhoangphu/?locale=hi_IN", "Công an xã Hoằng Phú tỉnh Thanh Hóa")</f>
        <v>Công an xã Hoằng Phú tỉnh Thanh Hóa</v>
      </c>
      <c r="C466" s="12" t="s">
        <v>300</v>
      </c>
      <c r="D466" s="13" t="s">
        <v>301</v>
      </c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11466</v>
      </c>
      <c r="B467" s="3" t="str">
        <f>HYPERLINK("https://hoangphu.hoanghoa.gov.vn/", "UBND Ủy ban nhân dân xã Hoằng Phú tỉnh Thanh Hóa")</f>
        <v>UBND Ủy ban nhân dân xã Hoằng Phú tỉnh Thanh Hóa</v>
      </c>
      <c r="C467" s="12" t="s">
        <v>300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11467</v>
      </c>
      <c r="B468" s="3" t="s">
        <v>53</v>
      </c>
      <c r="C468" s="14" t="s">
        <v>1</v>
      </c>
      <c r="D468" s="13" t="s">
        <v>301</v>
      </c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11468</v>
      </c>
      <c r="B469" s="3" t="str">
        <f>HYPERLINK("https://hoangquyf.hoanghoa.thanhhoa.gov.vn/web/danh-ba-co-quan-chuc-nang/danh-ba-ubnd-xa-hoang-quy.html", "UBND Ủy ban nhân dân xã Hoằng Quỳ tỉnh Thanh Hóa")</f>
        <v>UBND Ủy ban nhân dân xã Hoằng Quỳ tỉnh Thanh Hóa</v>
      </c>
      <c r="C469" s="12" t="s">
        <v>300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11469</v>
      </c>
      <c r="B470" s="3" t="str">
        <f>HYPERLINK("https://www.facebook.com/conganxahoangkim/", "Công an xã Hoằng Kim tỉnh Thanh Hóa")</f>
        <v>Công an xã Hoằng Kim tỉnh Thanh Hóa</v>
      </c>
      <c r="C470" s="12" t="s">
        <v>300</v>
      </c>
      <c r="D470" s="13" t="s">
        <v>301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11470</v>
      </c>
      <c r="B471" s="3" t="str">
        <f>HYPERLINK("https://hoangkim.hoanghoa.thanhhoa.gov.vn/", "UBND Ủy ban nhân dân xã Hoằng Kim tỉnh Thanh Hóa")</f>
        <v>UBND Ủy ban nhân dân xã Hoằng Kim tỉnh Thanh Hóa</v>
      </c>
      <c r="C471" s="12" t="s">
        <v>300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11471</v>
      </c>
      <c r="B472" s="3" t="str">
        <f>HYPERLINK("https://www.facebook.com/conganxahoangtrung/", "Công an xã Hoằng Trung tỉnh Thanh Hóa")</f>
        <v>Công an xã Hoằng Trung tỉnh Thanh Hóa</v>
      </c>
      <c r="C472" s="12" t="s">
        <v>300</v>
      </c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11472</v>
      </c>
      <c r="B473" s="3" t="str">
        <f>HYPERLINK("https://hoangtrung.hoanghoa.thanhhoa.gov.vn/", "UBND Ủy ban nhân dân xã Hoằng Trung tỉnh Thanh Hóa")</f>
        <v>UBND Ủy ban nhân dân xã Hoằng Trung tỉnh Thanh Hóa</v>
      </c>
      <c r="C473" s="12" t="s">
        <v>300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11473</v>
      </c>
      <c r="B474" s="3" t="s">
        <v>54</v>
      </c>
      <c r="C474" s="14" t="s">
        <v>1</v>
      </c>
      <c r="D474" s="13" t="s">
        <v>301</v>
      </c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11474</v>
      </c>
      <c r="B475" s="3" t="str">
        <f>HYPERLINK("https://hoangtrinh.hoanghoa.thanhhoa.gov.vn/", "UBND Ủy ban nhân dân xã Hoằng Trinh tỉnh Thanh Hóa")</f>
        <v>UBND Ủy ban nhân dân xã Hoằng Trinh tỉnh Thanh Hóa</v>
      </c>
      <c r="C475" s="12" t="s">
        <v>300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11475</v>
      </c>
      <c r="B476" s="3" t="s">
        <v>55</v>
      </c>
      <c r="C476" s="14" t="s">
        <v>1</v>
      </c>
      <c r="D476" s="13" t="s">
        <v>301</v>
      </c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11476</v>
      </c>
      <c r="B477" s="3" t="str">
        <f>HYPERLINK("https://hoangson.hoanghoa.thanhhoa.gov.vn/", "UBND Ủy ban nhân dân xã Hoằng Sơn tỉnh Thanh Hóa")</f>
        <v>UBND Ủy ban nhân dân xã Hoằng Sơn tỉnh Thanh Hóa</v>
      </c>
      <c r="C477" s="12" t="s">
        <v>300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11477</v>
      </c>
      <c r="B478" s="3" t="s">
        <v>56</v>
      </c>
      <c r="C478" s="14" t="s">
        <v>1</v>
      </c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11478</v>
      </c>
      <c r="B479" s="3" t="str">
        <f>HYPERLINK("http://hoangngoc.hoanghoa.thanhhoa.gov.vn/web/danh-ba-co-quan-chuc-nang/danh-ba-UBND-XA-HOANG-NGOC.html", "UBND Ủy ban nhân dân xã Hoằng Lương tỉnh Thanh Hóa")</f>
        <v>UBND Ủy ban nhân dân xã Hoằng Lương tỉnh Thanh Hóa</v>
      </c>
      <c r="C479" s="12" t="s">
        <v>300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11479</v>
      </c>
      <c r="B480" s="3" t="s">
        <v>57</v>
      </c>
      <c r="C480" s="14" t="s">
        <v>1</v>
      </c>
      <c r="D480" s="13" t="s">
        <v>301</v>
      </c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11480</v>
      </c>
      <c r="B481" s="3" t="str">
        <f>HYPERLINK("https://hoangxuyen.hoanghoa.thanhhoa.gov.vn/", "UBND Ủy ban nhân dân xã Hoằng Xuyên tỉnh Thanh Hóa")</f>
        <v>UBND Ủy ban nhân dân xã Hoằng Xuyên tỉnh Thanh Hóa</v>
      </c>
      <c r="C481" s="12" t="s">
        <v>300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11481</v>
      </c>
      <c r="B482" s="3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482" s="12" t="s">
        <v>300</v>
      </c>
      <c r="D482" s="13" t="s">
        <v>301</v>
      </c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11482</v>
      </c>
      <c r="B483" s="3" t="str">
        <f>HYPERLINK("https://hoangcat.hoanghoa.thanhhoa.gov.vn/", "UBND Ủy ban nhân dân xã Hoằng Cát tỉnh Thanh Hóa")</f>
        <v>UBND Ủy ban nhân dân xã Hoằng Cát tỉnh Thanh Hóa</v>
      </c>
      <c r="C483" s="12" t="s">
        <v>300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11483</v>
      </c>
      <c r="B484" s="3" t="s">
        <v>58</v>
      </c>
      <c r="C484" s="14" t="s">
        <v>1</v>
      </c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11484</v>
      </c>
      <c r="B485" s="3" t="str">
        <f>HYPERLINK("https://hoanghoa.thanhhoa.gov.vn/web/trang-chu/tin-tuc-su-kien/huyen-hoang-hoa-cong-bo-nghi-quyet-ve-sap-xep-cac-don-vi-hanh-chinh-cap-xa-hoang-xuyen-hoang-khe.html", "UBND Ủy ban nhân dân xã Hoằng Khê tỉnh Thanh Hóa")</f>
        <v>UBND Ủy ban nhân dân xã Hoằng Khê tỉnh Thanh Hóa</v>
      </c>
      <c r="C485" s="12" t="s">
        <v>300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11485</v>
      </c>
      <c r="B486" s="3" t="str">
        <f>HYPERLINK("https://www.facebook.com/conganxahoangquy/", "Công an xã Hoằng Quý tỉnh Thanh Hóa")</f>
        <v>Công an xã Hoằng Quý tỉnh Thanh Hóa</v>
      </c>
      <c r="C486" s="12" t="s">
        <v>300</v>
      </c>
      <c r="D486" s="13" t="s">
        <v>301</v>
      </c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11486</v>
      </c>
      <c r="B487" s="3" t="str">
        <f>HYPERLINK("https://hoangquys.hoanghoa.thanhhoa.gov.vn/", "UBND Ủy ban nhân dân xã Hoằng Quý tỉnh Thanh Hóa")</f>
        <v>UBND Ủy ban nhân dân xã Hoằng Quý tỉnh Thanh Hóa</v>
      </c>
      <c r="C487" s="12" t="s">
        <v>300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11487</v>
      </c>
      <c r="B488" s="3" t="str">
        <f>HYPERLINK("https://www.facebook.com/100082415238816", "Công an xã Hoằng Hợp tỉnh Thanh Hóa")</f>
        <v>Công an xã Hoằng Hợp tỉnh Thanh Hóa</v>
      </c>
      <c r="C488" s="12" t="s">
        <v>300</v>
      </c>
      <c r="D488" s="13" t="s">
        <v>301</v>
      </c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11488</v>
      </c>
      <c r="B489" s="3" t="str">
        <f>HYPERLINK("https://hoanghop.hoanghoa.thanhhoa.gov.vn/", "UBND Ủy ban nhân dân xã Hoằng Hợp tỉnh Thanh Hóa")</f>
        <v>UBND Ủy ban nhân dân xã Hoằng Hợp tỉnh Thanh Hóa</v>
      </c>
      <c r="C489" s="12" t="s">
        <v>300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11489</v>
      </c>
      <c r="B490" s="3" t="s">
        <v>59</v>
      </c>
      <c r="C490" s="14" t="s">
        <v>1</v>
      </c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11490</v>
      </c>
      <c r="B491" s="3" t="str">
        <f>HYPERLINK("http://hoangha.hoanghoa.thanhhoa.gov.vn/web/danh-ba-co-quan-chuc-nang/danh-ba-ubnd-xa-hoang-ha.html", "UBND Ủy ban nhân dân xã Hoằng Minh tỉnh Thanh Hóa")</f>
        <v>UBND Ủy ban nhân dân xã Hoằng Minh tỉnh Thanh Hóa</v>
      </c>
      <c r="C491" s="12" t="s">
        <v>300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11491</v>
      </c>
      <c r="B492" s="1" t="str">
        <f>HYPERLINK("", "Công an xã Hoằng Phúc tỉnh Thanh Hóa")</f>
        <v>Công an xã Hoằng Phúc tỉnh Thanh Hóa</v>
      </c>
      <c r="C492" s="12" t="s">
        <v>300</v>
      </c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11492</v>
      </c>
      <c r="B493" s="3" t="str">
        <f>HYPERLINK("https://hoangquyf.hoanghoa.thanhhoa.gov.vn/web/danh-ba-co-quan-chuc-nang/danh-ba-ubnd-xa-hoang-quy.html", "UBND Ủy ban nhân dân xã Hoằng Phúc tỉnh Thanh Hóa")</f>
        <v>UBND Ủy ban nhân dân xã Hoằng Phúc tỉnh Thanh Hóa</v>
      </c>
      <c r="C493" s="12" t="s">
        <v>300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11493</v>
      </c>
      <c r="B494" s="3" t="str">
        <f>HYPERLINK("https://www.facebook.com/conganxahoangduc/", "Công an xã Hoằng Đức tỉnh Thanh Hóa")</f>
        <v>Công an xã Hoằng Đức tỉnh Thanh Hóa</v>
      </c>
      <c r="C494" s="12" t="s">
        <v>300</v>
      </c>
      <c r="D494" s="13" t="s">
        <v>301</v>
      </c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11494</v>
      </c>
      <c r="B495" s="3" t="str">
        <f>HYPERLINK("https://hoangduc.hoanghoa.thanhhoa.gov.vn/", "UBND Ủy ban nhân dân xã Hoằng Đức tỉnh Thanh Hóa")</f>
        <v>UBND Ủy ban nhân dân xã Hoằng Đức tỉnh Thanh Hóa</v>
      </c>
      <c r="C495" s="12" t="s">
        <v>300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11495</v>
      </c>
      <c r="B496" s="3" t="s">
        <v>60</v>
      </c>
      <c r="C496" s="14" t="s">
        <v>1</v>
      </c>
      <c r="D496" s="13" t="s">
        <v>301</v>
      </c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11496</v>
      </c>
      <c r="B497" s="3" t="str">
        <f>HYPERLINK("http://hoangha.hoanghoa.thanhhoa.gov.vn/web/danh-ba-co-quan-chuc-nang/danh-ba-ubnd-xa-hoang-ha.html", "UBND Ủy ban nhân dân xã Hoằng Hà tỉnh Thanh Hóa")</f>
        <v>UBND Ủy ban nhân dân xã Hoằng Hà tỉnh Thanh Hóa</v>
      </c>
      <c r="C497" s="12" t="s">
        <v>300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11497</v>
      </c>
      <c r="B498" s="3" t="str">
        <f>HYPERLINK("https://www.facebook.com/p/C%C3%B4ng-An-X%C3%A3-Ho%E1%BA%B1ng-%C4%90%E1%BA%A1t-100069271087035/", "Công an xã Hoằng Đạt tỉnh Thanh Hóa")</f>
        <v>Công an xã Hoằng Đạt tỉnh Thanh Hóa</v>
      </c>
      <c r="C498" s="12" t="s">
        <v>300</v>
      </c>
      <c r="D498" s="13" t="s">
        <v>301</v>
      </c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11498</v>
      </c>
      <c r="B499" s="3" t="str">
        <f>HYPERLINK("http://hoangdat.hoanghoa.thanhhoa.gov.vn/", "UBND Ủy ban nhân dân xã Hoằng Đạt tỉnh Thanh Hóa")</f>
        <v>UBND Ủy ban nhân dân xã Hoằng Đạt tỉnh Thanh Hóa</v>
      </c>
      <c r="C499" s="12" t="s">
        <v>300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11499</v>
      </c>
      <c r="B500" s="3" t="s">
        <v>61</v>
      </c>
      <c r="C500" s="14" t="s">
        <v>1</v>
      </c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11500</v>
      </c>
      <c r="B501" s="3" t="str">
        <f>HYPERLINK("http://hoanghoa.gov.vn/", "UBND Ủy ban nhân dân xã Hoằng Vinh tỉnh Thanh Hóa")</f>
        <v>UBND Ủy ban nhân dân xã Hoằng Vinh tỉnh Thanh Hóa</v>
      </c>
      <c r="C501" s="12" t="s">
        <v>300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11501</v>
      </c>
      <c r="B502" s="3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502" s="12" t="s">
        <v>300</v>
      </c>
      <c r="D502" s="13" t="s">
        <v>301</v>
      </c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11502</v>
      </c>
      <c r="B503" s="3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503" s="12" t="s">
        <v>300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11503</v>
      </c>
      <c r="B504" s="3" t="str">
        <f>HYPERLINK("https://www.facebook.com/p/C%C3%B4ng-an-x%C3%A3-Ho%E1%BA%B1ng-Th%E1%BA%AFng-Ho%E1%BA%B1ng-H%C3%B3a-Thanh-H%C3%B3a-100064130135521/", "Công an xã Hoằng Thắng tỉnh Thanh Hóa")</f>
        <v>Công an xã Hoằng Thắng tỉnh Thanh Hóa</v>
      </c>
      <c r="C504" s="12" t="s">
        <v>300</v>
      </c>
      <c r="D504" s="13" t="s">
        <v>301</v>
      </c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11504</v>
      </c>
      <c r="B505" s="3" t="str">
        <f>HYPERLINK("https://hoangthang.hoanghoa.thanhhoa.gov.vn/", "UBND Ủy ban nhân dân xã Hoằng Thắng tỉnh Thanh Hóa")</f>
        <v>UBND Ủy ban nhân dân xã Hoằng Thắng tỉnh Thanh Hóa</v>
      </c>
      <c r="C505" s="12" t="s">
        <v>300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11505</v>
      </c>
      <c r="B506" s="3" t="s">
        <v>62</v>
      </c>
      <c r="C506" s="14" t="s">
        <v>1</v>
      </c>
      <c r="D506" s="13" t="s">
        <v>301</v>
      </c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11506</v>
      </c>
      <c r="B507" s="3" t="str">
        <f>HYPERLINK("https://hoangdongf.hoanghoa.thanhhoa.gov.vn/", "UBND Ủy ban nhân dân xã Hoằng Đồng tỉnh Thanh Hóa")</f>
        <v>UBND Ủy ban nhân dân xã Hoằng Đồng tỉnh Thanh Hóa</v>
      </c>
      <c r="C507" s="12" t="s">
        <v>300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11507</v>
      </c>
      <c r="B508" s="3" t="s">
        <v>63</v>
      </c>
      <c r="C508" s="14" t="s">
        <v>1</v>
      </c>
      <c r="D508" s="13" t="s">
        <v>301</v>
      </c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11508</v>
      </c>
      <c r="B509" s="3" t="str">
        <f>HYPERLINK("http://hoangthai.hoanghoa.thanhhoa.gov.vn/", "UBND Ủy ban nhân dân xã Hoằng Thái tỉnh Thanh Hóa")</f>
        <v>UBND Ủy ban nhân dân xã Hoằng Thái tỉnh Thanh Hóa</v>
      </c>
      <c r="C509" s="12" t="s">
        <v>300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11509</v>
      </c>
      <c r="B510" s="1" t="str">
        <f>HYPERLINK("https://www.facebook.com/Conganhoangthinh", "Công an xã Hoằng Thịnh tỉnh Thanh Hóa")</f>
        <v>Công an xã Hoằng Thịnh tỉnh Thanh Hóa</v>
      </c>
      <c r="C510" s="13" t="s">
        <v>300</v>
      </c>
      <c r="D510" s="13" t="s">
        <v>301</v>
      </c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11510</v>
      </c>
      <c r="B511" s="3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511" s="12" t="s">
        <v>300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11511</v>
      </c>
      <c r="B512" s="3" t="s">
        <v>64</v>
      </c>
      <c r="C512" s="14" t="s">
        <v>1</v>
      </c>
      <c r="D512" s="11" t="s">
        <v>301</v>
      </c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11512</v>
      </c>
      <c r="B513" s="3" t="str">
        <f>HYPERLINK("https://hoangthanhf.hoanghoa.thanhhoa.gov.vn/", "UBND Ủy ban nhân dân xã Hoằng Thành tỉnh Thanh Hóa")</f>
        <v>UBND Ủy ban nhân dân xã Hoằng Thành tỉnh Thanh Hóa</v>
      </c>
      <c r="C513" s="12" t="s">
        <v>300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11513</v>
      </c>
      <c r="B514" s="3" t="str">
        <f>HYPERLINK("https://www.facebook.com/Conganxahoangloc/", "Công an xã Hoằng Lộc tỉnh Thanh Hóa")</f>
        <v>Công an xã Hoằng Lộc tỉnh Thanh Hóa</v>
      </c>
      <c r="C514" s="12" t="s">
        <v>300</v>
      </c>
      <c r="D514" s="13" t="s">
        <v>301</v>
      </c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11514</v>
      </c>
      <c r="B515" s="3" t="str">
        <f>HYPERLINK("https://hoangloc.hoanghoa.thanhhoa.gov.vn/", "UBND Ủy ban nhân dân xã Hoằng Lộc tỉnh Thanh Hóa")</f>
        <v>UBND Ủy ban nhân dân xã Hoằng Lộc tỉnh Thanh Hóa</v>
      </c>
      <c r="C515" s="12" t="s">
        <v>300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11515</v>
      </c>
      <c r="B516" s="3" t="str">
        <f>HYPERLINK("https://www.facebook.com/p/C%C3%B4ng-an-x%C3%A3-Ho%E1%BA%B1ng-Tr%E1%BA%A1ch-Ho%E1%BA%B1ng-Ho%C3%A1-Thanh-H%C3%B3a-100069122501754/", "Công an xã Hoằng Trạch tỉnh Thanh Hóa")</f>
        <v>Công an xã Hoằng Trạch tỉnh Thanh Hóa</v>
      </c>
      <c r="C516" s="12" t="s">
        <v>300</v>
      </c>
      <c r="D516" s="13" t="s">
        <v>301</v>
      </c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11516</v>
      </c>
      <c r="B517" s="3" t="str">
        <f>HYPERLINK("https://hoangtrach.hoanghoa.thanhhoa.gov.vn/", "UBND Ủy ban nhân dân xã Hoằng Trạch tỉnh Thanh Hóa")</f>
        <v>UBND Ủy ban nhân dân xã Hoằng Trạch tỉnh Thanh Hóa</v>
      </c>
      <c r="C517" s="12" t="s">
        <v>300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11517</v>
      </c>
      <c r="B518" s="3" t="str">
        <f>HYPERLINK("https://www.facebook.com/conganxahoangphong/", "Công an xã Hoằng Phong tỉnh Thanh Hóa")</f>
        <v>Công an xã Hoằng Phong tỉnh Thanh Hóa</v>
      </c>
      <c r="C518" s="12" t="s">
        <v>300</v>
      </c>
      <c r="D518" s="13" t="s">
        <v>301</v>
      </c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11518</v>
      </c>
      <c r="B519" s="3" t="str">
        <f>HYPERLINK("https://hoangphong.hoanghoa.thanhhoa.gov.vn/", "UBND Ủy ban nhân dân xã Hoằng Phong tỉnh Thanh Hóa")</f>
        <v>UBND Ủy ban nhân dân xã Hoằng Phong tỉnh Thanh Hóa</v>
      </c>
      <c r="C519" s="12" t="s">
        <v>300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11519</v>
      </c>
      <c r="B520" s="3" t="s">
        <v>65</v>
      </c>
      <c r="C520" s="14" t="s">
        <v>1</v>
      </c>
      <c r="D520" s="13" t="s">
        <v>301</v>
      </c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11520</v>
      </c>
      <c r="B521" s="3" t="str">
        <f>HYPERLINK("http://hoangluu.hoanghoa.gov.vn/", "UBND Ủy ban nhân dân xã Hoằng Lưu tỉnh Thanh Hóa")</f>
        <v>UBND Ủy ban nhân dân xã Hoằng Lưu tỉnh Thanh Hóa</v>
      </c>
      <c r="C521" s="12" t="s">
        <v>300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11521</v>
      </c>
      <c r="B522" s="3" t="str">
        <f>HYPERLINK("https://www.facebook.com/conganxahoangchau", "Công an xã Hoằng Châu tỉnh Thanh Hóa")</f>
        <v>Công an xã Hoằng Châu tỉnh Thanh Hóa</v>
      </c>
      <c r="C522" s="12" t="s">
        <v>300</v>
      </c>
      <c r="D522" s="13" t="s">
        <v>301</v>
      </c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11522</v>
      </c>
      <c r="B523" s="3" t="str">
        <f>HYPERLINK("https://hoangchau.hoanghoa.thanhhoa.gov.vn/", "UBND Ủy ban nhân dân xã Hoằng Châu tỉnh Thanh Hóa")</f>
        <v>UBND Ủy ban nhân dân xã Hoằng Châu tỉnh Thanh Hóa</v>
      </c>
      <c r="C523" s="12" t="s">
        <v>300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11523</v>
      </c>
      <c r="B524" s="3" t="str">
        <f>HYPERLINK("https://www.facebook.com/p/C%C3%B4ng-an-x%C3%A3-Ho%E1%BA%B1ng-T%C3%A2n-Ho%E1%BA%B1ng-H%C3%B3a-Thanh-H%C3%B3a-100079981325362/", "Công an xã Hoằng Tân tỉnh Thanh Hóa")</f>
        <v>Công an xã Hoằng Tân tỉnh Thanh Hóa</v>
      </c>
      <c r="C524" s="12" t="s">
        <v>300</v>
      </c>
      <c r="D524" s="13" t="s">
        <v>301</v>
      </c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11524</v>
      </c>
      <c r="B525" s="3" t="str">
        <f>HYPERLINK("https://hoangtan.hoanghoa.thanhhoa.gov.vn/", "UBND Ủy ban nhân dân xã Hoằng Tân tỉnh Thanh Hóa")</f>
        <v>UBND Ủy ban nhân dân xã Hoằng Tân tỉnh Thanh Hóa</v>
      </c>
      <c r="C525" s="12" t="s">
        <v>300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11525</v>
      </c>
      <c r="B526" s="3" t="str">
        <f>HYPERLINK("https://www.facebook.com/p/C%C3%B4ng-an-x%C3%A3-Ho%E1%BA%B1ng-Y%E1%BA%BFn-100064535451065/", "Công an xã Hoằng Yến tỉnh Thanh Hóa")</f>
        <v>Công an xã Hoằng Yến tỉnh Thanh Hóa</v>
      </c>
      <c r="C526" s="12" t="s">
        <v>300</v>
      </c>
      <c r="D526" s="13" t="s">
        <v>301</v>
      </c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11526</v>
      </c>
      <c r="B527" s="3" t="str">
        <f>HYPERLINK("https://hoangyen.hoanghoa.thanhhoa.gov.vn/", "UBND Ủy ban nhân dân xã Hoằng Yến tỉnh Thanh Hóa")</f>
        <v>UBND Ủy ban nhân dân xã Hoằng Yến tỉnh Thanh Hóa</v>
      </c>
      <c r="C527" s="12" t="s">
        <v>300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11527</v>
      </c>
      <c r="B528" s="3" t="s">
        <v>66</v>
      </c>
      <c r="C528" s="14" t="s">
        <v>1</v>
      </c>
      <c r="D528" s="13" t="s">
        <v>301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11528</v>
      </c>
      <c r="B529" s="3" t="str">
        <f>HYPERLINK("https://hoangtien.hoanghoa.thanhhoa.gov.vn/", "UBND Ủy ban nhân dân xã Hoằng Tiến tỉnh Thanh Hóa")</f>
        <v>UBND Ủy ban nhân dân xã Hoằng Tiến tỉnh Thanh Hóa</v>
      </c>
      <c r="C529" s="12" t="s">
        <v>300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11529</v>
      </c>
      <c r="B530" s="3" t="s">
        <v>67</v>
      </c>
      <c r="C530" s="14" t="s">
        <v>1</v>
      </c>
      <c r="D530" s="13" t="s">
        <v>301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11530</v>
      </c>
      <c r="B531" s="3" t="str">
        <f>HYPERLINK("https://hoanghai.hoanghoa.thanhhoa.gov.vn/", "UBND Ủy ban nhân dân xã Hoằng Hải tỉnh Thanh Hóa")</f>
        <v>UBND Ủy ban nhân dân xã Hoằng Hải tỉnh Thanh Hóa</v>
      </c>
      <c r="C531" s="12" t="s">
        <v>300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11531</v>
      </c>
      <c r="B532" s="3" t="s">
        <v>68</v>
      </c>
      <c r="C532" s="14" t="s">
        <v>1</v>
      </c>
      <c r="D532" s="13" t="s">
        <v>301</v>
      </c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11532</v>
      </c>
      <c r="B533" s="3" t="str">
        <f>HYPERLINK("http://hoangngoc.hoanghoa.thanhhoa.gov.vn/web/danh-ba-co-quan-chuc-nang/danh-ba-UBND-XA-HOANG-NGOC.html", "UBND Ủy ban nhân dân xã Hoằng Ngọc tỉnh Thanh Hóa")</f>
        <v>UBND Ủy ban nhân dân xã Hoằng Ngọc tỉnh Thanh Hóa</v>
      </c>
      <c r="C533" s="12" t="s">
        <v>300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11533</v>
      </c>
      <c r="B534" s="3" t="str">
        <f>HYPERLINK("https://www.facebook.com/cax0869549029/", "Công an xã Hoằng Đông tỉnh Thanh Hóa")</f>
        <v>Công an xã Hoằng Đông tỉnh Thanh Hóa</v>
      </c>
      <c r="C534" s="12" t="s">
        <v>300</v>
      </c>
      <c r="D534" s="11" t="s">
        <v>301</v>
      </c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11534</v>
      </c>
      <c r="B535" s="3" t="str">
        <f>HYPERLINK("https://hoangdong.hoanghoa.thanhhoa.gov.vn/", "UBND Ủy ban nhân dân xã Hoằng Đông tỉnh Thanh Hóa")</f>
        <v>UBND Ủy ban nhân dân xã Hoằng Đông tỉnh Thanh Hóa</v>
      </c>
      <c r="C535" s="12" t="s">
        <v>300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11535</v>
      </c>
      <c r="B536" s="3" t="s">
        <v>69</v>
      </c>
      <c r="C536" s="14" t="s">
        <v>1</v>
      </c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11536</v>
      </c>
      <c r="B537" s="3" t="str">
        <f>HYPERLINK("https://hoangthanh.hoanghoa.thanhhoa.gov.vn/", "UBND Ủy ban nhân dân xã Hoằng Thanh tỉnh Thanh Hóa")</f>
        <v>UBND Ủy ban nhân dân xã Hoằng Thanh tỉnh Thanh Hóa</v>
      </c>
      <c r="C537" s="12" t="s">
        <v>300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11537</v>
      </c>
      <c r="B538" s="3" t="str">
        <f>HYPERLINK("https://www.facebook.com/conganhoangphu/?locale=hi_IN", "Công an xã Hoằng Phụ tỉnh Thanh Hóa")</f>
        <v>Công an xã Hoằng Phụ tỉnh Thanh Hóa</v>
      </c>
      <c r="C538" s="12" t="s">
        <v>300</v>
      </c>
      <c r="D538" s="13" t="s">
        <v>301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11538</v>
      </c>
      <c r="B539" s="3" t="str">
        <f>HYPERLINK("https://hoangphuj.hoanghoa.thanhhoa.gov.vn/", "UBND Ủy ban nhân dân xã Hoằng Phụ tỉnh Thanh Hóa")</f>
        <v>UBND Ủy ban nhân dân xã Hoằng Phụ tỉnh Thanh Hóa</v>
      </c>
      <c r="C539" s="12" t="s">
        <v>300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11539</v>
      </c>
      <c r="B540" s="3" t="str">
        <f>HYPERLINK("https://www.facebook.com/conganxahoangtruong/", "Công an xã Hoằng Trường tỉnh Thanh Hóa")</f>
        <v>Công an xã Hoằng Trường tỉnh Thanh Hóa</v>
      </c>
      <c r="C540" s="12" t="s">
        <v>300</v>
      </c>
      <c r="D540" s="13" t="s">
        <v>301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11540</v>
      </c>
      <c r="B541" s="3" t="str">
        <f>HYPERLINK("https://hoangtruong.hoanghoa.thanhhoa.gov.vn/", "UBND Ủy ban nhân dân xã Hoằng Trường tỉnh Thanh Hóa")</f>
        <v>UBND Ủy ban nhân dân xã Hoằng Trường tỉnh Thanh Hóa</v>
      </c>
      <c r="C541" s="12" t="s">
        <v>300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11541</v>
      </c>
      <c r="B542" s="3" t="str">
        <f>HYPERLINK("https://www.facebook.com/Conganthitranhauloc/", "Công an thị trấn Hậu Lộc tỉnh Thanh Hóa")</f>
        <v>Công an thị trấn Hậu Lộc tỉnh Thanh Hóa</v>
      </c>
      <c r="C542" s="12" t="s">
        <v>300</v>
      </c>
      <c r="D542" s="13" t="s">
        <v>301</v>
      </c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11542</v>
      </c>
      <c r="B543" s="3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543" s="12" t="s">
        <v>300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11543</v>
      </c>
      <c r="B544" s="3" t="str">
        <f>HYPERLINK("https://www.facebook.com/p/C%C3%B4ng-an-x%C3%A3-%C4%90%E1%BB%93ng-L%E1%BB%99c-100052177071350/", "Công an xã Đồng Lộc tỉnh Thanh Hóa")</f>
        <v>Công an xã Đồng Lộc tỉnh Thanh Hóa</v>
      </c>
      <c r="C544" s="12" t="s">
        <v>300</v>
      </c>
      <c r="D544" s="13" t="s">
        <v>301</v>
      </c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11544</v>
      </c>
      <c r="B545" s="3" t="str">
        <f>HYPERLINK("https://qppl.thanhhoa.gov.vn/vbpq_thanhhoa.nsf/str/61B4FEB152382899472585E5004A7FFE/$file/DT-VBDTPT48342098-9-20201600179714764_quyennd_16-09-2020-07-28-34_signed.pdf", "UBND Ủy ban nhân dân xã Đồng Lộc tỉnh Thanh Hóa")</f>
        <v>UBND Ủy ban nhân dân xã Đồng Lộc tỉnh Thanh Hóa</v>
      </c>
      <c r="C545" s="12" t="s">
        <v>300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11545</v>
      </c>
      <c r="B546" s="3" t="str">
        <f>HYPERLINK("https://www.facebook.com/CONGANXADAILOC/", "Công an xã Đại Lộc tỉnh Thanh Hóa")</f>
        <v>Công an xã Đại Lộc tỉnh Thanh Hóa</v>
      </c>
      <c r="C546" s="12" t="s">
        <v>300</v>
      </c>
      <c r="D546" s="13" t="s">
        <v>301</v>
      </c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11546</v>
      </c>
      <c r="B547" s="3" t="str">
        <f>HYPERLINK("https://dailoc.quangnam.gov.vn/", "UBND Ủy ban nhân dân xã Đại Lộc tỉnh Thanh Hóa")</f>
        <v>UBND Ủy ban nhân dân xã Đại Lộc tỉnh Thanh Hóa</v>
      </c>
      <c r="C547" s="12" t="s">
        <v>300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11547</v>
      </c>
      <c r="B548" s="3" t="s">
        <v>70</v>
      </c>
      <c r="C548" s="14" t="s">
        <v>1</v>
      </c>
      <c r="D548" s="11" t="s">
        <v>301</v>
      </c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11548</v>
      </c>
      <c r="B549" s="3" t="str">
        <f>HYPERLINK("https://dichvucong.gov.vn/p/phananhkiennghi/pakn-detail.html?id=196460", "UBND Ủy ban nhân dân xã Triệu Lộc tỉnh Thanh Hóa")</f>
        <v>UBND Ủy ban nhân dân xã Triệu Lộc tỉnh Thanh Hóa</v>
      </c>
      <c r="C549" s="12" t="s">
        <v>300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11549</v>
      </c>
      <c r="B550" s="1" t="str">
        <f>HYPERLINK("", "Công an xã Châu Lộc tỉnh Thanh Hóa")</f>
        <v>Công an xã Châu Lộc tỉnh Thanh Hóa</v>
      </c>
      <c r="C550" s="13" t="s">
        <v>300</v>
      </c>
      <c r="D550" s="13"/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11550</v>
      </c>
      <c r="B551" s="3" t="str">
        <f>HYPERLINK("https://qppl.thanhhoa.gov.vn/vbpq_thanhhoa.nsf/str/61B4FEB152382899472585E5004A7FFE/$file/DT-VBDTPT48342098-9-20201600179714764_quyennd_16-09-2020-07-28-34_signed.pdf", "UBND Ủy ban nhân dân xã Châu Lộc tỉnh Thanh Hóa")</f>
        <v>UBND Ủy ban nhân dân xã Châu Lộc tỉnh Thanh Hóa</v>
      </c>
      <c r="C551" s="12" t="s">
        <v>300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11551</v>
      </c>
      <c r="B552" s="3" t="str">
        <f>HYPERLINK("https://www.facebook.com/C%C3%B4ng-an-x%C3%A3-Ti%E1%BA%BFn-L%E1%BB%99c-101763278668178/", "Công an xã Tiến Lộc tỉnh Thanh Hóa")</f>
        <v>Công an xã Tiến Lộc tỉnh Thanh Hóa</v>
      </c>
      <c r="C552" s="12" t="s">
        <v>300</v>
      </c>
      <c r="D552" s="13" t="s">
        <v>301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11552</v>
      </c>
      <c r="B553" s="3" t="str">
        <f>HYPERLINK("https://qppl.thanhhoa.gov.vn/vbpq_thanhhoa.nsf/2B03A13E3252DD6F472587A0000875BF/$file/DT-VBDTPT869470040-12-20211638342782340_(tungct)(02.12.2021_14h33p26)_signed.pdf", "UBND Ủy ban nhân dân xã Tiến Lộc tỉnh Thanh Hóa")</f>
        <v>UBND Ủy ban nhân dân xã Tiến Lộc tỉnh Thanh Hóa</v>
      </c>
      <c r="C553" s="12" t="s">
        <v>300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11553</v>
      </c>
      <c r="B554" s="3" t="s">
        <v>71</v>
      </c>
      <c r="C554" s="14" t="s">
        <v>1</v>
      </c>
      <c r="D554" s="13" t="s">
        <v>301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11554</v>
      </c>
      <c r="B555" s="3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555" s="12" t="s">
        <v>300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11555</v>
      </c>
      <c r="B556" s="3" t="str">
        <f>HYPERLINK("https://www.facebook.com/p/C%C3%B4ng-an-x%C3%A3-C%E1%BA%A7u-L%E1%BB%99c-100066968763239/", "Công an xã Cầu Lộc tỉnh Thanh Hóa")</f>
        <v>Công an xã Cầu Lộc tỉnh Thanh Hóa</v>
      </c>
      <c r="C556" s="12" t="s">
        <v>300</v>
      </c>
      <c r="D556" s="13" t="s">
        <v>301</v>
      </c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11556</v>
      </c>
      <c r="B557" s="3" t="str">
        <f>HYPERLINK("https://dichvucong.gov.vn/p/phananhkiennghi/pakn-detail.html?id=145566", "UBND Ủy ban nhân dân xã Cầu Lộc tỉnh Thanh Hóa")</f>
        <v>UBND Ủy ban nhân dân xã Cầu Lộc tỉnh Thanh Hóa</v>
      </c>
      <c r="C557" s="12" t="s">
        <v>300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11557</v>
      </c>
      <c r="B558" s="3" t="s">
        <v>72</v>
      </c>
      <c r="C558" s="14" t="s">
        <v>1</v>
      </c>
      <c r="D558" s="13" t="s">
        <v>301</v>
      </c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11558</v>
      </c>
      <c r="B559" s="3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559" s="12" t="s">
        <v>300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11559</v>
      </c>
      <c r="B560" s="1" t="str">
        <f>HYPERLINK("", "Công an xã Tuy Lộc tỉnh Thanh Hóa")</f>
        <v>Công an xã Tuy Lộc tỉnh Thanh Hóa</v>
      </c>
      <c r="C560" s="12" t="s">
        <v>300</v>
      </c>
      <c r="D560" s="13"/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11560</v>
      </c>
      <c r="B561" s="3" t="str">
        <f>HYPERLINK("https://yenbai.gov.vn/nong-thon-moi/noidung/tintuc/Pages/chi-tiet-tin-tuc.aspx?ItemID=1048&amp;l=Tinhoatdong&amp;lv=5", "UBND Ủy ban nhân dân xã Tuy Lộc tỉnh Thanh Hóa")</f>
        <v>UBND Ủy ban nhân dân xã Tuy Lộc tỉnh Thanh Hóa</v>
      </c>
      <c r="C561" s="12" t="s">
        <v>300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11561</v>
      </c>
      <c r="B562" s="3" t="str">
        <f>HYPERLINK("https://www.facebook.com/PLHLCP/", "Công an xã Phong Lộc tỉnh Thanh Hóa")</f>
        <v>Công an xã Phong Lộc tỉnh Thanh Hóa</v>
      </c>
      <c r="C562" s="12" t="s">
        <v>300</v>
      </c>
      <c r="D562" s="13" t="s">
        <v>301</v>
      </c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11562</v>
      </c>
      <c r="B563" s="3" t="str">
        <f>HYPERLINK("https://congbao.thanhhoa.gov.vn/congbao/congbao_th.nsf/A0F3D9F56359F1A04725887A001086F2/$file/d2092.docx", "UBND Ủy ban nhân dân xã Phong Lộc tỉnh Thanh Hóa")</f>
        <v>UBND Ủy ban nhân dân xã Phong Lộc tỉnh Thanh Hóa</v>
      </c>
      <c r="C563" s="12" t="s">
        <v>300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11563</v>
      </c>
      <c r="B564" s="1" t="str">
        <f>HYPERLINK("", "Công an xã Mỹ Lộc tỉnh Thanh Hóa")</f>
        <v>Công an xã Mỹ Lộc tỉnh Thanh Hóa</v>
      </c>
      <c r="C564" s="12" t="s">
        <v>300</v>
      </c>
      <c r="D564" s="13"/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11564</v>
      </c>
      <c r="B565" s="3" t="str">
        <f>HYPERLINK("https://myloc.namdinh.gov.vn/", "UBND Ủy ban nhân dân xã Mỹ Lộc tỉnh Thanh Hóa")</f>
        <v>UBND Ủy ban nhân dân xã Mỹ Lộc tỉnh Thanh Hóa</v>
      </c>
      <c r="C565" s="12" t="s">
        <v>300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11565</v>
      </c>
      <c r="B566" s="3" t="s">
        <v>73</v>
      </c>
      <c r="C566" s="14" t="s">
        <v>1</v>
      </c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11566</v>
      </c>
      <c r="B567" s="3" t="str">
        <f>HYPERLINK("https://nhoquan.ninhbinh.gov.vn/xa-phu-loc", "UBND Ủy ban nhân dân xã Văn Lộc tỉnh Thanh Hóa")</f>
        <v>UBND Ủy ban nhân dân xã Văn Lộc tỉnh Thanh Hóa</v>
      </c>
      <c r="C567" s="12" t="s">
        <v>300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11567</v>
      </c>
      <c r="B568" s="3" t="s">
        <v>74</v>
      </c>
      <c r="C568" s="14" t="s">
        <v>1</v>
      </c>
      <c r="D568" s="13" t="s">
        <v>301</v>
      </c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11568</v>
      </c>
      <c r="B569" s="3" t="str">
        <f>HYPERLINK("https://xathuanloc.hatinh.gov.vn/", "UBND Ủy ban nhân dân xã Thuần Lộc tỉnh Thanh Hóa")</f>
        <v>UBND Ủy ban nhân dân xã Thuần Lộc tỉnh Thanh Hóa</v>
      </c>
      <c r="C569" s="12" t="s">
        <v>300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11569</v>
      </c>
      <c r="B570" s="1" t="str">
        <f>HYPERLINK("", "Công an xã Lộc Tân tỉnh Thanh Hóa")</f>
        <v>Công an xã Lộc Tân tỉnh Thanh Hóa</v>
      </c>
      <c r="C570" s="13" t="s">
        <v>300</v>
      </c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11570</v>
      </c>
      <c r="B571" s="3" t="str">
        <f>HYPERLINK("https://lamdong.gov.vn/sites/baolam/donvitructhuoc/xathitran/SitePages/ubnd-xa-loc-tan.aspx", "UBND Ủy ban nhân dân xã Lộc Tân tỉnh Thanh Hóa")</f>
        <v>UBND Ủy ban nhân dân xã Lộc Tân tỉnh Thanh Hóa</v>
      </c>
      <c r="C571" s="12" t="s">
        <v>300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11571</v>
      </c>
      <c r="B572" s="3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572" s="12" t="s">
        <v>300</v>
      </c>
      <c r="D572" s="13" t="s">
        <v>301</v>
      </c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11572</v>
      </c>
      <c r="B573" s="3" t="str">
        <f>HYPERLINK("https://xuanloc.dongnai.gov.vn/Pages/gioithieu.aspx?CatID=132", "UBND Ủy ban nhân dân xã Xuân Lộc tỉnh Thanh Hóa")</f>
        <v>UBND Ủy ban nhân dân xã Xuân Lộc tỉnh Thanh Hóa</v>
      </c>
      <c r="C573" s="12" t="s">
        <v>300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11573</v>
      </c>
      <c r="B574" s="3" t="s">
        <v>75</v>
      </c>
      <c r="C574" s="14" t="s">
        <v>1</v>
      </c>
      <c r="D574" s="11" t="s">
        <v>301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11574</v>
      </c>
      <c r="B575" s="3" t="str">
        <f>HYPERLINK("https://qppl.thanhhoa.gov.vn/vbpq_thanhhoa.nsf/All/1BEF1ABFB2552BDD47257D1100053F1B/$file/d2161.pdf", "UBND Ủy ban nhân dân xã Thịnh Lộc tỉnh Thanh Hóa")</f>
        <v>UBND Ủy ban nhân dân xã Thịnh Lộc tỉnh Thanh Hóa</v>
      </c>
      <c r="C575" s="12" t="s">
        <v>300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11575</v>
      </c>
      <c r="B576" s="3" t="str">
        <f>HYPERLINK("https://www.facebook.com/Conganxahoaloc/", "Công an xã Hoa Lộc tỉnh Thanh Hóa")</f>
        <v>Công an xã Hoa Lộc tỉnh Thanh Hóa</v>
      </c>
      <c r="C576" s="12" t="s">
        <v>300</v>
      </c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11576</v>
      </c>
      <c r="B577" s="3" t="str">
        <f>HYPERLINK("https://qppl.thanhhoa.gov.vn/vbpq_thanhhoa.nsf/str/A58A3E06E61AABED472585E6003C30DC/$file/DT-VBDTPT253825626-9-20201600252279796chanth16.09.2020_17h37p04_quyennd_16-09-2020-21-41-02_signed.pdf", "UBND Ủy ban nhân dân xã Hoa Lộc tỉnh Thanh Hóa")</f>
        <v>UBND Ủy ban nhân dân xã Hoa Lộc tỉnh Thanh Hóa</v>
      </c>
      <c r="C577" s="12" t="s">
        <v>300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11577</v>
      </c>
      <c r="B578" s="3" t="str">
        <f>HYPERLINK("https://www.facebook.com/conganxalienloc/", "Công an xã Liên Lộc tỉnh Thanh Hóa")</f>
        <v>Công an xã Liên Lộc tỉnh Thanh Hóa</v>
      </c>
      <c r="C578" s="12" t="s">
        <v>300</v>
      </c>
      <c r="D578" s="13" t="s">
        <v>301</v>
      </c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11578</v>
      </c>
      <c r="B579" s="3" t="str">
        <f>HYPERLINK("http://lienloc.hauloc.thanhhoa.gov.vn/kinh-te-chinh-tri/uy-ban-nhan-dan-xa-lien-loc-hop-trien-khai-ke-hoach-ra-soat-binh-xet-gia-dinh-chinh-sach-ho-nghe-81180", "UBND Ủy ban nhân dân xã Liên Lộc tỉnh Thanh Hóa")</f>
        <v>UBND Ủy ban nhân dân xã Liên Lộc tỉnh Thanh Hóa</v>
      </c>
      <c r="C579" s="12" t="s">
        <v>300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11579</v>
      </c>
      <c r="B580" s="1" t="str">
        <f>HYPERLINK("", "Công an xã Quang Lộc tỉnh Thanh Hóa")</f>
        <v>Công an xã Quang Lộc tỉnh Thanh Hóa</v>
      </c>
      <c r="C580" s="12" t="s">
        <v>300</v>
      </c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11580</v>
      </c>
      <c r="B581" s="3" t="str">
        <f>HYPERLINK("http://quangloc.quangxuong.thanhhoa.gov.vn/thong-tin-cong-khai", "UBND Ủy ban nhân dân xã Quang Lộc tỉnh Thanh Hóa")</f>
        <v>UBND Ủy ban nhân dân xã Quang Lộc tỉnh Thanh Hóa</v>
      </c>
      <c r="C581" s="12" t="s">
        <v>300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11581</v>
      </c>
      <c r="B582" s="3" t="s">
        <v>76</v>
      </c>
      <c r="C582" s="14" t="s">
        <v>1</v>
      </c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11582</v>
      </c>
      <c r="B583" s="3" t="str">
        <f>HYPERLINK("https://phuloc.vinhlong.gov.vn/", "UBND Ủy ban nhân dân xã Phú Lộc tỉnh Thanh Hóa")</f>
        <v>UBND Ủy ban nhân dân xã Phú Lộc tỉnh Thanh Hóa</v>
      </c>
      <c r="C583" s="12" t="s">
        <v>300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11583</v>
      </c>
      <c r="B584" s="1" t="str">
        <f>HYPERLINK("https://www.facebook.com/profile.php?id=100080215426552", "Công an xã Hòa Lộc tỉnh Thanh Hóa")</f>
        <v>Công an xã Hòa Lộc tỉnh Thanh Hóa</v>
      </c>
      <c r="C584" s="12" t="s">
        <v>300</v>
      </c>
      <c r="D584" s="13" t="s">
        <v>301</v>
      </c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11584</v>
      </c>
      <c r="B585" s="3" t="str">
        <f>HYPERLINK("https://hoaloc.vinhlong.gov.vn/", "UBND Ủy ban nhân dân xã Hòa Lộc tỉnh Thanh Hóa")</f>
        <v>UBND Ủy ban nhân dân xã Hòa Lộc tỉnh Thanh Hóa</v>
      </c>
      <c r="C585" s="12" t="s">
        <v>300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11585</v>
      </c>
      <c r="B586" s="1" t="str">
        <f>HYPERLINK("https://www.facebook.com/profile.php?id=100073763667344", "Công an xã Minh Lộc tỉnh Thanh Hóa")</f>
        <v>Công an xã Minh Lộc tỉnh Thanh Hóa</v>
      </c>
      <c r="C586" s="12" t="s">
        <v>300</v>
      </c>
      <c r="D586" s="13" t="s">
        <v>301</v>
      </c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11586</v>
      </c>
      <c r="B587" s="3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587" s="12" t="s">
        <v>300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11587</v>
      </c>
      <c r="B588" s="3" t="str">
        <f>HYPERLINK("https://www.facebook.com/p/C%C3%B4ng-an-x%C3%A3-H%C6%B0ng-L%E1%BB%99c-H%E1%BA%ADu-L%E1%BB%99c-100069674113052/", "Công an xã Hưng Lộc tỉnh Thanh Hóa")</f>
        <v>Công an xã Hưng Lộc tỉnh Thanh Hóa</v>
      </c>
      <c r="C588" s="12" t="s">
        <v>300</v>
      </c>
      <c r="D588" s="13" t="s">
        <v>301</v>
      </c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11588</v>
      </c>
      <c r="B589" s="3" t="str">
        <f>HYPERLINK("https://kntc.thanhhoa.gov.vn/kntc.nsf/FD094AABA92C0B9F47258B09000C8F6A/$file/DT-VBDTPT741608945-4-20241712911522735_(giangld)(15.04.2024_09h21p57)_signed.pdf", "UBND Ủy ban nhân dân xã Hưng Lộc tỉnh Thanh Hóa")</f>
        <v>UBND Ủy ban nhân dân xã Hưng Lộc tỉnh Thanh Hóa</v>
      </c>
      <c r="C589" s="12" t="s">
        <v>300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11589</v>
      </c>
      <c r="B590" s="3" t="s">
        <v>77</v>
      </c>
      <c r="C590" s="14" t="s">
        <v>1</v>
      </c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11590</v>
      </c>
      <c r="B591" s="3" t="str">
        <f>HYPERLINK("https://hailoc-haihau.namdinh.gov.vn/", "UBND Ủy ban nhân dân xã Hải Lộc tỉnh Thanh Hóa")</f>
        <v>UBND Ủy ban nhân dân xã Hải Lộc tỉnh Thanh Hóa</v>
      </c>
      <c r="C591" s="12" t="s">
        <v>300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11591</v>
      </c>
      <c r="B592" s="3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92" s="12" t="s">
        <v>300</v>
      </c>
      <c r="D592" s="13" t="s">
        <v>301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11592</v>
      </c>
      <c r="B593" s="3" t="str">
        <f>HYPERLINK("https://daloc.chauthanh.travinh.gov.vn/", "UBND Ủy ban nhân dân xã Đa Lộc tỉnh Thanh Hóa")</f>
        <v>UBND Ủy ban nhân dân xã Đa Lộc tỉnh Thanh Hóa</v>
      </c>
      <c r="C593" s="12" t="s">
        <v>300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11593</v>
      </c>
      <c r="B594" s="3" t="str">
        <f>HYPERLINK("https://www.facebook.com/p/C%C3%B4ng-an-x%C3%A3-Ng%C6%B0-L%E1%BB%99c-100071421755001/", "Công an xã Ngư Lộc tỉnh Thanh Hóa")</f>
        <v>Công an xã Ngư Lộc tỉnh Thanh Hóa</v>
      </c>
      <c r="C594" s="12" t="s">
        <v>300</v>
      </c>
      <c r="D594" s="13" t="s">
        <v>301</v>
      </c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11594</v>
      </c>
      <c r="B595" s="3" t="str">
        <f>HYPERLINK("https://congbobanan.toaan.gov.vn/2ta21837t1cvn/chi-tiet-ban-an", "UBND Ủy ban nhân dân xã Ngư Lộc tỉnh Thanh Hóa")</f>
        <v>UBND Ủy ban nhân dân xã Ngư Lộc tỉnh Thanh Hóa</v>
      </c>
      <c r="C595" s="12" t="s">
        <v>300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11595</v>
      </c>
      <c r="B596" s="1" t="str">
        <f>HYPERLINK("", "Công an thị trấn Nga Sơn tỉnh Thanh Hóa")</f>
        <v>Công an thị trấn Nga Sơn tỉnh Thanh Hóa</v>
      </c>
      <c r="C596" s="13" t="s">
        <v>300</v>
      </c>
      <c r="D596" s="13"/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11596</v>
      </c>
      <c r="B597" s="3" t="str">
        <f>HYPERLINK("https://ngason.thanhhoa.gov.vn/", "UBND Ủy ban nhân dân thị trấn Nga Sơn tỉnh Thanh Hóa")</f>
        <v>UBND Ủy ban nhân dân thị trấn Nga Sơn tỉnh Thanh Hóa</v>
      </c>
      <c r="C597" s="12" t="s">
        <v>300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11597</v>
      </c>
      <c r="B598" s="1" t="str">
        <f>HYPERLINK("https://www.facebook.com/nguyenhuu1286", "Công an xã Ba Đình tỉnh Thanh Hóa")</f>
        <v>Công an xã Ba Đình tỉnh Thanh Hóa</v>
      </c>
      <c r="C598" s="12" t="s">
        <v>300</v>
      </c>
      <c r="D598" s="13" t="s">
        <v>301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11598</v>
      </c>
      <c r="B599" s="3" t="str">
        <f>HYPERLINK("https://hoanghoa.thanhhoa.gov.vn/web/nang-cao-tieu-chi-ntm-va-do-thi-hoa-nong-thon/thon-ba-dinh-xa-hoang-cat-don-danh-hieu-thon-nong-thon-moi-kieu-mau-nam-2021.html", "UBND Ủy ban nhân dân xã Ba Đình tỉnh Thanh Hóa")</f>
        <v>UBND Ủy ban nhân dân xã Ba Đình tỉnh Thanh Hóa</v>
      </c>
      <c r="C599" s="12" t="s">
        <v>300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11599</v>
      </c>
      <c r="B600" s="3" t="s">
        <v>78</v>
      </c>
      <c r="C600" s="14" t="s">
        <v>1</v>
      </c>
      <c r="D600" s="13" t="s">
        <v>301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11600</v>
      </c>
      <c r="B601" s="3" t="str">
        <f>HYPERLINK("https://ngavinh.ngason.thanhhoa.gov.vn/thu-vien-anh", "UBND Ủy ban nhân dân xã Nga Vịnh tỉnh Thanh Hóa")</f>
        <v>UBND Ủy ban nhân dân xã Nga Vịnh tỉnh Thanh Hóa</v>
      </c>
      <c r="C601" s="12" t="s">
        <v>300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11601</v>
      </c>
      <c r="B602" s="3" t="str">
        <f>HYPERLINK("https://www.facebook.com/CAXNgaVan/", "Công an xã Nga Văn tỉnh Thanh Hóa")</f>
        <v>Công an xã Nga Văn tỉnh Thanh Hóa</v>
      </c>
      <c r="C602" s="12" t="s">
        <v>300</v>
      </c>
      <c r="D602" s="13" t="s">
        <v>301</v>
      </c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11602</v>
      </c>
      <c r="B603" s="3" t="str">
        <f>HYPERLINK("https://nganam.soctrang.gov.vn/", "UBND Ủy ban nhân dân xã Nga Văn tỉnh Thanh Hóa")</f>
        <v>UBND Ủy ban nhân dân xã Nga Văn tỉnh Thanh Hóa</v>
      </c>
      <c r="C603" s="12" t="s">
        <v>300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11603</v>
      </c>
      <c r="B604" s="1" t="str">
        <f>HYPERLINK("", "Công an xã Nga Thiện tỉnh Thanh Hóa")</f>
        <v>Công an xã Nga Thiện tỉnh Thanh Hóa</v>
      </c>
      <c r="C604" s="13" t="s">
        <v>300</v>
      </c>
      <c r="D604" s="13"/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11604</v>
      </c>
      <c r="B605" s="3" t="str">
        <f>HYPERLINK("https://ngason.thanhhoa.gov.vn/", "UBND Ủy ban nhân dân xã Nga Thiện tỉnh Thanh Hóa")</f>
        <v>UBND Ủy ban nhân dân xã Nga Thiện tỉnh Thanh Hóa</v>
      </c>
      <c r="C605" s="12" t="s">
        <v>300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11605</v>
      </c>
      <c r="B606" s="3" t="str">
        <f>HYPERLINK("https://www.facebook.com/caxngatien.gov.vn/", "Công an xã Nga Tiến tỉnh Thanh Hóa")</f>
        <v>Công an xã Nga Tiến tỉnh Thanh Hóa</v>
      </c>
      <c r="C606" s="12" t="s">
        <v>300</v>
      </c>
      <c r="D606" s="13" t="s">
        <v>301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11606</v>
      </c>
      <c r="B607" s="3" t="str">
        <f>HYPERLINK("https://ngatien.ngason.thanhhoa.gov.vn/tin-van-hoa-the-thao/doan-thanh-nien-cshcm-xa-nga-tien-25652", "UBND Ủy ban nhân dân xã Nga Tiến tỉnh Thanh Hóa")</f>
        <v>UBND Ủy ban nhân dân xã Nga Tiến tỉnh Thanh Hóa</v>
      </c>
      <c r="C607" s="12" t="s">
        <v>300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11607</v>
      </c>
      <c r="B608" s="3" t="s">
        <v>79</v>
      </c>
      <c r="C608" s="14" t="s">
        <v>1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11608</v>
      </c>
      <c r="B609" s="3" t="str">
        <f>HYPERLINK("https://qppl.thanhhoa.gov.vn/vbpq_thanhhoa.nsf/F395300A08AFC133472585DF00390CDF/$file/DT-VBDTPT125131676-9-20201599636469956_(xungnd)(09.09.2020_22h58p11)%20(1)_signed.pdf", "UBND Ủy ban nhân dân xã Nga Lĩnh tỉnh Thanh Hóa")</f>
        <v>UBND Ủy ban nhân dân xã Nga Lĩnh tỉnh Thanh Hóa</v>
      </c>
      <c r="C609" s="12" t="s">
        <v>300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11609</v>
      </c>
      <c r="B610" s="3" t="s">
        <v>80</v>
      </c>
      <c r="C610" s="14" t="s">
        <v>1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11610</v>
      </c>
      <c r="B611" s="3" t="str">
        <f>HYPERLINK("https://ngason.thanhhoa.gov.vn/", "UBND Ủy ban nhân dân xã Nga Nhân tỉnh Thanh Hóa")</f>
        <v>UBND Ủy ban nhân dân xã Nga Nhân tỉnh Thanh Hóa</v>
      </c>
      <c r="C611" s="12" t="s">
        <v>300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11611</v>
      </c>
      <c r="B612" s="3" t="s">
        <v>81</v>
      </c>
      <c r="C612" s="14" t="s">
        <v>1</v>
      </c>
      <c r="D612" s="13" t="s">
        <v>301</v>
      </c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11612</v>
      </c>
      <c r="B613" s="3" t="str">
        <f>HYPERLINK("https://ngatrung.ngason.thanhhoa.gov.vn/tam-guong-dao-duc-hcm", "UBND Ủy ban nhân dân xã Nga Trung tỉnh Thanh Hóa")</f>
        <v>UBND Ủy ban nhân dân xã Nga Trung tỉnh Thanh Hóa</v>
      </c>
      <c r="C613" s="12" t="s">
        <v>300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11613</v>
      </c>
      <c r="B614" s="3" t="str">
        <f>HYPERLINK("https://www.facebook.com/p/C%C3%B4ng-an-x%C3%A3-Nga-B%E1%BA%A1ch-Online-100065005572844/", "Công an xã Nga Bạch tỉnh Thanh Hóa")</f>
        <v>Công an xã Nga Bạch tỉnh Thanh Hóa</v>
      </c>
      <c r="C614" s="12" t="s">
        <v>300</v>
      </c>
      <c r="D614" s="13" t="s">
        <v>301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11614</v>
      </c>
      <c r="B615" s="3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615" s="12" t="s">
        <v>300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11615</v>
      </c>
      <c r="B616" s="3" t="s">
        <v>82</v>
      </c>
      <c r="C616" s="14" t="s">
        <v>1</v>
      </c>
      <c r="D616" s="13" t="s">
        <v>301</v>
      </c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11616</v>
      </c>
      <c r="B617" s="3" t="str">
        <f>HYPERLINK("https://ngason.thanhhoa.gov.vn/", "UBND Ủy ban nhân dân xã Nga Thanh tỉnh Thanh Hóa")</f>
        <v>UBND Ủy ban nhân dân xã Nga Thanh tỉnh Thanh Hóa</v>
      </c>
      <c r="C617" s="12" t="s">
        <v>300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11617</v>
      </c>
      <c r="B618" s="3" t="s">
        <v>83</v>
      </c>
      <c r="C618" s="14" t="s">
        <v>1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11618</v>
      </c>
      <c r="B619" s="3" t="str">
        <f>HYPERLINK("http://ngatrung.ngason.thanhhoa.gov.vn/tin-tuc-su-kien/xa-nga-trung-to-chuc-le-thap-nen-tri-an-cac-anh-hung-liet-sy-11598", "UBND Ủy ban nhân dân xã Nga Hưng tỉnh Thanh Hóa")</f>
        <v>UBND Ủy ban nhân dân xã Nga Hưng tỉnh Thanh Hóa</v>
      </c>
      <c r="C619" s="12" t="s">
        <v>300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11619</v>
      </c>
      <c r="B620" s="3" t="s">
        <v>84</v>
      </c>
      <c r="C620" s="14" t="s">
        <v>1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11620</v>
      </c>
      <c r="B621" s="3" t="str">
        <f>HYPERLINK("https://phubinh.thainguyen.gov.vn/xa-nga-my", "UBND Ủy ban nhân dân xã Nga Mỹ tỉnh Thanh Hóa")</f>
        <v>UBND Ủy ban nhân dân xã Nga Mỹ tỉnh Thanh Hóa</v>
      </c>
      <c r="C621" s="12" t="s">
        <v>300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11621</v>
      </c>
      <c r="B622" s="1" t="str">
        <f>HYPERLINK("https://www.facebook.com/profile.php?id=100063576699469", "Công an xã Nga Yên tỉnh Thanh Hóa")</f>
        <v>Công an xã Nga Yên tỉnh Thanh Hóa</v>
      </c>
      <c r="C622" s="12" t="s">
        <v>300</v>
      </c>
      <c r="D622" s="13" t="s">
        <v>301</v>
      </c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11622</v>
      </c>
      <c r="B623" s="3" t="str">
        <f>HYPERLINK("https://ngayen.ngason.thanhhoa.gov.vn/Default.aspx?sid=2943&amp;pageid=65275&amp;catid=90923&amp;id=25265&amp;catname=trang-chu&amp;title=1769ed3eeb76cd48baa97aa36dcb2f12", "UBND Ủy ban nhân dân xã Nga Yên tỉnh Thanh Hóa")</f>
        <v>UBND Ủy ban nhân dân xã Nga Yên tỉnh Thanh Hóa</v>
      </c>
      <c r="C623" s="12" t="s">
        <v>300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11623</v>
      </c>
      <c r="B624" s="3" t="s">
        <v>85</v>
      </c>
      <c r="C624" s="14" t="s">
        <v>1</v>
      </c>
      <c r="D624" s="13" t="s">
        <v>301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11624</v>
      </c>
      <c r="B625" s="3" t="str">
        <f>HYPERLINK("https://ngagiap.ngason.thanhhoa.gov.vn/danh-ba-dien-thoai", "UBND Ủy ban nhân dân xã Nga Giáp tỉnh Thanh Hóa")</f>
        <v>UBND Ủy ban nhân dân xã Nga Giáp tỉnh Thanh Hóa</v>
      </c>
      <c r="C625" s="12" t="s">
        <v>300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11625</v>
      </c>
      <c r="B626" s="3" t="s">
        <v>86</v>
      </c>
      <c r="C626" s="14" t="s">
        <v>1</v>
      </c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11626</v>
      </c>
      <c r="B627" s="3" t="str">
        <f>HYPERLINK("https://quyhoach.xaydung.gov.vn/vn/quy-hoach/9756/dieu-chinh-quy-hoach-chung-xay-dung-xa-nga-hai---huyen-nga-son-den-nam-2030-.aspx", "UBND Ủy ban nhân dân xã Nga Hải tỉnh Thanh Hóa")</f>
        <v>UBND Ủy ban nhân dân xã Nga Hải tỉnh Thanh Hóa</v>
      </c>
      <c r="C627" s="12" t="s">
        <v>300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11627</v>
      </c>
      <c r="B628" s="3" t="s">
        <v>87</v>
      </c>
      <c r="C628" s="14" t="s">
        <v>1</v>
      </c>
      <c r="D628" s="13" t="s">
        <v>301</v>
      </c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11628</v>
      </c>
      <c r="B629" s="3" t="str">
        <f>HYPERLINK("https://ngason.thanhhoa.gov.vn/", "UBND Ủy ban nhân dân xã Nga Thành tỉnh Thanh Hóa")</f>
        <v>UBND Ủy ban nhân dân xã Nga Thành tỉnh Thanh Hóa</v>
      </c>
      <c r="C629" s="12" t="s">
        <v>300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11629</v>
      </c>
      <c r="B630" s="3" t="s">
        <v>88</v>
      </c>
      <c r="C630" s="14" t="s">
        <v>1</v>
      </c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11630</v>
      </c>
      <c r="B631" s="3" t="str">
        <f>HYPERLINK("https://ngaphu.ngason.thanhhoa.gov.vn/he-thong-chinh-tri/ket-qua-danh-gia-xep-loai-tap-the-ubnd-xa-danh-gia-xep-loai-chat-luong-can-bo-cong-chuc-xa-nam-2-26085", "UBND Ủy ban nhân dân xã Nga An tỉnh Thanh Hóa")</f>
        <v>UBND Ủy ban nhân dân xã Nga An tỉnh Thanh Hóa</v>
      </c>
      <c r="C631" s="12" t="s">
        <v>300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11631</v>
      </c>
      <c r="B632" s="3" t="str">
        <f>HYPERLINK("https://www.facebook.com/Tinhlo524ngaphu/", "Công an xã Nga Phú tỉnh Thanh Hóa")</f>
        <v>Công an xã Nga Phú tỉnh Thanh Hóa</v>
      </c>
      <c r="C632" s="12" t="s">
        <v>300</v>
      </c>
      <c r="D632" s="13" t="s">
        <v>301</v>
      </c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11632</v>
      </c>
      <c r="B633" s="3" t="str">
        <f>HYPERLINK("https://ngaphu.ngason.thanhhoa.gov.vn/he-thong-chinh-tri/ket-qua-danh-gia-xep-loai-tap-the-ubnd-xa-danh-gia-xep-loai-chat-luong-can-bo-cong-chuc-xa-nam-2-26085", "UBND Ủy ban nhân dân xã Nga Phú tỉnh Thanh Hóa")</f>
        <v>UBND Ủy ban nhân dân xã Nga Phú tỉnh Thanh Hóa</v>
      </c>
      <c r="C633" s="12" t="s">
        <v>300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11633</v>
      </c>
      <c r="B634" s="3" t="str">
        <f>HYPERLINK("https://www.facebook.com/ConganxaNgaDien.24h/", "Công an xã Nga Điền tỉnh Thanh Hóa")</f>
        <v>Công an xã Nga Điền tỉnh Thanh Hóa</v>
      </c>
      <c r="C634" s="12" t="s">
        <v>300</v>
      </c>
      <c r="D634" s="13" t="s">
        <v>301</v>
      </c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11634</v>
      </c>
      <c r="B635" s="3" t="str">
        <f>HYPERLINK("https://ngadien.ngason.thanhhoa.gov.vn/tong-quan/trien-khai-thang-hanh-dong-vi-an-toan-thuc-pham-nam-2023-tren-dia-ban-xa-nga-dien-12639", "UBND Ủy ban nhân dân xã Nga Điền tỉnh Thanh Hóa")</f>
        <v>UBND Ủy ban nhân dân xã Nga Điền tỉnh Thanh Hóa</v>
      </c>
      <c r="C635" s="12" t="s">
        <v>300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11635</v>
      </c>
      <c r="B636" s="3" t="s">
        <v>89</v>
      </c>
      <c r="C636" s="14" t="s">
        <v>1</v>
      </c>
      <c r="D636" s="13" t="s">
        <v>301</v>
      </c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11636</v>
      </c>
      <c r="B637" s="3" t="str">
        <f>HYPERLINK("https://qppl.thanhhoa.gov.vn/vbpq_thanhhoa.nsf/9e6a1e4b64680bd247256801000a8614/F26EE9329FEE27CA472578F500060554/$file/d2740.doc", "UBND Ủy ban nhân dân xã Nga Tân tỉnh Thanh Hóa")</f>
        <v>UBND Ủy ban nhân dân xã Nga Tân tỉnh Thanh Hóa</v>
      </c>
      <c r="C637" s="12" t="s">
        <v>300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11637</v>
      </c>
      <c r="B638" s="3" t="str">
        <f>HYPERLINK("https://www.facebook.com/CAXNgaThuy/", "Công an xã Nga Thủy tỉnh Thanh Hóa")</f>
        <v>Công an xã Nga Thủy tỉnh Thanh Hóa</v>
      </c>
      <c r="C638" s="12" t="s">
        <v>300</v>
      </c>
      <c r="D638" s="13" t="s">
        <v>301</v>
      </c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11638</v>
      </c>
      <c r="B639" s="3" t="str">
        <f>HYPERLINK("https://ngason.thanhhoa.gov.vn/", "UBND Ủy ban nhân dân xã Nga Thủy tỉnh Thanh Hóa")</f>
        <v>UBND Ủy ban nhân dân xã Nga Thủy tỉnh Thanh Hóa</v>
      </c>
      <c r="C639" s="12" t="s">
        <v>300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11639</v>
      </c>
      <c r="B640" s="3" t="s">
        <v>90</v>
      </c>
      <c r="C640" s="14" t="s">
        <v>1</v>
      </c>
      <c r="D640" s="13" t="s">
        <v>301</v>
      </c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11640</v>
      </c>
      <c r="B641" s="3" t="str">
        <f>HYPERLINK("https://ngason.thanhhoa.gov.vn/", "UBND Ủy ban nhân dân xã Nga Liên tỉnh Thanh Hóa")</f>
        <v>UBND Ủy ban nhân dân xã Nga Liên tỉnh Thanh Hóa</v>
      </c>
      <c r="C641" s="12" t="s">
        <v>300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11641</v>
      </c>
      <c r="B642" s="3" t="s">
        <v>91</v>
      </c>
      <c r="C642" s="14" t="s">
        <v>1</v>
      </c>
      <c r="D642" s="13" t="s">
        <v>301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11642</v>
      </c>
      <c r="B643" s="3" t="str">
        <f>HYPERLINK("https://qppl.thanhhoa.gov.vn/vbpq_thanhhoa.nsf/9e6a1e4b64680bd247256801000a8614/F26EE9329FEE27CA472578F500060554/$file/d2740.doc", "UBND Ủy ban nhân dân xã Nga Thái tỉnh Thanh Hóa")</f>
        <v>UBND Ủy ban nhân dân xã Nga Thái tỉnh Thanh Hóa</v>
      </c>
      <c r="C643" s="12" t="s">
        <v>300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11643</v>
      </c>
      <c r="B644" s="3" t="s">
        <v>92</v>
      </c>
      <c r="C644" s="14" t="s">
        <v>1</v>
      </c>
      <c r="D644" s="13" t="s">
        <v>301</v>
      </c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11644</v>
      </c>
      <c r="B645" s="3" t="str">
        <f>HYPERLINK("https://quyhoach.xaydung.gov.vn/vn/quy-hoach/9754/dieu-chinh-quy-hoach-chung-xay-dung-xa-nga-thach---huyen-nga-son--thanh-hoa-den-nam-2030-.aspx", "UBND Ủy ban nhân dân xã Nga Thạch tỉnh Thanh Hóa")</f>
        <v>UBND Ủy ban nhân dân xã Nga Thạch tỉnh Thanh Hóa</v>
      </c>
      <c r="C645" s="12" t="s">
        <v>300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11645</v>
      </c>
      <c r="B646" s="3" t="s">
        <v>93</v>
      </c>
      <c r="C646" s="14" t="s">
        <v>1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11646</v>
      </c>
      <c r="B647" s="3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647" s="12" t="s">
        <v>300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11647</v>
      </c>
      <c r="B648" s="3" t="s">
        <v>94</v>
      </c>
      <c r="C648" s="14" t="s">
        <v>1</v>
      </c>
      <c r="D648" s="13" t="s">
        <v>301</v>
      </c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11648</v>
      </c>
      <c r="B649" s="3" t="str">
        <f>HYPERLINK("https://ngatruong.ngason.thanhhoa.gov.vn/hoi-dong-nhan-dan", "UBND Ủy ban nhân dân xã Nga Trường tỉnh Thanh Hóa")</f>
        <v>UBND Ủy ban nhân dân xã Nga Trường tỉnh Thanh Hóa</v>
      </c>
      <c r="C649" s="12" t="s">
        <v>300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11649</v>
      </c>
      <c r="B650" s="3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650" s="12" t="s">
        <v>300</v>
      </c>
      <c r="D650" s="13" t="s">
        <v>301</v>
      </c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11650</v>
      </c>
      <c r="B651" s="3" t="str">
        <f>HYPERLINK("https://yencat.nhuxuan.thanhhoa.gov.vn/", "UBND Ủy ban nhân dân thị trấn Yên Cát tỉnh Thanh Hóa")</f>
        <v>UBND Ủy ban nhân dân thị trấn Yên Cát tỉnh Thanh Hóa</v>
      </c>
      <c r="C651" s="12" t="s">
        <v>300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11651</v>
      </c>
      <c r="B652" s="3" t="str">
        <f>HYPERLINK("https://www.facebook.com/p/C%C3%B4ng-an-x%C3%A3-B%C3%A3i-Tr%C3%A0nh-100057502027350/", "Công an xã Bãi Trành tỉnh Thanh Hóa")</f>
        <v>Công an xã Bãi Trành tỉnh Thanh Hóa</v>
      </c>
      <c r="C652" s="12" t="s">
        <v>300</v>
      </c>
      <c r="D652" s="13" t="s">
        <v>301</v>
      </c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11652</v>
      </c>
      <c r="B653" s="3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53" s="12" t="s">
        <v>300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11653</v>
      </c>
      <c r="B654" s="3" t="str">
        <f>HYPERLINK("https://www.facebook.com/conganxuanhoa.tx/", "Công an xã Xuân Hòa tỉnh Thanh Hóa")</f>
        <v>Công an xã Xuân Hòa tỉnh Thanh Hóa</v>
      </c>
      <c r="C654" s="12" t="s">
        <v>300</v>
      </c>
      <c r="D654" s="13" t="s">
        <v>301</v>
      </c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11654</v>
      </c>
      <c r="B655" s="3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655" s="12" t="s">
        <v>300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11655</v>
      </c>
      <c r="B656" s="1" t="str">
        <f>HYPERLINK("", "Công an xã Xuân Bình tỉnh Thanh Hóa")</f>
        <v>Công an xã Xuân Bình tỉnh Thanh Hóa</v>
      </c>
      <c r="C656" s="12" t="s">
        <v>300</v>
      </c>
      <c r="D656" s="13"/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11656</v>
      </c>
      <c r="B657" s="3" t="str">
        <f>HYPERLINK("https://xuanbinh.nhuxuan.thanhhoa.gov.vn/", "UBND Ủy ban nhân dân xã Xuân Bình tỉnh Thanh Hóa")</f>
        <v>UBND Ủy ban nhân dân xã Xuân Bình tỉnh Thanh Hóa</v>
      </c>
      <c r="C657" s="12" t="s">
        <v>300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11657</v>
      </c>
      <c r="B658" s="3" t="str">
        <f>HYPERLINK("https://www.facebook.com/ThongtinConganxaHoaQuy/", "Công an xã Hóa Quỳ tỉnh Thanh Hóa")</f>
        <v>Công an xã Hóa Quỳ tỉnh Thanh Hóa</v>
      </c>
      <c r="C658" s="12" t="s">
        <v>300</v>
      </c>
      <c r="D658" s="11" t="s">
        <v>301</v>
      </c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11658</v>
      </c>
      <c r="B659" s="3" t="str">
        <f>HYPERLINK("https://hoaquy.nhuxuan.thanhhoa.gov.vn/", "UBND Ủy ban nhân dân xã Hóa Quỳ tỉnh Thanh Hóa")</f>
        <v>UBND Ủy ban nhân dân xã Hóa Quỳ tỉnh Thanh Hóa</v>
      </c>
      <c r="C659" s="12" t="s">
        <v>300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11659</v>
      </c>
      <c r="B660" s="3" t="s">
        <v>95</v>
      </c>
      <c r="C660" s="14" t="s">
        <v>1</v>
      </c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11660</v>
      </c>
      <c r="B661" s="3" t="str">
        <f>HYPERLINK("https://hoaquy.nhuxuan.thanhhoa.gov.vn/", "UBND Ủy ban nhân dân xã Xuân Quỳ tỉnh Thanh Hóa")</f>
        <v>UBND Ủy ban nhân dân xã Xuân Quỳ tỉnh Thanh Hóa</v>
      </c>
      <c r="C661" s="12" t="s">
        <v>300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11661</v>
      </c>
      <c r="B662" s="3" t="s">
        <v>96</v>
      </c>
      <c r="C662" s="14" t="s">
        <v>1</v>
      </c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11662</v>
      </c>
      <c r="B663" s="3" t="str">
        <f>HYPERLINK("https://yenlac.nhuthanh.thanhhoa.gov.vn/", "UBND Ủy ban nhân dân xã Yên Lễ tỉnh Thanh Hóa")</f>
        <v>UBND Ủy ban nhân dân xã Yên Lễ tỉnh Thanh Hóa</v>
      </c>
      <c r="C663" s="12" t="s">
        <v>300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11663</v>
      </c>
      <c r="B664" s="3" t="str">
        <f>HYPERLINK("https://www.facebook.com/p/C%C3%B4ng-an-X%C3%A3-C%C3%A1t-V%C3%A2n-100034431847238/", "Công an xã Cát Vân tỉnh Thanh Hóa")</f>
        <v>Công an xã Cát Vân tỉnh Thanh Hóa</v>
      </c>
      <c r="C664" s="12" t="s">
        <v>300</v>
      </c>
      <c r="D664" s="13" t="s">
        <v>301</v>
      </c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11664</v>
      </c>
      <c r="B665" s="3" t="str">
        <f>HYPERLINK("https://catvan.nhuxuan.thanhhoa.gov.vn/", "UBND Ủy ban nhân dân xã Cát Vân tỉnh Thanh Hóa")</f>
        <v>UBND Ủy ban nhân dân xã Cát Vân tỉnh Thanh Hóa</v>
      </c>
      <c r="C665" s="12" t="s">
        <v>300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11665</v>
      </c>
      <c r="B666" s="1" t="str">
        <f>HYPERLINK("https://www.facebook.com/ConganxaCatTan", "Công an xã Cát Tân tỉnh Thanh Hóa")</f>
        <v>Công an xã Cát Tân tỉnh Thanh Hóa</v>
      </c>
      <c r="C666" s="12" t="s">
        <v>300</v>
      </c>
      <c r="D666" s="13" t="s">
        <v>301</v>
      </c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11666</v>
      </c>
      <c r="B667" s="3" t="str">
        <f>HYPERLINK("https://cattan.nhuxuan.thanhhoa.gov.vn/", "UBND Ủy ban nhân dân xã Cát Tân tỉnh Thanh Hóa")</f>
        <v>UBND Ủy ban nhân dân xã Cát Tân tỉnh Thanh Hóa</v>
      </c>
      <c r="C667" s="12" t="s">
        <v>300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11667</v>
      </c>
      <c r="B668" s="3" t="s">
        <v>97</v>
      </c>
      <c r="C668" s="14" t="s">
        <v>1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11668</v>
      </c>
      <c r="B669" s="3" t="str">
        <f>HYPERLINK("https://tanbinh.nhuxuan.thanhhoa.gov.vn/", "UBND Ủy ban nhân dân xã Tân Bình tỉnh Thanh Hóa")</f>
        <v>UBND Ủy ban nhân dân xã Tân Bình tỉnh Thanh Hóa</v>
      </c>
      <c r="C669" s="12" t="s">
        <v>300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11669</v>
      </c>
      <c r="B670" s="3" t="s">
        <v>98</v>
      </c>
      <c r="C670" s="14" t="s">
        <v>1</v>
      </c>
      <c r="D670" s="13" t="s">
        <v>301</v>
      </c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11670</v>
      </c>
      <c r="B671" s="3" t="str">
        <f>HYPERLINK("https://binhluong.nhuxuan.thanhhoa.gov.vn/", "UBND Ủy ban nhân dân xã Bình Lương tỉnh Thanh Hóa")</f>
        <v>UBND Ủy ban nhân dân xã Bình Lương tỉnh Thanh Hóa</v>
      </c>
      <c r="C671" s="12" t="s">
        <v>300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11671</v>
      </c>
      <c r="B672" s="3" t="str">
        <f>HYPERLINK("https://www.facebook.com/p/C%C3%B4ng-an-x%C3%A3-Thanh-Qu%C3%A2n-100056452787690/", "Công an xã Thanh Quân tỉnh Thanh Hóa")</f>
        <v>Công an xã Thanh Quân tỉnh Thanh Hóa</v>
      </c>
      <c r="C672" s="12" t="s">
        <v>300</v>
      </c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11672</v>
      </c>
      <c r="B673" s="3" t="str">
        <f>HYPERLINK("https://thanhson.quanhoa.thanhhoa.gov.vn/", "UBND Ủy ban nhân dân xã Thanh Quân tỉnh Thanh Hóa")</f>
        <v>UBND Ủy ban nhân dân xã Thanh Quân tỉnh Thanh Hóa</v>
      </c>
      <c r="C673" s="12" t="s">
        <v>300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11673</v>
      </c>
      <c r="B674" s="1" t="str">
        <f>HYPERLINK("https://www.facebook.com/profile.php?id=100057252408108", "Công an xã Thanh Xuân tỉnh Thanh Hóa")</f>
        <v>Công an xã Thanh Xuân tỉnh Thanh Hóa</v>
      </c>
      <c r="C674" s="12" t="s">
        <v>300</v>
      </c>
      <c r="D674" s="13" t="s">
        <v>301</v>
      </c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11674</v>
      </c>
      <c r="B675" s="3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675" s="12" t="s">
        <v>300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11675</v>
      </c>
      <c r="B676" s="1" t="str">
        <f>HYPERLINK("", "Công an xã Thanh Hòa tỉnh Thanh Hóa")</f>
        <v>Công an xã Thanh Hòa tỉnh Thanh Hóa</v>
      </c>
      <c r="C676" s="12" t="s">
        <v>300</v>
      </c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11676</v>
      </c>
      <c r="B677" s="3" t="str">
        <f>HYPERLINK("http://thanhhoa.budop.gov.vn/", "UBND Ủy ban nhân dân xã Thanh Hòa tỉnh Thanh Hóa")</f>
        <v>UBND Ủy ban nhân dân xã Thanh Hòa tỉnh Thanh Hóa</v>
      </c>
      <c r="C677" s="12" t="s">
        <v>300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11677</v>
      </c>
      <c r="B678" s="1" t="str">
        <f>HYPERLINK("", "Công an xã Thanh Phong tỉnh Thanh Hóa")</f>
        <v>Công an xã Thanh Phong tỉnh Thanh Hóa</v>
      </c>
      <c r="C678" s="12" t="s">
        <v>300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11678</v>
      </c>
      <c r="B679" s="3" t="str">
        <f>HYPERLINK("https://thanhphong.nhuxuan.thanhhoa.gov.vn/", "UBND Ủy ban nhân dân xã Thanh Phong tỉnh Thanh Hóa")</f>
        <v>UBND Ủy ban nhân dân xã Thanh Phong tỉnh Thanh Hóa</v>
      </c>
      <c r="C679" s="12" t="s">
        <v>300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11679</v>
      </c>
      <c r="B680" s="1" t="str">
        <f>HYPERLINK("", "Công an xã Thanh Lâm tỉnh Thanh Hóa")</f>
        <v>Công an xã Thanh Lâm tỉnh Thanh Hóa</v>
      </c>
      <c r="C680" s="12" t="s">
        <v>300</v>
      </c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11680</v>
      </c>
      <c r="B681" s="3" t="str">
        <f>HYPERLINK("https://thanhlam.nhuxuan.thanhhoa.gov.vn/", "UBND Ủy ban nhân dân xã Thanh Lâm tỉnh Thanh Hóa")</f>
        <v>UBND Ủy ban nhân dân xã Thanh Lâm tỉnh Thanh Hóa</v>
      </c>
      <c r="C681" s="12" t="s">
        <v>300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11681</v>
      </c>
      <c r="B682" s="3" t="str">
        <f>HYPERLINK("https://www.facebook.com/conganxathanhson/", "Công an xã Thanh Sơn tỉnh Thanh Hóa")</f>
        <v>Công an xã Thanh Sơn tỉnh Thanh Hóa</v>
      </c>
      <c r="C682" s="12" t="s">
        <v>300</v>
      </c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11682</v>
      </c>
      <c r="B683" s="3" t="str">
        <f>HYPERLINK("https://thanhson.quanhoa.thanhhoa.gov.vn/", "UBND Ủy ban nhân dân xã Thanh Sơn tỉnh Thanh Hóa")</f>
        <v>UBND Ủy ban nhân dân xã Thanh Sơn tỉnh Thanh Hóa</v>
      </c>
      <c r="C683" s="12" t="s">
        <v>300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11683</v>
      </c>
      <c r="B684" s="3" t="s">
        <v>99</v>
      </c>
      <c r="C684" s="14" t="s">
        <v>1</v>
      </c>
      <c r="D684" s="13" t="s">
        <v>301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11684</v>
      </c>
      <c r="B685" s="3" t="str">
        <f>HYPERLINK("https://thuongninh.nhuxuan.thanhhoa.gov.vn/", "UBND Ủy ban nhân dân xã Thượng Ninh tỉnh Thanh Hóa")</f>
        <v>UBND Ủy ban nhân dân xã Thượng Ninh tỉnh Thanh Hóa</v>
      </c>
      <c r="C685" s="12" t="s">
        <v>300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11685</v>
      </c>
      <c r="B686" s="3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686" s="12" t="s">
        <v>300</v>
      </c>
      <c r="D686" s="13" t="s">
        <v>301</v>
      </c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11686</v>
      </c>
      <c r="B687" s="3" t="str">
        <f>HYPERLINK("http://bensung.nhuthanh.thanhhoa.gov.vn/", "UBND Ủy ban nhân dân thị trấn Bến Sung tỉnh Thanh Hóa")</f>
        <v>UBND Ủy ban nhân dân thị trấn Bến Sung tỉnh Thanh Hóa</v>
      </c>
      <c r="C687" s="12" t="s">
        <v>300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11687</v>
      </c>
      <c r="B688" s="3" t="str">
        <f>HYPERLINK("https://www.facebook.com/61559515944622", "Công an xã Cán Khê tỉnh Thanh Hóa")</f>
        <v>Công an xã Cán Khê tỉnh Thanh Hóa</v>
      </c>
      <c r="C688" s="12" t="s">
        <v>300</v>
      </c>
      <c r="D688" s="13" t="s">
        <v>301</v>
      </c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11688</v>
      </c>
      <c r="B689" s="3" t="str">
        <f>HYPERLINK("https://cankhe.nhuthanh.thanhhoa.gov.vn/", "UBND Ủy ban nhân dân xã Cán Khê tỉnh Thanh Hóa")</f>
        <v>UBND Ủy ban nhân dân xã Cán Khê tỉnh Thanh Hóa</v>
      </c>
      <c r="C689" s="12" t="s">
        <v>300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11689</v>
      </c>
      <c r="B690" s="3" t="s">
        <v>100</v>
      </c>
      <c r="C690" s="14" t="s">
        <v>1</v>
      </c>
      <c r="D690" s="13" t="s">
        <v>301</v>
      </c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11690</v>
      </c>
      <c r="B691" s="3" t="str">
        <f>HYPERLINK("https://xuandu.nhuthanh.thanhhoa.gov.vn/web/danh-ba-co-quan-chuc-nang", "UBND Ủy ban nhân dân xã Xuân Du tỉnh Thanh Hóa")</f>
        <v>UBND Ủy ban nhân dân xã Xuân Du tỉnh Thanh Hóa</v>
      </c>
      <c r="C691" s="12" t="s">
        <v>300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11691</v>
      </c>
      <c r="B692" s="3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692" s="12" t="s">
        <v>300</v>
      </c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11692</v>
      </c>
      <c r="B693" s="3" t="str">
        <f>HYPERLINK("https://thoxuan.thanhhoa.gov.vn/", "UBND Ủy ban nhân dân xã Xuân Thọ tỉnh Thanh Hóa")</f>
        <v>UBND Ủy ban nhân dân xã Xuân Thọ tỉnh Thanh Hóa</v>
      </c>
      <c r="C693" s="12" t="s">
        <v>300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11693</v>
      </c>
      <c r="B694" s="3" t="s">
        <v>101</v>
      </c>
      <c r="C694" s="14" t="s">
        <v>1</v>
      </c>
      <c r="D694" s="13" t="s">
        <v>301</v>
      </c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11694</v>
      </c>
      <c r="B695" s="3" t="str">
        <f>HYPERLINK("https://phuongnghi.nhuthanh.thanhhoa.gov.vn/", "UBND Ủy ban nhân dân xã Phượng Nghi tỉnh Thanh Hóa")</f>
        <v>UBND Ủy ban nhân dân xã Phượng Nghi tỉnh Thanh Hóa</v>
      </c>
      <c r="C695" s="12" t="s">
        <v>300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11695</v>
      </c>
      <c r="B696" s="1" t="str">
        <f>HYPERLINK("https://www.facebook.com/profile.php?id=61551259918946", "Công an xã Mậu Lâm tỉnh Thanh Hóa")</f>
        <v>Công an xã Mậu Lâm tỉnh Thanh Hóa</v>
      </c>
      <c r="C696" s="12" t="s">
        <v>300</v>
      </c>
      <c r="D696" s="13" t="s">
        <v>301</v>
      </c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11696</v>
      </c>
      <c r="B697" s="3" t="str">
        <f>HYPERLINK("http://maulam.nhuthanh.thanhhoa.gov.vn/", "UBND Ủy ban nhân dân xã Mậu Lâm tỉnh Thanh Hóa")</f>
        <v>UBND Ủy ban nhân dân xã Mậu Lâm tỉnh Thanh Hóa</v>
      </c>
      <c r="C697" s="12" t="s">
        <v>300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11697</v>
      </c>
      <c r="B698" s="3" t="s">
        <v>102</v>
      </c>
      <c r="C698" s="14" t="s">
        <v>1</v>
      </c>
      <c r="D698" s="13" t="s">
        <v>301</v>
      </c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11698</v>
      </c>
      <c r="B699" s="3" t="str">
        <f>HYPERLINK("https://xuankhang.nhuthanh.thanhhoa.gov.vn/web/nhan-su.htm?cbxTochuc=60668a8d-0ddf-d484-2268-905eb4d1f09a", "UBND Ủy ban nhân dân xã Xuân Khang tỉnh Thanh Hóa")</f>
        <v>UBND Ủy ban nhân dân xã Xuân Khang tỉnh Thanh Hóa</v>
      </c>
      <c r="C699" s="12" t="s">
        <v>300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11699</v>
      </c>
      <c r="B700" s="3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700" s="12" t="s">
        <v>300</v>
      </c>
      <c r="D700" s="13" t="s">
        <v>301</v>
      </c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11700</v>
      </c>
      <c r="B701" s="3" t="str">
        <f>HYPERLINK("https://phunhuan.nhuthanh.thanhhoa.gov.vn/", "UBND Ủy ban nhân dân xã Phú Nhuận tỉnh Thanh Hóa")</f>
        <v>UBND Ủy ban nhân dân xã Phú Nhuận tỉnh Thanh Hóa</v>
      </c>
      <c r="C701" s="12" t="s">
        <v>300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11701</v>
      </c>
      <c r="B702" s="3" t="s">
        <v>103</v>
      </c>
      <c r="C702" s="14" t="s">
        <v>1</v>
      </c>
      <c r="D702" s="13" t="s">
        <v>301</v>
      </c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11702</v>
      </c>
      <c r="B703" s="3" t="str">
        <f>HYPERLINK("http://hailong.nhuthanh.thanhhoa.gov.vn/", "UBND Ủy ban nhân dân xã Hải Long tỉnh Thanh Hóa")</f>
        <v>UBND Ủy ban nhân dân xã Hải Long tỉnh Thanh Hóa</v>
      </c>
      <c r="C703" s="12" t="s">
        <v>300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11703</v>
      </c>
      <c r="B704" s="3" t="s">
        <v>104</v>
      </c>
      <c r="C704" s="14" t="s">
        <v>1</v>
      </c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11704</v>
      </c>
      <c r="B705" s="3" t="str">
        <f>HYPERLINK("https://qppl.thanhhoa.gov.vn/vbpq_thanhhoa.nsf/9e6a1e4b64680bd247256801000a8614/EC9F58FCB921D72A47257D6A0038D985/$file/d3309.pdf", "UBND Ủy ban nhân dân xã Hải Vân tỉnh Thanh Hóa")</f>
        <v>UBND Ủy ban nhân dân xã Hải Vân tỉnh Thanh Hóa</v>
      </c>
      <c r="C705" s="12" t="s">
        <v>300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11705</v>
      </c>
      <c r="B706" s="3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706" s="12" t="s">
        <v>300</v>
      </c>
      <c r="D706" s="13" t="s">
        <v>301</v>
      </c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11706</v>
      </c>
      <c r="B707" s="3" t="str">
        <f>HYPERLINK("https://xuanthai.nhuthanh.thanhhoa.gov.vn/", "UBND Ủy ban nhân dân xã Xuân Thái tỉnh Thanh Hóa")</f>
        <v>UBND Ủy ban nhân dân xã Xuân Thái tỉnh Thanh Hóa</v>
      </c>
      <c r="C707" s="12" t="s">
        <v>300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11707</v>
      </c>
      <c r="B708" s="3" t="s">
        <v>105</v>
      </c>
      <c r="C708" s="14" t="s">
        <v>1</v>
      </c>
      <c r="D708" s="13" t="s">
        <v>301</v>
      </c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11708</v>
      </c>
      <c r="B709" s="3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709" s="12" t="s">
        <v>300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11709</v>
      </c>
      <c r="B710" s="1" t="str">
        <f>HYPERLINK("https://www.facebook.com/profile.php?id=100063247868114", "Công an xã Yên Thọ tỉnh Thanh Hóa")</f>
        <v>Công an xã Yên Thọ tỉnh Thanh Hóa</v>
      </c>
      <c r="C710" s="12" t="s">
        <v>300</v>
      </c>
      <c r="D710" s="13" t="s">
        <v>301</v>
      </c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11710</v>
      </c>
      <c r="B711" s="3" t="str">
        <f>HYPERLINK("https://yentho.nhuthanh.thanhhoa.gov.vn/", "UBND Ủy ban nhân dân xã Yên Thọ tỉnh Thanh Hóa")</f>
        <v>UBND Ủy ban nhân dân xã Yên Thọ tỉnh Thanh Hóa</v>
      </c>
      <c r="C711" s="12" t="s">
        <v>300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11711</v>
      </c>
      <c r="B712" s="3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712" s="12" t="s">
        <v>300</v>
      </c>
      <c r="D712" s="13" t="s">
        <v>301</v>
      </c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11712</v>
      </c>
      <c r="B713" s="3" t="str">
        <f>HYPERLINK("https://yenlac.nhuthanh.thanhhoa.gov.vn/", "UBND Ủy ban nhân dân xã Yên Lạc tỉnh Thanh Hóa")</f>
        <v>UBND Ủy ban nhân dân xã Yên Lạc tỉnh Thanh Hóa</v>
      </c>
      <c r="C713" s="12" t="s">
        <v>300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11713</v>
      </c>
      <c r="B714" s="1" t="str">
        <f>HYPERLINK("", "Công an xã Phúc Đường tỉnh Thanh Hóa")</f>
        <v>Công an xã Phúc Đường tỉnh Thanh Hóa</v>
      </c>
      <c r="C714" s="13" t="s">
        <v>300</v>
      </c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11714</v>
      </c>
      <c r="B715" s="3" t="str">
        <f>HYPERLINK("http://xuanphuc.nhuthanh.thanhhoa.gov.vn/web/nhan-su.htm?cbxTochuc=6059a864-8f37-4782-0856-21494a730f19", "UBND Ủy ban nhân dân xã Phúc Đường tỉnh Thanh Hóa")</f>
        <v>UBND Ủy ban nhân dân xã Phúc Đường tỉnh Thanh Hóa</v>
      </c>
      <c r="C715" s="12" t="s">
        <v>300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11715</v>
      </c>
      <c r="B716" s="1" t="str">
        <f>HYPERLINK("https://www.facebook.com/profile.php?id=100046095462279", "Công an xã Thanh Tân tỉnh Thanh Hóa")</f>
        <v>Công an xã Thanh Tân tỉnh Thanh Hóa</v>
      </c>
      <c r="C716" s="12" t="s">
        <v>300</v>
      </c>
      <c r="D716" s="11" t="s">
        <v>301</v>
      </c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11716</v>
      </c>
      <c r="B717" s="3" t="str">
        <f>HYPERLINK("http://thanhtan.nhuthanh.thanhhoa.gov.vn/", "UBND Ủy ban nhân dân xã Thanh Tân tỉnh Thanh Hóa")</f>
        <v>UBND Ủy ban nhân dân xã Thanh Tân tỉnh Thanh Hóa</v>
      </c>
      <c r="C717" s="12" t="s">
        <v>300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11717</v>
      </c>
      <c r="B718" s="3" t="s">
        <v>106</v>
      </c>
      <c r="C718" s="14" t="s">
        <v>1</v>
      </c>
      <c r="D718" s="13" t="s">
        <v>301</v>
      </c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11718</v>
      </c>
      <c r="B719" s="3" t="str">
        <f>HYPERLINK("http://thanhky.nhuthanh.thanhhoa.gov.vn/", "UBND Ủy ban nhân dân xã Thanh Kỳ tỉnh Thanh Hóa")</f>
        <v>UBND Ủy ban nhân dân xã Thanh Kỳ tỉnh Thanh Hóa</v>
      </c>
      <c r="C719" s="12" t="s">
        <v>300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11719</v>
      </c>
      <c r="B720" s="1" t="str">
        <f>HYPERLINK("https://www.facebook.com/profile.php?id=100063937597604", "Công an thị trấn Nông Cống tỉnh Thanh Hóa")</f>
        <v>Công an thị trấn Nông Cống tỉnh Thanh Hóa</v>
      </c>
      <c r="C720" s="12" t="s">
        <v>300</v>
      </c>
      <c r="D720" s="13" t="s">
        <v>301</v>
      </c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11720</v>
      </c>
      <c r="B721" s="3" t="str">
        <f>HYPERLINK("https://nongcong.thanhhoa.gov.vn/", "UBND Ủy ban nhân dân thị trấn Nông Cống tỉnh Thanh Hóa")</f>
        <v>UBND Ủy ban nhân dân thị trấn Nông Cống tỉnh Thanh Hóa</v>
      </c>
      <c r="C721" s="12" t="s">
        <v>300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11721</v>
      </c>
      <c r="B722" s="3" t="str">
        <f>HYPERLINK("https://www.facebook.com/conganxatanphuc/", "Công an xã Tân Phúc tỉnh Thanh Hóa")</f>
        <v>Công an xã Tân Phúc tỉnh Thanh Hóa</v>
      </c>
      <c r="C722" s="12" t="s">
        <v>300</v>
      </c>
      <c r="D722" s="13" t="s">
        <v>301</v>
      </c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11722</v>
      </c>
      <c r="B723" s="3" t="str">
        <f>HYPERLINK("https://tanphuc.langchanh.thanhhoa.gov.vn/", "UBND Ủy ban nhân dân xã Tân Phúc tỉnh Thanh Hóa")</f>
        <v>UBND Ủy ban nhân dân xã Tân Phúc tỉnh Thanh Hóa</v>
      </c>
      <c r="C723" s="12" t="s">
        <v>300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11723</v>
      </c>
      <c r="B724" s="3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724" s="12" t="s">
        <v>300</v>
      </c>
      <c r="D724" s="13" t="s">
        <v>301</v>
      </c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11724</v>
      </c>
      <c r="B725" s="3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725" s="12" t="s">
        <v>300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11725</v>
      </c>
      <c r="B726" s="3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726" s="12" t="s">
        <v>300</v>
      </c>
      <c r="D726" s="13" t="s">
        <v>301</v>
      </c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11726</v>
      </c>
      <c r="B727" s="3" t="str">
        <f>HYPERLINK("https://hoangson.hoanghoa.thanhhoa.gov.vn/", "UBND Ủy ban nhân dân xã Hoàng Sơn tỉnh Thanh Hóa")</f>
        <v>UBND Ủy ban nhân dân xã Hoàng Sơn tỉnh Thanh Hóa</v>
      </c>
      <c r="C727" s="12" t="s">
        <v>300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11727</v>
      </c>
      <c r="B728" s="3" t="str">
        <f>HYPERLINK("https://www.facebook.com/CoquanHanhphap/", "Công an xã Tân Khang tỉnh Thanh Hóa")</f>
        <v>Công an xã Tân Khang tỉnh Thanh Hóa</v>
      </c>
      <c r="C728" s="12" t="s">
        <v>300</v>
      </c>
      <c r="D728" s="13" t="s">
        <v>301</v>
      </c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11728</v>
      </c>
      <c r="B729" s="3" t="str">
        <f>HYPERLINK("https://tankhang.nongcong.thanhhoa.gov.vn/", "UBND Ủy ban nhân dân xã Tân Khang tỉnh Thanh Hóa")</f>
        <v>UBND Ủy ban nhân dân xã Tân Khang tỉnh Thanh Hóa</v>
      </c>
      <c r="C729" s="12" t="s">
        <v>300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11729</v>
      </c>
      <c r="B730" s="3" t="s">
        <v>107</v>
      </c>
      <c r="C730" s="14" t="s">
        <v>1</v>
      </c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11730</v>
      </c>
      <c r="B731" s="3" t="str">
        <f>HYPERLINK("https://hoanggiang.hoanghoa.thanhhoa.gov.vn/web/trang-chu/tong-quan/vi-tri-dia-ly", "UBND Ủy ban nhân dân xã Hoàng Giang tỉnh Thanh Hóa")</f>
        <v>UBND Ủy ban nhân dân xã Hoàng Giang tỉnh Thanh Hóa</v>
      </c>
      <c r="C731" s="12" t="s">
        <v>300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11731</v>
      </c>
      <c r="B732" s="3" t="str">
        <f>HYPERLINK("https://www.facebook.com/congantrungchinh/", "Công an xã Trung Chính tỉnh Thanh Hóa")</f>
        <v>Công an xã Trung Chính tỉnh Thanh Hóa</v>
      </c>
      <c r="C732" s="12" t="s">
        <v>300</v>
      </c>
      <c r="D732" s="13" t="s">
        <v>301</v>
      </c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11732</v>
      </c>
      <c r="B733" s="3" t="str">
        <f>HYPERLINK("https://trungthanh.quanhoa.thanhhoa.gov.vn/", "UBND Ủy ban nhân dân xã Trung Chính tỉnh Thanh Hóa")</f>
        <v>UBND Ủy ban nhân dân xã Trung Chính tỉnh Thanh Hóa</v>
      </c>
      <c r="C733" s="12" t="s">
        <v>300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11733</v>
      </c>
      <c r="B734" s="3" t="s">
        <v>108</v>
      </c>
      <c r="C734" s="14" t="s">
        <v>1</v>
      </c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11734</v>
      </c>
      <c r="B735" s="3" t="str">
        <f>HYPERLINK("https://trungthanh.quanhoa.thanhhoa.gov.vn/", "UBND Ủy ban nhân dân xã Trung Ý tỉnh Thanh Hóa")</f>
        <v>UBND Ủy ban nhân dân xã Trung Ý tỉnh Thanh Hóa</v>
      </c>
      <c r="C735" s="12" t="s">
        <v>300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11735</v>
      </c>
      <c r="B736" s="3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736" s="12" t="s">
        <v>300</v>
      </c>
      <c r="D736" s="13" t="s">
        <v>301</v>
      </c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11736</v>
      </c>
      <c r="B737" s="3" t="str">
        <f>HYPERLINK("https://trungthanh.quanhoa.thanhhoa.gov.vn/", "UBND Ủy ban nhân dân xã Trung Thành tỉnh Thanh Hóa")</f>
        <v>UBND Ủy ban nhân dân xã Trung Thành tỉnh Thanh Hóa</v>
      </c>
      <c r="C737" s="12" t="s">
        <v>300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11737</v>
      </c>
      <c r="B738" s="3" t="s">
        <v>109</v>
      </c>
      <c r="C738" s="14" t="s">
        <v>1</v>
      </c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11738</v>
      </c>
      <c r="B739" s="3" t="str">
        <f>HYPERLINK("https://thanhhoa.longan.gov.vn/", "UBND Ủy ban nhân dân xã Tế Tân tỉnh Thanh Hóa")</f>
        <v>UBND Ủy ban nhân dân xã Tế Tân tỉnh Thanh Hóa</v>
      </c>
      <c r="C739" s="12" t="s">
        <v>300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11739</v>
      </c>
      <c r="B740" s="3" t="str">
        <f>HYPERLINK("https://www.facebook.com/DAMBAOANTTCAPCOSO/", "Công an xã Tế Thắng tỉnh Thanh Hóa")</f>
        <v>Công an xã Tế Thắng tỉnh Thanh Hóa</v>
      </c>
      <c r="C740" s="12" t="s">
        <v>300</v>
      </c>
      <c r="D740" s="13" t="s">
        <v>301</v>
      </c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11740</v>
      </c>
      <c r="B741" s="3" t="str">
        <f>HYPERLINK("https://tethang.nongcong.thanhhoa.gov.vn/", "UBND Ủy ban nhân dân xã Tế Thắng tỉnh Thanh Hóa")</f>
        <v>UBND Ủy ban nhân dân xã Tế Thắng tỉnh Thanh Hóa</v>
      </c>
      <c r="C741" s="12" t="s">
        <v>300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11741</v>
      </c>
      <c r="B742" s="3" t="str">
        <f>HYPERLINK("https://www.facebook.com/p/C%C3%B4ng-an-x%C3%A3-T%E1%BA%BF-L%E1%BB%A3i-huy%E1%BB%87n-N%C3%B4ng-C%E1%BB%91ng-100064337371729/", "Công an xã Tế Lợi tỉnh Thanh Hóa")</f>
        <v>Công an xã Tế Lợi tỉnh Thanh Hóa</v>
      </c>
      <c r="C742" s="12" t="s">
        <v>300</v>
      </c>
      <c r="D742" s="13" t="s">
        <v>301</v>
      </c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11742</v>
      </c>
      <c r="B743" s="3" t="str">
        <f>HYPERLINK("https://teloi.nongcong.thanhhoa.gov.vn/", "UBND Ủy ban nhân dân xã Tế Lợi tỉnh Thanh Hóa")</f>
        <v>UBND Ủy ban nhân dân xã Tế Lợi tỉnh Thanh Hóa</v>
      </c>
      <c r="C743" s="12" t="s">
        <v>300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11743</v>
      </c>
      <c r="B744" s="3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744" s="12" t="s">
        <v>300</v>
      </c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11744</v>
      </c>
      <c r="B745" s="3" t="str">
        <f>HYPERLINK("https://tenong.nongcong.thanhhoa.gov.vn/", "UBND Ủy ban nhân dân xã Tế Nông tỉnh Thanh Hóa")</f>
        <v>UBND Ủy ban nhân dân xã Tế Nông tỉnh Thanh Hóa</v>
      </c>
      <c r="C745" s="12" t="s">
        <v>300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11745</v>
      </c>
      <c r="B746" s="3" t="s">
        <v>110</v>
      </c>
      <c r="C746" s="14" t="s">
        <v>1</v>
      </c>
      <c r="D746" s="13" t="s">
        <v>301</v>
      </c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11746</v>
      </c>
      <c r="B747" s="3" t="str">
        <f>HYPERLINK("https://minhnghia.nongcong.thanhhoa.gov.vn/", "UBND Ủy ban nhân dân xã Minh Nghĩa tỉnh Thanh Hóa")</f>
        <v>UBND Ủy ban nhân dân xã Minh Nghĩa tỉnh Thanh Hóa</v>
      </c>
      <c r="C747" s="12" t="s">
        <v>300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11747</v>
      </c>
      <c r="B748" s="3" t="str">
        <f>HYPERLINK("https://www.facebook.com/CAX.MinhKhoi/", "Công an xã Minh Khôi tỉnh Thanh Hóa")</f>
        <v>Công an xã Minh Khôi tỉnh Thanh Hóa</v>
      </c>
      <c r="C748" s="12" t="s">
        <v>300</v>
      </c>
      <c r="D748" s="13" t="s">
        <v>301</v>
      </c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11748</v>
      </c>
      <c r="B749" s="3" t="str">
        <f>HYPERLINK("https://minhkhoi.nongcong.thanhhoa.gov.vn/", "UBND Ủy ban nhân dân xã Minh Khôi tỉnh Thanh Hóa")</f>
        <v>UBND Ủy ban nhân dân xã Minh Khôi tỉnh Thanh Hóa</v>
      </c>
      <c r="C749" s="12" t="s">
        <v>300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11749</v>
      </c>
      <c r="B750" s="3" t="str">
        <f>HYPERLINK("https://www.facebook.com/p/C%C3%B4ng-an-x%C3%A3-V%E1%BA%A1n-Ho%C3%A0-huy%E1%BB%87n-N%C3%B4ng-C%E1%BB%91ng-t%E1%BB%89nh-Thanh-Ho%C3%A1-100063692311404/", "Công an xã Vạn Hòa tỉnh Thanh Hóa")</f>
        <v>Công an xã Vạn Hòa tỉnh Thanh Hóa</v>
      </c>
      <c r="C750" s="12" t="s">
        <v>300</v>
      </c>
      <c r="D750" s="11" t="s">
        <v>301</v>
      </c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11750</v>
      </c>
      <c r="B751" s="3" t="str">
        <f>HYPERLINK("https://vanhoa.nongcong.thanhhoa.gov.vn/", "UBND Ủy ban nhân dân xã Vạn Hòa tỉnh Thanh Hóa")</f>
        <v>UBND Ủy ban nhân dân xã Vạn Hòa tỉnh Thanh Hóa</v>
      </c>
      <c r="C751" s="12" t="s">
        <v>300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11751</v>
      </c>
      <c r="B752" s="1" t="str">
        <f>HYPERLINK("https://www.facebook.com/profile.php?id=100063607939391", "Công an xã Trường Trung tỉnh Thanh Hóa")</f>
        <v>Công an xã Trường Trung tỉnh Thanh Hóa</v>
      </c>
      <c r="C752" s="13" t="s">
        <v>300</v>
      </c>
      <c r="D752" s="13" t="s">
        <v>301</v>
      </c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11752</v>
      </c>
      <c r="B753" s="3" t="str">
        <f>HYPERLINK("https://truongtrung.nongcong.thanhhoa.gov.vn/", "UBND Ủy ban nhân dân xã Trường Trung tỉnh Thanh Hóa")</f>
        <v>UBND Ủy ban nhân dân xã Trường Trung tỉnh Thanh Hóa</v>
      </c>
      <c r="C753" s="12" t="s">
        <v>300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11753</v>
      </c>
      <c r="B754" s="3" t="str">
        <f>HYPERLINK("https://www.facebook.com/p/C%C3%B4ng-an-x%C3%A3-V%E1%BA%A1n-Th%E1%BA%AFng-N%C3%B4ng-C%E1%BB%91ng-Thanh-Ho%C3%A1-100063504129400/", "Công an xã Vạn Thắng tỉnh Thanh Hóa")</f>
        <v>Công an xã Vạn Thắng tỉnh Thanh Hóa</v>
      </c>
      <c r="C754" s="12" t="s">
        <v>300</v>
      </c>
      <c r="D754" s="13" t="s">
        <v>301</v>
      </c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11754</v>
      </c>
      <c r="B755" s="3" t="str">
        <f>HYPERLINK("https://vanthang.nongcong.thanhhoa.gov.vn/", "UBND Ủy ban nhân dân xã Vạn Thắng tỉnh Thanh Hóa")</f>
        <v>UBND Ủy ban nhân dân xã Vạn Thắng tỉnh Thanh Hóa</v>
      </c>
      <c r="C755" s="12" t="s">
        <v>300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11755</v>
      </c>
      <c r="B756" s="3" t="str">
        <f>HYPERLINK("https://www.facebook.com/p/C%C3%B4ng-an-x%C3%A3-Tr%C6%B0%E1%BB%9Dng-Giang-huy%E1%BB%87n-N%C3%B4ng-C%E1%BB%91ng-t%E1%BB%89nh-Thanh-Ho%C3%A1-100029619587768/", "Công an xã Trường Giang tỉnh Thanh Hóa")</f>
        <v>Công an xã Trường Giang tỉnh Thanh Hóa</v>
      </c>
      <c r="C756" s="12" t="s">
        <v>300</v>
      </c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11756</v>
      </c>
      <c r="B757" s="3" t="str">
        <f>HYPERLINK("https://truonggiang.nongcong.thanhhoa.gov.vn/", "UBND Ủy ban nhân dân xã Trường Giang tỉnh Thanh Hóa")</f>
        <v>UBND Ủy ban nhân dân xã Trường Giang tỉnh Thanh Hóa</v>
      </c>
      <c r="C757" s="12" t="s">
        <v>300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11757</v>
      </c>
      <c r="B758" s="3" t="s">
        <v>111</v>
      </c>
      <c r="C758" s="14" t="s">
        <v>1</v>
      </c>
      <c r="D758" s="13" t="s">
        <v>301</v>
      </c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11758</v>
      </c>
      <c r="B759" s="3" t="str">
        <f>HYPERLINK("https://vanthien.nongcong.thanhhoa.gov.vn/", "UBND Ủy ban nhân dân xã Vạn Thiện tỉnh Thanh Hóa")</f>
        <v>UBND Ủy ban nhân dân xã Vạn Thiện tỉnh Thanh Hóa</v>
      </c>
      <c r="C759" s="12" t="s">
        <v>300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11759</v>
      </c>
      <c r="B760" s="3" t="str">
        <f>HYPERLINK("https://www.facebook.com/caxthanglong/", "Công an xã Thăng Long tỉnh Thanh Hóa")</f>
        <v>Công an xã Thăng Long tỉnh Thanh Hóa</v>
      </c>
      <c r="C760" s="12" t="s">
        <v>300</v>
      </c>
      <c r="D760" s="13" t="s">
        <v>301</v>
      </c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11760</v>
      </c>
      <c r="B761" s="3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761" s="12" t="s">
        <v>300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11761</v>
      </c>
      <c r="B762" s="3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762" s="12" t="s">
        <v>300</v>
      </c>
      <c r="D762" s="13" t="s">
        <v>301</v>
      </c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11762</v>
      </c>
      <c r="B763" s="3" t="str">
        <f>HYPERLINK("https://truongminh.nongcong.thanhhoa.gov.vn/", "UBND Ủy ban nhân dân xã Trường Minh tỉnh Thanh Hóa")</f>
        <v>UBND Ủy ban nhân dân xã Trường Minh tỉnh Thanh Hóa</v>
      </c>
      <c r="C763" s="12" t="s">
        <v>300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11763</v>
      </c>
      <c r="B764" s="1" t="str">
        <f>HYPERLINK("", "Công an xã Trường Sơn tỉnh Thanh Hóa")</f>
        <v>Công an xã Trường Sơn tỉnh Thanh Hóa</v>
      </c>
      <c r="C764" s="12" t="s">
        <v>300</v>
      </c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11764</v>
      </c>
      <c r="B765" s="3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765" s="12" t="s">
        <v>300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11765</v>
      </c>
      <c r="B766" s="3" t="str">
        <f>HYPERLINK("https://www.facebook.com/cax.thangbinh/", "Công an xã Thăng Bình tỉnh Thanh Hóa")</f>
        <v>Công an xã Thăng Bình tỉnh Thanh Hóa</v>
      </c>
      <c r="C766" s="12" t="s">
        <v>300</v>
      </c>
      <c r="D766" s="13" t="s">
        <v>301</v>
      </c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11766</v>
      </c>
      <c r="B767" s="3" t="str">
        <f>HYPERLINK("https://thangbinh.nongcong.thanhhoa.gov.vn/", "UBND Ủy ban nhân dân xã Thăng Bình tỉnh Thanh Hóa")</f>
        <v>UBND Ủy ban nhân dân xã Thăng Bình tỉnh Thanh Hóa</v>
      </c>
      <c r="C767" s="12" t="s">
        <v>300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11767</v>
      </c>
      <c r="B768" s="3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768" s="12" t="s">
        <v>300</v>
      </c>
      <c r="D768" s="13" t="s">
        <v>301</v>
      </c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11768</v>
      </c>
      <c r="B769" s="3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769" s="12" t="s">
        <v>300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11769</v>
      </c>
      <c r="B770" s="3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770" s="12" t="s">
        <v>300</v>
      </c>
      <c r="D770" s="13" t="s">
        <v>301</v>
      </c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11770</v>
      </c>
      <c r="B771" s="3" t="str">
        <f>HYPERLINK("https://tuonglinh.nongcong.thanhhoa.gov.vn/", "UBND Ủy ban nhân dân xã Tượng Văn tỉnh Thanh Hóa")</f>
        <v>UBND Ủy ban nhân dân xã Tượng Văn tỉnh Thanh Hóa</v>
      </c>
      <c r="C771" s="12" t="s">
        <v>300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11771</v>
      </c>
      <c r="B772" s="3" t="s">
        <v>112</v>
      </c>
      <c r="C772" s="14" t="s">
        <v>1</v>
      </c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11772</v>
      </c>
      <c r="B773" s="3" t="str">
        <f>HYPERLINK("https://thangtho.nongcong.thanhhoa.gov.vn/web/trang-chu/he-thong-chinh-tri/uy-ban-nhan-dan-xa", "UBND Ủy ban nhân dân xã Thăng Thọ tỉnh Thanh Hóa")</f>
        <v>UBND Ủy ban nhân dân xã Thăng Thọ tỉnh Thanh Hóa</v>
      </c>
      <c r="C773" s="12" t="s">
        <v>300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11773</v>
      </c>
      <c r="B774" s="3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774" s="12" t="s">
        <v>300</v>
      </c>
      <c r="D774" s="13" t="s">
        <v>301</v>
      </c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11774</v>
      </c>
      <c r="B775" s="3" t="str">
        <f>HYPERLINK("https://tuonglinh.nongcong.thanhhoa.gov.vn/", "UBND Ủy ban nhân dân xã Tượng Lĩnh tỉnh Thanh Hóa")</f>
        <v>UBND Ủy ban nhân dân xã Tượng Lĩnh tỉnh Thanh Hóa</v>
      </c>
      <c r="C775" s="12" t="s">
        <v>300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11775</v>
      </c>
      <c r="B776" s="3" t="str">
        <f>HYPERLINK("https://www.facebook.com/p/C%C3%B4ng-an-x%C3%A3-T%C6%B0%E1%BB%A3ng-S%C6%A1n-N%C3%B4ng-C%E1%BB%91ng-Thanh-Ho%C3%A1-100063648515107/", "Công an xã Tượng Sơn tỉnh Thanh Hóa")</f>
        <v>Công an xã Tượng Sơn tỉnh Thanh Hóa</v>
      </c>
      <c r="C776" s="12" t="s">
        <v>300</v>
      </c>
      <c r="D776" s="13" t="s">
        <v>301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11776</v>
      </c>
      <c r="B777" s="3" t="str">
        <f>HYPERLINK("https://tuongson.nongcong.thanhhoa.gov.vn/web/trang-chu/he-thong-chinh-tri/uy-ban-nhan-dan-xa", "UBND Ủy ban nhân dân xã Tượng Sơn tỉnh Thanh Hóa")</f>
        <v>UBND Ủy ban nhân dân xã Tượng Sơn tỉnh Thanh Hóa</v>
      </c>
      <c r="C777" s="12" t="s">
        <v>300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11777</v>
      </c>
      <c r="B778" s="1" t="str">
        <f>HYPERLINK("https://www.facebook.com/profile.php?id=100092653892147", "Công an xã Công Chính tỉnh Thanh Hóa")</f>
        <v>Công an xã Công Chính tỉnh Thanh Hóa</v>
      </c>
      <c r="C778" s="12" t="s">
        <v>300</v>
      </c>
      <c r="D778" s="13" t="s">
        <v>301</v>
      </c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11778</v>
      </c>
      <c r="B779" s="3" t="str">
        <f>HYPERLINK("https://congchinh.nongcong.thanhhoa.gov.vn/", "UBND Ủy ban nhân dân xã Công Chính tỉnh Thanh Hóa")</f>
        <v>UBND Ủy ban nhân dân xã Công Chính tỉnh Thanh Hóa</v>
      </c>
      <c r="C779" s="12" t="s">
        <v>300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11779</v>
      </c>
      <c r="B780" s="1" t="str">
        <f>HYPERLINK("", "Công an xã Công Bình tỉnh Thanh Hóa")</f>
        <v>Công an xã Công Bình tỉnh Thanh Hóa</v>
      </c>
      <c r="C780" s="12" t="s">
        <v>300</v>
      </c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11780</v>
      </c>
      <c r="B781" s="3" t="str">
        <f>HYPERLINK("https://thangtho.nongcong.thanhhoa.gov.vn/web/trang-chu/he-thong-chinh-tri/uy-ban-nhan-dan-xa", "UBND Ủy ban nhân dân xã Công Bình tỉnh Thanh Hóa")</f>
        <v>UBND Ủy ban nhân dân xã Công Bình tỉnh Thanh Hóa</v>
      </c>
      <c r="C781" s="12" t="s">
        <v>300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11781</v>
      </c>
      <c r="B782" s="3" t="str">
        <f>HYPERLINK("https://www.facebook.com/p/C%C3%B4ng-an-x%C3%A3-Y%C3%AAn-M%E1%BB%B9-huy%E1%BB%87n-N%C3%B4ng-C%E1%BB%91ng-100063982177806/", "Công an xã Yên Mỹ tỉnh Thanh Hóa")</f>
        <v>Công an xã Yên Mỹ tỉnh Thanh Hóa</v>
      </c>
      <c r="C782" s="12" t="s">
        <v>300</v>
      </c>
      <c r="D782" s="13" t="s">
        <v>301</v>
      </c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11782</v>
      </c>
      <c r="B783" s="3" t="str">
        <f>HYPERLINK("https://yenmy.nongcong.thanhhoa.gov.vn/", "UBND Ủy ban nhân dân xã Yên Mỹ tỉnh Thanh Hóa")</f>
        <v>UBND Ủy ban nhân dân xã Yên Mỹ tỉnh Thanh Hóa</v>
      </c>
      <c r="C783" s="12" t="s">
        <v>300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11783</v>
      </c>
      <c r="B784" s="3" t="str">
        <f>HYPERLINK("https://www.facebook.com/conganthitranrungthongdongson/", "Công an thị trấn Rừng Thông tỉnh Thanh Hóa")</f>
        <v>Công an thị trấn Rừng Thông tỉnh Thanh Hóa</v>
      </c>
      <c r="C784" s="12" t="s">
        <v>300</v>
      </c>
      <c r="D784" s="13" t="s">
        <v>301</v>
      </c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11784</v>
      </c>
      <c r="B785" s="3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785" s="12" t="s">
        <v>300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11785</v>
      </c>
      <c r="B786" s="3" t="str">
        <f>HYPERLINK("https://www.facebook.com/caxdonghoang/", "Công an xã Đông Hoàng tỉnh Thanh Hóa")</f>
        <v>Công an xã Đông Hoàng tỉnh Thanh Hóa</v>
      </c>
      <c r="C786" s="12" t="s">
        <v>300</v>
      </c>
      <c r="D786" s="13" t="s">
        <v>301</v>
      </c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11786</v>
      </c>
      <c r="B787" s="3" t="str">
        <f>HYPERLINK("https://donghoang.dongson.thanhhoa.gov.vn/chuyen-doi-so/uy-ban-nhan-dan-xa-dong-hoang-to-chuc-hoi-nghi-tap-huan-boi-duong-nghiep-vu-thuc-hien-nhiem-vu-c-263896", "UBND Ủy ban nhân dân xã Đông Hoàng tỉnh Thanh Hóa")</f>
        <v>UBND Ủy ban nhân dân xã Đông Hoàng tỉnh Thanh Hóa</v>
      </c>
      <c r="C787" s="12" t="s">
        <v>300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11787</v>
      </c>
      <c r="B788" s="3" t="str">
        <f>HYPERLINK("https://www.facebook.com/conganxadongninh/", "Công an xã Đông Ninh tỉnh Thanh Hóa")</f>
        <v>Công an xã Đông Ninh tỉnh Thanh Hóa</v>
      </c>
      <c r="C788" s="12" t="s">
        <v>300</v>
      </c>
      <c r="D788" s="11" t="s">
        <v>301</v>
      </c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11788</v>
      </c>
      <c r="B789" s="3" t="str">
        <f>HYPERLINK("https://dongson.thanhhoa.gov.vn/", "UBND Ủy ban nhân dân xã Đông Ninh tỉnh Thanh Hóa")</f>
        <v>UBND Ủy ban nhân dân xã Đông Ninh tỉnh Thanh Hóa</v>
      </c>
      <c r="C789" s="12" t="s">
        <v>300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11789</v>
      </c>
      <c r="B790" s="3" t="str">
        <f>HYPERLINK("https://www.facebook.com/p/C%C3%B4ng-an-x%C3%A3-%C4%90%C3%B4ng-Kh%C3%AA-100077760878125/", "Công an xã Đông Khê tỉnh Thanh Hóa")</f>
        <v>Công an xã Đông Khê tỉnh Thanh Hóa</v>
      </c>
      <c r="C790" s="12" t="s">
        <v>300</v>
      </c>
      <c r="D790" s="13" t="s">
        <v>301</v>
      </c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11790</v>
      </c>
      <c r="B791" s="3" t="str">
        <f>HYPERLINK("https://dongson.thanhhoa.gov.vn/", "UBND Ủy ban nhân dân xã Đông Khê tỉnh Thanh Hóa")</f>
        <v>UBND Ủy ban nhân dân xã Đông Khê tỉnh Thanh Hóa</v>
      </c>
      <c r="C791" s="12" t="s">
        <v>300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11791</v>
      </c>
      <c r="B792" s="3" t="str">
        <f>HYPERLINK("https://www.facebook.com/p/C%C3%B4ng-an-x%C3%A3-%C4%90%C3%B4ng-H%C3%B2a-huy%E1%BB%87n-%C4%90%C3%B4ng-S%C6%A1n-100076917830630/", "Công an xã Đông Hòa tỉnh Thanh Hóa")</f>
        <v>Công an xã Đông Hòa tỉnh Thanh Hóa</v>
      </c>
      <c r="C792" s="12" t="s">
        <v>300</v>
      </c>
      <c r="D792" s="11" t="s">
        <v>301</v>
      </c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11792</v>
      </c>
      <c r="B793" s="3" t="str">
        <f>HYPERLINK("https://chauthanh.tiengiang.gov.vn/chi-tiet-tin?/Xa-Dong-Hoa/8287875", "UBND Ủy ban nhân dân xã Đông Hòa tỉnh Thanh Hóa")</f>
        <v>UBND Ủy ban nhân dân xã Đông Hòa tỉnh Thanh Hóa</v>
      </c>
      <c r="C793" s="12" t="s">
        <v>300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11793</v>
      </c>
      <c r="B794" s="3" t="s">
        <v>113</v>
      </c>
      <c r="C794" s="14" t="s">
        <v>1</v>
      </c>
      <c r="D794" s="13" t="s">
        <v>301</v>
      </c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11794</v>
      </c>
      <c r="B795" s="3" t="str">
        <f>HYPERLINK("https://dongson.thanhhoa.gov.vn/", "UBND Ủy ban nhân dân xã Đông Yên tỉnh Thanh Hóa")</f>
        <v>UBND Ủy ban nhân dân xã Đông Yên tỉnh Thanh Hóa</v>
      </c>
      <c r="C795" s="12" t="s">
        <v>300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11795</v>
      </c>
      <c r="B796" s="3" t="str">
        <f>HYPERLINK("https://www.facebook.com/congandongminh/", "Công an xã Đông Minh tỉnh Thanh Hóa")</f>
        <v>Công an xã Đông Minh tỉnh Thanh Hóa</v>
      </c>
      <c r="C796" s="12" t="s">
        <v>300</v>
      </c>
      <c r="D796" s="13" t="s">
        <v>301</v>
      </c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11796</v>
      </c>
      <c r="B797" s="3" t="str">
        <f>HYPERLINK("https://dongson.thanhhoa.gov.vn/", "UBND Ủy ban nhân dân xã Đông Minh tỉnh Thanh Hóa")</f>
        <v>UBND Ủy ban nhân dân xã Đông Minh tỉnh Thanh Hóa</v>
      </c>
      <c r="C797" s="12" t="s">
        <v>300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11797</v>
      </c>
      <c r="B798" s="1" t="str">
        <f>HYPERLINK("", "Công an xã Đông Thanh tỉnh Thanh Hóa")</f>
        <v>Công an xã Đông Thanh tỉnh Thanh Hóa</v>
      </c>
      <c r="C798" s="12" t="s">
        <v>300</v>
      </c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11798</v>
      </c>
      <c r="B799" s="3" t="str">
        <f>HYPERLINK("https://dongson.thanhhoa.gov.vn/", "UBND Ủy ban nhân dân xã Đông Thanh tỉnh Thanh Hóa")</f>
        <v>UBND Ủy ban nhân dân xã Đông Thanh tỉnh Thanh Hóa</v>
      </c>
      <c r="C799" s="12" t="s">
        <v>300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11799</v>
      </c>
      <c r="B800" s="1" t="str">
        <f>HYPERLINK("https://www.facebook.com/profile.php?id=100082848116807", "Công an xã Đông Tiến tỉnh Thanh Hóa")</f>
        <v>Công an xã Đông Tiến tỉnh Thanh Hóa</v>
      </c>
      <c r="C800" s="12" t="s">
        <v>300</v>
      </c>
      <c r="D800" s="13" t="s">
        <v>301</v>
      </c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11800</v>
      </c>
      <c r="B801" s="3" t="str">
        <f>HYPERLINK("https://dongson.thanhhoa.gov.vn/web/trang-chu/tin-tuc-su-kien/chuyen-doi-so/xa-dong-tien-huyen-dong-son-dau-tu-he-thong-trang-thiet-bi-dong-bo-va-hien-dai-phuc-vu-giai-quyet-thu-tuc-hanh-chinh.html", "UBND Ủy ban nhân dân xã Đông Tiến tỉnh Thanh Hóa")</f>
        <v>UBND Ủy ban nhân dân xã Đông Tiến tỉnh Thanh Hóa</v>
      </c>
      <c r="C801" s="12" t="s">
        <v>300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11801</v>
      </c>
      <c r="B802" s="1" t="str">
        <f>HYPERLINK("", "Công an xã Đông Anh tỉnh Thanh Hóa")</f>
        <v>Công an xã Đông Anh tỉnh Thanh Hóa</v>
      </c>
      <c r="C802" s="12" t="s">
        <v>300</v>
      </c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11802</v>
      </c>
      <c r="B803" s="3" t="str">
        <f>HYPERLINK("https://dongson.thanhhoa.gov.vn/", "UBND Ủy ban nhân dân xã Đông Anh tỉnh Thanh Hóa")</f>
        <v>UBND Ủy ban nhân dân xã Đông Anh tỉnh Thanh Hóa</v>
      </c>
      <c r="C803" s="12" t="s">
        <v>300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11803</v>
      </c>
      <c r="B804" s="1" t="str">
        <f>HYPERLINK("", "Công an xã Đông Thịnh tỉnh Thanh Hóa")</f>
        <v>Công an xã Đông Thịnh tỉnh Thanh Hóa</v>
      </c>
      <c r="C804" s="13" t="s">
        <v>300</v>
      </c>
      <c r="D804" s="13"/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11804</v>
      </c>
      <c r="B805" s="3" t="str">
        <f>HYPERLINK("https://dongson.thanhhoa.gov.vn/web/trang-chu/tin-tuc-su-kien/tin-kinh-te-chinh-tri/hdnd-xa-dong-thinh-to-chuc-ky-hop-thu-13-bau-bo-sung-chuc-danh-chu-tich-pho-chu-tich-ubnd-xa-nhiem-ky-2021-2026.html", "UBND Ủy ban nhân dân xã Đông Thịnh tỉnh Thanh Hóa")</f>
        <v>UBND Ủy ban nhân dân xã Đông Thịnh tỉnh Thanh Hóa</v>
      </c>
      <c r="C805" s="12" t="s">
        <v>300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11805</v>
      </c>
      <c r="B806" s="3" t="str">
        <f>HYPERLINK("https://www.facebook.com/Tu%E1%BB%95i-tr%E1%BA%BB-C%C3%B4ng-an-TP-S%E1%BA%A7m-S%C6%A1n-100069346653553/?locale=vi_VN", "Công an xã Đông Văn tỉnh Thanh Hóa")</f>
        <v>Công an xã Đông Văn tỉnh Thanh Hóa</v>
      </c>
      <c r="C806" s="12" t="s">
        <v>300</v>
      </c>
      <c r="D806" s="13" t="s">
        <v>301</v>
      </c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11806</v>
      </c>
      <c r="B807" s="3" t="str">
        <f>HYPERLINK("https://dongvan.dongson.thanhhoa.gov.vn/", "UBND Ủy ban nhân dân xã Đông Văn tỉnh Thanh Hóa")</f>
        <v>UBND Ủy ban nhân dân xã Đông Văn tỉnh Thanh Hóa</v>
      </c>
      <c r="C807" s="12" t="s">
        <v>300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11807</v>
      </c>
      <c r="B808" s="3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808" s="12" t="s">
        <v>300</v>
      </c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11808</v>
      </c>
      <c r="B809" s="3" t="str">
        <f>HYPERLINK("https://dongson.thanhhoa.gov.vn/", "UBND Ủy ban nhân dân xã Đông Phú tỉnh Thanh Hóa")</f>
        <v>UBND Ủy ban nhân dân xã Đông Phú tỉnh Thanh Hóa</v>
      </c>
      <c r="C809" s="12" t="s">
        <v>300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11809</v>
      </c>
      <c r="B810" s="3" t="str">
        <f>HYPERLINK("https://www.facebook.com/conganxadongnam/", "Công an xã Đông Nam tỉnh Thanh Hóa")</f>
        <v>Công an xã Đông Nam tỉnh Thanh Hóa</v>
      </c>
      <c r="C810" s="12" t="s">
        <v>300</v>
      </c>
      <c r="D810" s="11" t="s">
        <v>301</v>
      </c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11810</v>
      </c>
      <c r="B811" s="3" t="str">
        <f>HYPERLINK("https://dongson.thanhhoa.gov.vn/", "UBND Ủy ban nhân dân xã Đông Nam tỉnh Thanh Hóa")</f>
        <v>UBND Ủy ban nhân dân xã Đông Nam tỉnh Thanh Hóa</v>
      </c>
      <c r="C811" s="12" t="s">
        <v>300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11811</v>
      </c>
      <c r="B812" s="1" t="str">
        <f>HYPERLINK("", "Công an xã Đông Quang tỉnh Thanh Hóa")</f>
        <v>Công an xã Đông Quang tỉnh Thanh Hóa</v>
      </c>
      <c r="C812" s="12" t="s">
        <v>300</v>
      </c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11812</v>
      </c>
      <c r="B813" s="3" t="str">
        <f>HYPERLINK("https://dongson.thanhhoa.gov.vn/", "UBND Ủy ban nhân dân xã Đông Quang tỉnh Thanh Hóa")</f>
        <v>UBND Ủy ban nhân dân xã Đông Quang tỉnh Thanh Hóa</v>
      </c>
      <c r="C813" s="12" t="s">
        <v>300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11813</v>
      </c>
      <c r="B814" s="1" t="str">
        <f>HYPERLINK("", "Công an thị trấn Quảng Xương tỉnh Thanh Hóa")</f>
        <v>Công an thị trấn Quảng Xương tỉnh Thanh Hóa</v>
      </c>
      <c r="C814" s="12" t="s">
        <v>300</v>
      </c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11814</v>
      </c>
      <c r="B815" s="3" t="str">
        <f>HYPERLINK("https://lamson.thoxuan.thanhhoa.gov.vn/web/trang-chu/bo-may-hanh-chinh/uy-ban-nhan-dan-xa/thanh-vien-uy-ban-nhan-dan-va-cong-chuc-thi-tran-lam-son.html", "UBND Ủy ban nhân dân thị trấn Quảng Xương tỉnh Thanh Hóa")</f>
        <v>UBND Ủy ban nhân dân thị trấn Quảng Xương tỉnh Thanh Hóa</v>
      </c>
      <c r="C815" s="12" t="s">
        <v>300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11815</v>
      </c>
      <c r="B816" s="3" t="s">
        <v>114</v>
      </c>
      <c r="C816" s="14" t="s">
        <v>1</v>
      </c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11816</v>
      </c>
      <c r="B817" s="3" t="str">
        <f>HYPERLINK("https://www.quangninh.gov.vn/donvi/huyendamha/Trang/ChiTietBVGioiThieu.aspx?bvid=75", "UBND Ủy ban nhân dân xã Quảng Tân tỉnh Thanh Hóa")</f>
        <v>UBND Ủy ban nhân dân xã Quảng Tân tỉnh Thanh Hóa</v>
      </c>
      <c r="C817" s="12" t="s">
        <v>300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11817</v>
      </c>
      <c r="B818" s="3" t="str">
        <f>HYPERLINK("https://www.facebook.com/p/C%C3%B4ng-an-X%C3%A3-Qu%E1%BA%A3ng-Tr%E1%BA%A1ch-100063899688942/", "Công an xã Quảng Trạch tỉnh Thanh Hóa")</f>
        <v>Công an xã Quảng Trạch tỉnh Thanh Hóa</v>
      </c>
      <c r="C818" s="12" t="s">
        <v>300</v>
      </c>
      <c r="D818" s="13" t="s">
        <v>301</v>
      </c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11818</v>
      </c>
      <c r="B819" s="3" t="str">
        <f>HYPERLINK("https://quangtrach.quangxuong.thanhhoa.gov.vn/thong-tin-quy-hoach/xa-quang-trach-to-chuc-hoi-nghi-cong-khai-lay-y-kien-cua-cac-co-quan-to-chuc-va-cong-dong-dan-cu-3436", "UBND Ủy ban nhân dân xã Quảng Trạch tỉnh Thanh Hóa")</f>
        <v>UBND Ủy ban nhân dân xã Quảng Trạch tỉnh Thanh Hóa</v>
      </c>
      <c r="C819" s="12" t="s">
        <v>300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11819</v>
      </c>
      <c r="B820" s="3" t="s">
        <v>115</v>
      </c>
      <c r="C820" s="14" t="s">
        <v>1</v>
      </c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11820</v>
      </c>
      <c r="B821" s="3" t="str">
        <f>HYPERLINK("https://haiha.quangninh.gov.vn/Trang/ChiTietBVGioiThieu.aspx?bvid=130", "UBND Ủy ban nhân dân xã Quảng Phong tỉnh Thanh Hóa")</f>
        <v>UBND Ủy ban nhân dân xã Quảng Phong tỉnh Thanh Hóa</v>
      </c>
      <c r="C821" s="12" t="s">
        <v>300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11821</v>
      </c>
      <c r="B822" s="3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822" s="12" t="s">
        <v>300</v>
      </c>
      <c r="D822" s="13" t="s">
        <v>301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11822</v>
      </c>
      <c r="B823" s="3" t="str">
        <f>HYPERLINK("https://haiha.quangninh.gov.vn/Trang/ChiTietBVGioiThieu.aspx?bvid=126", "UBND Ủy ban nhân dân xã Quảng Đức tỉnh Thanh Hóa")</f>
        <v>UBND Ủy ban nhân dân xã Quảng Đức tỉnh Thanh Hóa</v>
      </c>
      <c r="C823" s="12" t="s">
        <v>300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11823</v>
      </c>
      <c r="B824" s="3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824" s="12" t="s">
        <v>300</v>
      </c>
      <c r="D824" s="13" t="s">
        <v>301</v>
      </c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11824</v>
      </c>
      <c r="B825" s="3" t="str">
        <f>HYPERLINK("https://dbndthanhhoa.gov.vn/portal/VanBan/VB/347/NQ522017.PDF", "UBND Ủy ban nhân dân xã Quảng Định tỉnh Thanh Hóa")</f>
        <v>UBND Ủy ban nhân dân xã Quảng Định tỉnh Thanh Hóa</v>
      </c>
      <c r="C825" s="12" t="s">
        <v>300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11825</v>
      </c>
      <c r="B826" s="1" t="str">
        <f>HYPERLINK("", "Công an xã Quảng Nhân tỉnh Thanh Hóa")</f>
        <v>Công an xã Quảng Nhân tỉnh Thanh Hóa</v>
      </c>
      <c r="C826" s="12" t="s">
        <v>300</v>
      </c>
      <c r="D826" s="13"/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11826</v>
      </c>
      <c r="B827" s="3" t="str">
        <f>HYPERLINK("https://quangdai.samson.thanhhoa.gov.vn/", "UBND Ủy ban nhân dân xã Quảng Nhân tỉnh Thanh Hóa")</f>
        <v>UBND Ủy ban nhân dân xã Quảng Nhân tỉnh Thanh Hóa</v>
      </c>
      <c r="C827" s="12" t="s">
        <v>300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11827</v>
      </c>
      <c r="B828" s="1" t="str">
        <f>HYPERLINK("https://www.facebook.com/profile.php?id=100064935692190", "Công an xã Quảng Ninh tỉnh Thanh Hóa")</f>
        <v>Công an xã Quảng Ninh tỉnh Thanh Hóa</v>
      </c>
      <c r="C828" s="12" t="s">
        <v>300</v>
      </c>
      <c r="D828" s="13" t="s">
        <v>301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11828</v>
      </c>
      <c r="B829" s="3" t="str">
        <f>HYPERLINK("https://www.quangninh.gov.vn/", "UBND Ủy ban nhân dân xã Quảng Ninh tỉnh Thanh Hóa")</f>
        <v>UBND Ủy ban nhân dân xã Quảng Ninh tỉnh Thanh Hóa</v>
      </c>
      <c r="C829" s="12" t="s">
        <v>300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11829</v>
      </c>
      <c r="B830" s="3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830" s="12" t="s">
        <v>300</v>
      </c>
      <c r="D830" s="13" t="s">
        <v>301</v>
      </c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11830</v>
      </c>
      <c r="B831" s="3" t="str">
        <f>HYPERLINK("https://quangbinh.gov.vn/", "UBND Ủy ban nhân dân xã Quảng Bình tỉnh Thanh Hóa")</f>
        <v>UBND Ủy ban nhân dân xã Quảng Bình tỉnh Thanh Hóa</v>
      </c>
      <c r="C831" s="12" t="s">
        <v>300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11831</v>
      </c>
      <c r="B832" s="3" t="s">
        <v>116</v>
      </c>
      <c r="C832" s="14" t="s">
        <v>1</v>
      </c>
      <c r="D832" s="13" t="s">
        <v>301</v>
      </c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11832</v>
      </c>
      <c r="B833" s="3" t="str">
        <f>HYPERLINK("https://dvc.thanhhoa.gov.vn/portaldvc/KenhTin/dich-vu-cong-truc-tuyen.aspx?_dv=5E4ACFCC-D054-396F-35A8-073B2CE3C730", "UBND Ủy ban nhân dân xã Quảng Hợp tỉnh Thanh Hóa")</f>
        <v>UBND Ủy ban nhân dân xã Quảng Hợp tỉnh Thanh Hóa</v>
      </c>
      <c r="C833" s="12" t="s">
        <v>300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11833</v>
      </c>
      <c r="B834" s="3" t="str">
        <f>HYPERLINK("https://www.facebook.com/CAXquangvan/", "Công an xã Quảng Văn tỉnh Thanh Hóa")</f>
        <v>Công an xã Quảng Văn tỉnh Thanh Hóa</v>
      </c>
      <c r="C834" s="12" t="s">
        <v>300</v>
      </c>
      <c r="D834" s="13" t="s">
        <v>301</v>
      </c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11834</v>
      </c>
      <c r="B835" s="3" t="str">
        <f>HYPERLINK("https://quangvan.quangxuong.thanhhoa.gov.vn/thong-tin-cong-khai", "UBND Ủy ban nhân dân xã Quảng Văn tỉnh Thanh Hóa")</f>
        <v>UBND Ủy ban nhân dân xã Quảng Văn tỉnh Thanh Hóa</v>
      </c>
      <c r="C835" s="12" t="s">
        <v>300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11835</v>
      </c>
      <c r="B836" s="3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836" s="12" t="s">
        <v>300</v>
      </c>
      <c r="D836" s="13" t="s">
        <v>301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11836</v>
      </c>
      <c r="B837" s="3" t="str">
        <f>HYPERLINK("https://haiha.quangninh.gov.vn/trang/chitietbvgioithieu.aspx?bvid=129", "UBND Ủy ban nhân dân xã Quảng Long tỉnh Thanh Hóa")</f>
        <v>UBND Ủy ban nhân dân xã Quảng Long tỉnh Thanh Hóa</v>
      </c>
      <c r="C837" s="12" t="s">
        <v>300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11837</v>
      </c>
      <c r="B838" s="3" t="str">
        <f>HYPERLINK("https://www.facebook.com/p/C%C3%B4ng-an-x%C3%A3-Qu%E1%BA%A3ng-Y%C3%AAn-Qu%E1%BA%A3ng-X%C6%B0%C6%A1ng-Thanh-H%C3%B3a-100061266832997/", "Công an xã Quảng Yên tỉnh Thanh Hóa")</f>
        <v>Công an xã Quảng Yên tỉnh Thanh Hóa</v>
      </c>
      <c r="C838" s="12" t="s">
        <v>300</v>
      </c>
      <c r="D838" s="11" t="s">
        <v>301</v>
      </c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11838</v>
      </c>
      <c r="B839" s="3" t="str">
        <f>HYPERLINK("https://www.quangninh.gov.vn/donvi/TXQuangYen/Trang/ChiTietBVGioiThieu.aspx?bvid=163", "UBND Ủy ban nhân dân xã Quảng Yên tỉnh Thanh Hóa")</f>
        <v>UBND Ủy ban nhân dân xã Quảng Yên tỉnh Thanh Hóa</v>
      </c>
      <c r="C839" s="12" t="s">
        <v>300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11839</v>
      </c>
      <c r="B840" s="3" t="str">
        <f>HYPERLINK("https://www.facebook.com/p/C%C3%B4ng-an-x%C3%A3-Qu%E1%BA%A3ng-H%C3%B2a-100057454273140/", "Công an xã Quảng Hòa tỉnh Thanh Hóa")</f>
        <v>Công an xã Quảng Hòa tỉnh Thanh Hóa</v>
      </c>
      <c r="C840" s="12" t="s">
        <v>300</v>
      </c>
      <c r="D840" s="13" t="s">
        <v>301</v>
      </c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11840</v>
      </c>
      <c r="B841" s="3" t="str">
        <f>HYPERLINK("https://quangdai.samson.thanhhoa.gov.vn/", "UBND Ủy ban nhân dân xã Quảng Hòa tỉnh Thanh Hóa")</f>
        <v>UBND Ủy ban nhân dân xã Quảng Hòa tỉnh Thanh Hóa</v>
      </c>
      <c r="C841" s="12" t="s">
        <v>300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11841</v>
      </c>
      <c r="B842" s="1" t="str">
        <f>HYPERLINK("", "Công an xã Quảng Lĩnh tỉnh Thanh Hóa")</f>
        <v>Công an xã Quảng Lĩnh tỉnh Thanh Hóa</v>
      </c>
      <c r="C842" s="12" t="s">
        <v>300</v>
      </c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11842</v>
      </c>
      <c r="B843" s="3" t="s">
        <v>117</v>
      </c>
      <c r="C843" s="14" t="s">
        <v>1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11843</v>
      </c>
      <c r="B844" s="1" t="str">
        <f>HYPERLINK("", "Công an xã Quảng Khê tỉnh Thanh Hóa")</f>
        <v>Công an xã Quảng Khê tỉnh Thanh Hóa</v>
      </c>
      <c r="C844" s="12" t="s">
        <v>300</v>
      </c>
      <c r="D844" s="13"/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11844</v>
      </c>
      <c r="B845" s="3" t="str">
        <f>HYPERLINK("http://quangkhe.quangxuong.thanhhoa.gov.vn/chuc-nang-nhiem-vu-cua-ubnd-xa", "UBND Ủy ban nhân dân xã Quảng Khê tỉnh Thanh Hóa")</f>
        <v>UBND Ủy ban nhân dân xã Quảng Khê tỉnh Thanh Hóa</v>
      </c>
      <c r="C845" s="12" t="s">
        <v>300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11845</v>
      </c>
      <c r="B846" s="3" t="s">
        <v>118</v>
      </c>
      <c r="C846" s="14" t="s">
        <v>1</v>
      </c>
      <c r="D846" s="13" t="s">
        <v>301</v>
      </c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11846</v>
      </c>
      <c r="B847" s="3" t="str">
        <f>HYPERLINK("https://quangtrung.bimson.thanhhoa.gov.vn/", "UBND Ủy ban nhân dân xã Quảng Trung tỉnh Thanh Hóa")</f>
        <v>UBND Ủy ban nhân dân xã Quảng Trung tỉnh Thanh Hóa</v>
      </c>
      <c r="C847" s="12" t="s">
        <v>300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11847</v>
      </c>
      <c r="B848" s="1" t="str">
        <f>HYPERLINK("", "Công an xã Quảng Chính tỉnh Thanh Hóa")</f>
        <v>Công an xã Quảng Chính tỉnh Thanh Hóa</v>
      </c>
      <c r="C848" s="12" t="s">
        <v>300</v>
      </c>
      <c r="D848" s="13"/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11848</v>
      </c>
      <c r="B849" s="3" t="str">
        <f>HYPERLINK("https://haiha.quangninh.gov.vn/trang/chitietbvgioithieu.aspx?bvid=117", "UBND Ủy ban nhân dân xã Quảng Chính tỉnh Thanh Hóa")</f>
        <v>UBND Ủy ban nhân dân xã Quảng Chính tỉnh Thanh Hóa</v>
      </c>
      <c r="C849" s="12" t="s">
        <v>300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11849</v>
      </c>
      <c r="B850" s="3" t="s">
        <v>119</v>
      </c>
      <c r="C850" s="14" t="s">
        <v>1</v>
      </c>
      <c r="D850" s="13" t="s">
        <v>301</v>
      </c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11850</v>
      </c>
      <c r="B851" s="3" t="str">
        <f>HYPERLINK("https://quangngoc.quangxuong.thanhhoa.gov.vn/nong-thon-moi", "UBND Ủy ban nhân dân xã Quảng Ngọc tỉnh Thanh Hóa")</f>
        <v>UBND Ủy ban nhân dân xã Quảng Ngọc tỉnh Thanh Hóa</v>
      </c>
      <c r="C851" s="12" t="s">
        <v>300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11851</v>
      </c>
      <c r="B852" s="3" t="str">
        <f>HYPERLINK("https://www.facebook.com/100063770205344", "Công an xã Quảng Trường tỉnh Thanh Hóa")</f>
        <v>Công an xã Quảng Trường tỉnh Thanh Hóa</v>
      </c>
      <c r="C852" s="12" t="s">
        <v>300</v>
      </c>
      <c r="D852" s="13" t="s">
        <v>301</v>
      </c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11852</v>
      </c>
      <c r="B853" s="3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853" s="12" t="s">
        <v>300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11853</v>
      </c>
      <c r="B854" s="1" t="str">
        <f>HYPERLINK("https://www.facebook.com/profile.php?id=100092164680373", "Công an xã Quảng Phúc tỉnh Thanh Hóa")</f>
        <v>Công an xã Quảng Phúc tỉnh Thanh Hóa</v>
      </c>
      <c r="C854" s="12" t="s">
        <v>300</v>
      </c>
      <c r="D854" s="13" t="s">
        <v>301</v>
      </c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11854</v>
      </c>
      <c r="B855" s="3" t="str">
        <f>HYPERLINK("https://congbobanan.toaan.gov.vn/3ta1183373t1cvn/", "UBND Ủy ban nhân dân xã Quảng Phúc tỉnh Thanh Hóa")</f>
        <v>UBND Ủy ban nhân dân xã Quảng Phúc tỉnh Thanh Hóa</v>
      </c>
      <c r="C855" s="12" t="s">
        <v>300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11855</v>
      </c>
      <c r="B856" s="3" t="str">
        <f>HYPERLINK("https://www.facebook.com/xaquangvong/?locale=vi_VN", "Công an xã Quảng Vọng tỉnh Thanh Hóa")</f>
        <v>Công an xã Quảng Vọng tỉnh Thanh Hóa</v>
      </c>
      <c r="C856" s="12" t="s">
        <v>300</v>
      </c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11856</v>
      </c>
      <c r="B857" s="3" t="str">
        <f>HYPERLINK("https://www.molisa.gov.vn/baiviet/22182?tintucID=22182", "UBND Ủy ban nhân dân xã Quảng Vọng tỉnh Thanh Hóa")</f>
        <v>UBND Ủy ban nhân dân xã Quảng Vọng tỉnh Thanh Hóa</v>
      </c>
      <c r="C857" s="12" t="s">
        <v>300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11857</v>
      </c>
      <c r="B858" s="1" t="str">
        <f>HYPERLINK("", "Công an xã Quảng Giao tỉnh Thanh Hóa")</f>
        <v>Công an xã Quảng Giao tỉnh Thanh Hóa</v>
      </c>
      <c r="C858" s="12" t="s">
        <v>300</v>
      </c>
      <c r="D858" s="13"/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11858</v>
      </c>
      <c r="B859" s="3" t="str">
        <f>HYPERLINK("http://quanggiao.quangxuong.thanhhoa.gov.vn/chuyen-doi-so/huong-dan-nguoi-dan-su-dung-cong-dich-vu-cong-quoc-gia-299", "UBND Ủy ban nhân dân xã Quảng Giao tỉnh Thanh Hóa")</f>
        <v>UBND Ủy ban nhân dân xã Quảng Giao tỉnh Thanh Hóa</v>
      </c>
      <c r="C859" s="12" t="s">
        <v>300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11859</v>
      </c>
      <c r="B860" s="3" t="str">
        <f>HYPERLINK("https://www.facebook.com/conganquanghai/", "Công an xã Quảng Hải tỉnh Thanh Hóa")</f>
        <v>Công an xã Quảng Hải tỉnh Thanh Hóa</v>
      </c>
      <c r="C860" s="12" t="s">
        <v>300</v>
      </c>
      <c r="D860" s="13" t="s">
        <v>301</v>
      </c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11860</v>
      </c>
      <c r="B861" s="3" t="str">
        <f>HYPERLINK("https://dichvucong.gov.vn/p/phananhkiennghi/pakn-detail.html?id=162612", "UBND Ủy ban nhân dân xã Quảng Hải tỉnh Thanh Hóa")</f>
        <v>UBND Ủy ban nhân dân xã Quảng Hải tỉnh Thanh Hóa</v>
      </c>
      <c r="C861" s="12" t="s">
        <v>300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11861</v>
      </c>
      <c r="B862" s="3" t="s">
        <v>120</v>
      </c>
      <c r="C862" s="14" t="s">
        <v>1</v>
      </c>
      <c r="D862" s="13" t="s">
        <v>301</v>
      </c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11862</v>
      </c>
      <c r="B863" s="3" t="str">
        <f>HYPERLINK("https://quangluu.quangbinh.gov.vn/", "UBND Ủy ban nhân dân xã Quảng Lưu tỉnh Thanh Hóa")</f>
        <v>UBND Ủy ban nhân dân xã Quảng Lưu tỉnh Thanh Hóa</v>
      </c>
      <c r="C863" s="12" t="s">
        <v>300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11863</v>
      </c>
      <c r="B864" s="3" t="str">
        <f>HYPERLINK("https://www.facebook.com/p/C%C3%B4ng-an-x%C3%A3-Qu%E1%BA%A3ng-L%E1%BB%99c-huy%E1%BB%87n-Qu%E1%BA%A3ng-X%C6%B0%C6%A1ng-THANH-HO%C3%81-100063861413509/", "Công an xã Quảng Lộc tỉnh Thanh Hóa")</f>
        <v>Công an xã Quảng Lộc tỉnh Thanh Hóa</v>
      </c>
      <c r="C864" s="12" t="s">
        <v>300</v>
      </c>
      <c r="D864" s="13" t="s">
        <v>301</v>
      </c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11864</v>
      </c>
      <c r="B865" s="3" t="str">
        <f>HYPERLINK("https://quangloc.quangxuong.thanhhoa.gov.vn/tin-hoat-dong-xa", "UBND Ủy ban nhân dân xã Quảng Lộc tỉnh Thanh Hóa")</f>
        <v>UBND Ủy ban nhân dân xã Quảng Lộc tỉnh Thanh Hóa</v>
      </c>
      <c r="C865" s="12" t="s">
        <v>300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11865</v>
      </c>
      <c r="B866" s="1" t="str">
        <f>HYPERLINK("", "Công an xã Quảng Lợi tỉnh Thanh Hóa")</f>
        <v>Công an xã Quảng Lợi tỉnh Thanh Hóa</v>
      </c>
      <c r="C866" s="13" t="s">
        <v>300</v>
      </c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11866</v>
      </c>
      <c r="B867" s="3" t="str">
        <f>HYPERLINK("https://dbndthanhhoa.gov.vn/portal/VanBan/2017-12/vIaQWr0lrk6xthD5NQ942017.PDF", "UBND Ủy ban nhân dân xã Quảng Lợi tỉnh Thanh Hóa")</f>
        <v>UBND Ủy ban nhân dân xã Quảng Lợi tỉnh Thanh Hóa</v>
      </c>
      <c r="C867" s="12" t="s">
        <v>300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11867</v>
      </c>
      <c r="B868" s="3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868" s="12" t="s">
        <v>300</v>
      </c>
      <c r="D868" s="13" t="s">
        <v>301</v>
      </c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11868</v>
      </c>
      <c r="B869" s="3" t="str">
        <f>HYPERLINK("https://mttq.thanhhoa.gov.vn/NewsDetail.aspx?Id=4537", "UBND Ủy ban nhân dân xã Quảng Nham tỉnh Thanh Hóa")</f>
        <v>UBND Ủy ban nhân dân xã Quảng Nham tỉnh Thanh Hóa</v>
      </c>
      <c r="C869" s="12" t="s">
        <v>300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11869</v>
      </c>
      <c r="B870" s="3" t="str">
        <f>HYPERLINK("https://www.facebook.com/CAXQuangThach/", "Công an xã Quảng Thạch tỉnh Thanh Hóa")</f>
        <v>Công an xã Quảng Thạch tỉnh Thanh Hóa</v>
      </c>
      <c r="C870" s="12" t="s">
        <v>300</v>
      </c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11870</v>
      </c>
      <c r="B871" s="3" t="str">
        <f>HYPERLINK("https://quangthach.quangxuong.thanhhoa.gov.vn/di-tich-danh-thang", "UBND Ủy ban nhân dân xã Quảng Thạch tỉnh Thanh Hóa")</f>
        <v>UBND Ủy ban nhân dân xã Quảng Thạch tỉnh Thanh Hóa</v>
      </c>
      <c r="C871" s="12" t="s">
        <v>300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11871</v>
      </c>
      <c r="B872" s="3" t="str">
        <f>HYPERLINK("https://www.facebook.com/p/C%C3%B4ng-an-x%C3%A3-Qu%E1%BA%A3ng-Th%C3%A1i-100072317893585/", "Công an xã Quảng Thái tỉnh Thanh Hóa")</f>
        <v>Công an xã Quảng Thái tỉnh Thanh Hóa</v>
      </c>
      <c r="C872" s="12" t="s">
        <v>300</v>
      </c>
      <c r="D872" s="13" t="s">
        <v>301</v>
      </c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11872</v>
      </c>
      <c r="B873" s="3" t="str">
        <f>HYPERLINK("https://quangthai.quangxuong.thanhhoa.gov.vn/gioi-thieu-chung", "UBND Ủy ban nhân dân xã Quảng Thái tỉnh Thanh Hóa")</f>
        <v>UBND Ủy ban nhân dân xã Quảng Thái tỉnh Thanh Hóa</v>
      </c>
      <c r="C873" s="12" t="s">
        <v>300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11873</v>
      </c>
      <c r="B874" s="1" t="str">
        <f>HYPERLINK("", "Công an thị trấn Tĩnh Gia tỉnh Thanh Hóa")</f>
        <v>Công an thị trấn Tĩnh Gia tỉnh Thanh Hóa</v>
      </c>
      <c r="C874" s="13" t="s">
        <v>300</v>
      </c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11874</v>
      </c>
      <c r="B875" s="3" t="str">
        <f>HYPERLINK("https://thanhhoa.longan.gov.vn/", "UBND Ủy ban nhân dân thị trấn Tĩnh Gia tỉnh Thanh Hóa")</f>
        <v>UBND Ủy ban nhân dân thị trấn Tĩnh Gia tỉnh Thanh Hóa</v>
      </c>
      <c r="C875" s="12" t="s">
        <v>300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11875</v>
      </c>
      <c r="B876" s="1" t="str">
        <f>HYPERLINK("", "Công an xã Hải Châu tỉnh Thanh Hóa")</f>
        <v>Công an xã Hải Châu tỉnh Thanh Hóa</v>
      </c>
      <c r="C876" s="12" t="s">
        <v>300</v>
      </c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11876</v>
      </c>
      <c r="B877" s="3" t="str">
        <f>HYPERLINK("https://congbao.thanhhoa.gov.vn/congbao/congbao_th.nsf/str/d1756aff23a56a3847258801002b34a5?OpenDocument&amp;returncrud=%24ViewTemplateForList%3FopenForm%26view%3DGazettesList%26form%3DGazette&amp;Click=", "UBND Ủy ban nhân dân xã Hải Châu tỉnh Thanh Hóa")</f>
        <v>UBND Ủy ban nhân dân xã Hải Châu tỉnh Thanh Hóa</v>
      </c>
      <c r="C877" s="12" t="s">
        <v>300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11877</v>
      </c>
      <c r="B878" s="1" t="str">
        <f>HYPERLINK("", "Công an xã Thanh Thủy tỉnh Thanh Hóa")</f>
        <v>Công an xã Thanh Thủy tỉnh Thanh Hóa</v>
      </c>
      <c r="C878" s="12" t="s">
        <v>300</v>
      </c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11878</v>
      </c>
      <c r="B879" s="3" t="str">
        <f>HYPERLINK("https://thanhthuy.phutho.gov.vn/", "UBND Ủy ban nhân dân xã Thanh Thủy tỉnh Thanh Hóa")</f>
        <v>UBND Ủy ban nhân dân xã Thanh Thủy tỉnh Thanh Hóa</v>
      </c>
      <c r="C879" s="12" t="s">
        <v>300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11879</v>
      </c>
      <c r="B880" s="1" t="str">
        <f>HYPERLINK("", "Công an xã Thanh Sơn tỉnh Thanh Hóa")</f>
        <v>Công an xã Thanh Sơn tỉnh Thanh Hóa</v>
      </c>
      <c r="C880" s="12" t="s">
        <v>300</v>
      </c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11880</v>
      </c>
      <c r="B881" s="3" t="str">
        <f>HYPERLINK("https://thanhson.quanhoa.thanhhoa.gov.vn/", "UBND Ủy ban nhân dân xã Thanh Sơn tỉnh Thanh Hóa")</f>
        <v>UBND Ủy ban nhân dân xã Thanh Sơn tỉnh Thanh Hóa</v>
      </c>
      <c r="C881" s="12" t="s">
        <v>300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11881</v>
      </c>
      <c r="B882" s="3" t="s">
        <v>121</v>
      </c>
      <c r="C882" s="14" t="s">
        <v>1</v>
      </c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11882</v>
      </c>
      <c r="B883" s="3" t="str">
        <f>HYPERLINK("https://thocuong.trieuson.thanhhoa.gov.vn/", "UBND Ủy ban nhân dân xã Triêu Dương tỉnh Thanh Hóa")</f>
        <v>UBND Ủy ban nhân dân xã Triêu Dương tỉnh Thanh Hóa</v>
      </c>
      <c r="C883" s="12" t="s">
        <v>300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11883</v>
      </c>
      <c r="B884" s="1" t="str">
        <f>HYPERLINK("", "Công an xã Hải Ninh tỉnh Thanh Hóa")</f>
        <v>Công an xã Hải Ninh tỉnh Thanh Hóa</v>
      </c>
      <c r="C884" s="12" t="s">
        <v>300</v>
      </c>
      <c r="D884" s="13"/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11884</v>
      </c>
      <c r="B885" s="3" t="str">
        <f>HYPERLINK("https://haininh.thixanghison.thanhhoa.gov.vn/", "UBND Ủy ban nhân dân xã Hải Ninh tỉnh Thanh Hóa")</f>
        <v>UBND Ủy ban nhân dân xã Hải Ninh tỉnh Thanh Hóa</v>
      </c>
      <c r="C885" s="12" t="s">
        <v>300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11885</v>
      </c>
      <c r="B886" s="1" t="str">
        <f>HYPERLINK("https://www.facebook.com/profile.php?id=100069490304813", "Công an xã Anh Sơn tỉnh Thanh Hóa")</f>
        <v>Công an xã Anh Sơn tỉnh Thanh Hóa</v>
      </c>
      <c r="C886" s="12" t="s">
        <v>300</v>
      </c>
      <c r="D886" s="11" t="s">
        <v>301</v>
      </c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11886</v>
      </c>
      <c r="B887" s="3" t="str">
        <f>HYPERLINK("http://anhson.thixanghison.thanhhoa.gov.vn/van-ban-phap-luat", "UBND Ủy ban nhân dân xã Anh Sơn tỉnh Thanh Hóa")</f>
        <v>UBND Ủy ban nhân dân xã Anh Sơn tỉnh Thanh Hóa</v>
      </c>
      <c r="C887" s="12" t="s">
        <v>300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11887</v>
      </c>
      <c r="B888" s="3" t="s">
        <v>122</v>
      </c>
      <c r="C888" s="14" t="s">
        <v>1</v>
      </c>
      <c r="D888" s="13" t="s">
        <v>301</v>
      </c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11888</v>
      </c>
      <c r="B889" s="3" t="str">
        <f>HYPERLINK("https://huyendakglei.kontum.gov.vn/cac-xa,-thi-tran/Xa-Ngoc-Linh-753", "UBND Ủy ban nhân dân xã Ngọc Lĩnh tỉnh Thanh Hóa")</f>
        <v>UBND Ủy ban nhân dân xã Ngọc Lĩnh tỉnh Thanh Hóa</v>
      </c>
      <c r="C889" s="12" t="s">
        <v>300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11889</v>
      </c>
      <c r="B890" s="1" t="str">
        <f>HYPERLINK("", "Công an xã Hải An tỉnh Thanh Hóa")</f>
        <v>Công an xã Hải An tỉnh Thanh Hóa</v>
      </c>
      <c r="C890" s="13" t="s">
        <v>300</v>
      </c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11890</v>
      </c>
      <c r="B891" s="3" t="str">
        <f>HYPERLINK("http://hailong.nhuthanh.thanhhoa.gov.vn/", "UBND Ủy ban nhân dân xã Hải An tỉnh Thanh Hóa")</f>
        <v>UBND Ủy ban nhân dân xã Hải An tỉnh Thanh Hóa</v>
      </c>
      <c r="C891" s="12" t="s">
        <v>300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11891</v>
      </c>
      <c r="B892" s="1" t="str">
        <f>HYPERLINK("", "Công an xã Hùng Sơn tỉnh Thanh Hóa")</f>
        <v>Công an xã Hùng Sơn tỉnh Thanh Hóa</v>
      </c>
      <c r="C892" s="12" t="s">
        <v>300</v>
      </c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11892</v>
      </c>
      <c r="B893" s="3" t="str">
        <f>HYPERLINK("https://quanghung.samson.thanhhoa.gov.vn/", "UBND Ủy ban nhân dân xã Hùng Sơn tỉnh Thanh Hóa")</f>
        <v>UBND Ủy ban nhân dân xã Hùng Sơn tỉnh Thanh Hóa</v>
      </c>
      <c r="C893" s="12" t="s">
        <v>300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11893</v>
      </c>
      <c r="B894" s="3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894" s="12" t="s">
        <v>300</v>
      </c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11894</v>
      </c>
      <c r="B895" s="3" t="str">
        <f>HYPERLINK("https://thanhson.quanhoa.thanhhoa.gov.vn/", "UBND Ủy ban nhân dân xã Các Sơn tỉnh Thanh Hóa")</f>
        <v>UBND Ủy ban nhân dân xã Các Sơn tỉnh Thanh Hóa</v>
      </c>
      <c r="C895" s="12" t="s">
        <v>300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11895</v>
      </c>
      <c r="B896" s="1" t="str">
        <f>HYPERLINK("", "Công an xã Tân Dân tỉnh Thanh Hóa")</f>
        <v>Công an xã Tân Dân tỉnh Thanh Hóa</v>
      </c>
      <c r="C896" s="12" t="s">
        <v>300</v>
      </c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11896</v>
      </c>
      <c r="B897" s="3" t="str">
        <f>HYPERLINK("https://tanhiep.thanhhoa.longan.gov.vn/", "UBND Ủy ban nhân dân xã Tân Dân tỉnh Thanh Hóa")</f>
        <v>UBND Ủy ban nhân dân xã Tân Dân tỉnh Thanh Hóa</v>
      </c>
      <c r="C897" s="12" t="s">
        <v>300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11897</v>
      </c>
      <c r="B898" s="1" t="str">
        <f>HYPERLINK("", "Công an xã Hải Lĩnh tỉnh Thanh Hóa")</f>
        <v>Công an xã Hải Lĩnh tỉnh Thanh Hóa</v>
      </c>
      <c r="C898" s="12" t="s">
        <v>300</v>
      </c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11898</v>
      </c>
      <c r="B899" s="3" t="str">
        <f>HYPERLINK("https://hailinh.thixanghison.thanhhoa.gov.vn/", "UBND Ủy ban nhân dân xã Hải Lĩnh tỉnh Thanh Hóa")</f>
        <v>UBND Ủy ban nhân dân xã Hải Lĩnh tỉnh Thanh Hóa</v>
      </c>
      <c r="C899" s="12" t="s">
        <v>300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11899</v>
      </c>
      <c r="B900" s="1" t="str">
        <f>HYPERLINK("https://www.facebook.com/profile.php?id=100063909101180", "Công an xã Định Hải tỉnh Thanh Hóa")</f>
        <v>Công an xã Định Hải tỉnh Thanh Hóa</v>
      </c>
      <c r="C900" s="12" t="s">
        <v>300</v>
      </c>
      <c r="D900" s="13" t="s">
        <v>301</v>
      </c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11900</v>
      </c>
      <c r="B901" s="3" t="str">
        <f>HYPERLINK("https://kimson.ninhbinh.gov.vn/gioi-thieu/xa-dinh-hoa", "UBND Ủy ban nhân dân xã Định Hải tỉnh Thanh Hóa")</f>
        <v>UBND Ủy ban nhân dân xã Định Hải tỉnh Thanh Hóa</v>
      </c>
      <c r="C901" s="12" t="s">
        <v>300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11901</v>
      </c>
      <c r="B902" s="3" t="str">
        <f>HYPERLINK("https://www.facebook.com/CAXPSTX.NS/", "Công an xã Phú Sơn tỉnh Thanh Hóa")</f>
        <v>Công an xã Phú Sơn tỉnh Thanh Hóa</v>
      </c>
      <c r="C902" s="12" t="s">
        <v>300</v>
      </c>
      <c r="D902" s="11" t="s">
        <v>301</v>
      </c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11902</v>
      </c>
      <c r="B903" s="3" t="str">
        <f>HYPERLINK("https://phuson.quanhoa.thanhhoa.gov.vn/", "UBND Ủy ban nhân dân xã Phú Sơn tỉnh Thanh Hóa")</f>
        <v>UBND Ủy ban nhân dân xã Phú Sơn tỉnh Thanh Hóa</v>
      </c>
      <c r="C903" s="12" t="s">
        <v>300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11903</v>
      </c>
      <c r="B904" s="1" t="str">
        <f>HYPERLINK("", "Công an xã Ninh Hải tỉnh Thanh Hóa")</f>
        <v>Công an xã Ninh Hải tỉnh Thanh Hóa</v>
      </c>
      <c r="C904" s="12" t="s">
        <v>300</v>
      </c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11904</v>
      </c>
      <c r="B905" s="3" t="str">
        <f>HYPERLINK("https://ninhhai.hoalu.ninhbinh.gov.vn/", "UBND Ủy ban nhân dân xã Ninh Hải tỉnh Thanh Hóa")</f>
        <v>UBND Ủy ban nhân dân xã Ninh Hải tỉnh Thanh Hóa</v>
      </c>
      <c r="C905" s="12" t="s">
        <v>300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11905</v>
      </c>
      <c r="B906" s="1" t="str">
        <f>HYPERLINK("", "Công an xã Nguyên Bình tỉnh Thanh Hóa")</f>
        <v>Công an xã Nguyên Bình tỉnh Thanh Hóa</v>
      </c>
      <c r="C906" s="12" t="s">
        <v>300</v>
      </c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11906</v>
      </c>
      <c r="B907" s="3" t="str">
        <f>HYPERLINK("https://nguyenbinh.caobang.gov.vn/", "UBND Ủy ban nhân dân xã Nguyên Bình tỉnh Thanh Hóa")</f>
        <v>UBND Ủy ban nhân dân xã Nguyên Bình tỉnh Thanh Hóa</v>
      </c>
      <c r="C907" s="12" t="s">
        <v>300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11907</v>
      </c>
      <c r="B908" s="3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908" s="12" t="s">
        <v>300</v>
      </c>
      <c r="D908" s="13" t="s">
        <v>301</v>
      </c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11908</v>
      </c>
      <c r="B909" s="3" t="str">
        <f>HYPERLINK("https://hailong.nhuthanh.thanhhoa.gov.vn/web/nhan-su.htm?cbxTochuc=6059ab08-2819-f871-0488-51fcdaca4564", "UBND Ủy ban nhân dân xã Hải Nhân tỉnh Thanh Hóa")</f>
        <v>UBND Ủy ban nhân dân xã Hải Nhân tỉnh Thanh Hóa</v>
      </c>
      <c r="C909" s="12" t="s">
        <v>300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11909</v>
      </c>
      <c r="B910" s="1" t="str">
        <f>HYPERLINK("", "Công an xã Hải Hòa tỉnh Thanh Hóa")</f>
        <v>Công an xã Hải Hòa tỉnh Thanh Hóa</v>
      </c>
      <c r="C910" s="12" t="s">
        <v>300</v>
      </c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11910</v>
      </c>
      <c r="B911" s="3" t="str">
        <f>HYPERLINK("https://haihoa-haihau.namdinh.gov.vn/", "UBND Ủy ban nhân dân xã Hải Hòa tỉnh Thanh Hóa")</f>
        <v>UBND Ủy ban nhân dân xã Hải Hòa tỉnh Thanh Hóa</v>
      </c>
      <c r="C911" s="12" t="s">
        <v>300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11911</v>
      </c>
      <c r="B912" s="1" t="str">
        <f>HYPERLINK("", "Công an xã Bình Minh tỉnh Thanh Hóa")</f>
        <v>Công an xã Bình Minh tỉnh Thanh Hóa</v>
      </c>
      <c r="C912" s="13" t="s">
        <v>300</v>
      </c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11912</v>
      </c>
      <c r="B913" s="3" t="str">
        <f>HYPERLINK("https://txbinhminh.vinhlong.gov.vn/", "UBND Ủy ban nhân dân xã Bình Minh tỉnh Thanh Hóa")</f>
        <v>UBND Ủy ban nhân dân xã Bình Minh tỉnh Thanh Hóa</v>
      </c>
      <c r="C913" s="12" t="s">
        <v>300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11913</v>
      </c>
      <c r="B914" s="1" t="str">
        <f>HYPERLINK("", "Công an xã Hải Thanh tỉnh Thanh Hóa")</f>
        <v>Công an xã Hải Thanh tỉnh Thanh Hóa</v>
      </c>
      <c r="C914" s="12" t="s">
        <v>300</v>
      </c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11914</v>
      </c>
      <c r="B915" s="3" t="str">
        <f>HYPERLINK("https://haithanh.thixanghison.thanhhoa.gov.vn/", "UBND Ủy ban nhân dân xã Hải Thanh tỉnh Thanh Hóa")</f>
        <v>UBND Ủy ban nhân dân xã Hải Thanh tỉnh Thanh Hóa</v>
      </c>
      <c r="C915" s="12" t="s">
        <v>300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11915</v>
      </c>
      <c r="B916" s="3" t="str">
        <f>HYPERLINK("https://www.facebook.com/p/C%C3%B4ng-an-x%C3%A3-Ph%C3%BA-L%C3%A2m-C%C3%B4ng-an-Th%E1%BB%8B-x%C3%A3-Nghi-S%C6%A1n-100070199066753/", "Công an xã Phú Lâm tỉnh Thanh Hóa")</f>
        <v>Công an xã Phú Lâm tỉnh Thanh Hóa</v>
      </c>
      <c r="C916" s="12" t="s">
        <v>300</v>
      </c>
      <c r="D916" s="13" t="s">
        <v>301</v>
      </c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11916</v>
      </c>
      <c r="B917" s="3" t="str">
        <f>HYPERLINK("https://phulam.phutan.angiang.gov.vn/", "UBND Ủy ban nhân dân xã Phú Lâm tỉnh Thanh Hóa")</f>
        <v>UBND Ủy ban nhân dân xã Phú Lâm tỉnh Thanh Hóa</v>
      </c>
      <c r="C917" s="12" t="s">
        <v>300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11917</v>
      </c>
      <c r="B918" s="1" t="str">
        <f>HYPERLINK("", "Công an xã Xuân Lâm tỉnh Thanh Hóa")</f>
        <v>Công an xã Xuân Lâm tỉnh Thanh Hóa</v>
      </c>
      <c r="C918" s="12" t="s">
        <v>300</v>
      </c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11918</v>
      </c>
      <c r="B919" s="3" t="str">
        <f>HYPERLINK("https://lamson.thoxuan.thanhhoa.gov.vn/web/trang-chu/bo-may-hanh-chinh/uy-ban-nhan-dan-xa/thanh-vien-uy-ban-nhan-dan-va-cong-chuc-thi-tran-lam-son.html", "UBND Ủy ban nhân dân xã Xuân Lâm tỉnh Thanh Hóa")</f>
        <v>UBND Ủy ban nhân dân xã Xuân Lâm tỉnh Thanh Hóa</v>
      </c>
      <c r="C919" s="12" t="s">
        <v>300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11919</v>
      </c>
      <c r="B920" s="1" t="str">
        <f>HYPERLINK("", "Công an xã Trúc Lâm tỉnh Thanh Hóa")</f>
        <v>Công an xã Trúc Lâm tỉnh Thanh Hóa</v>
      </c>
      <c r="C920" s="12" t="s">
        <v>300</v>
      </c>
      <c r="D920" s="13"/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11920</v>
      </c>
      <c r="B921" s="3" t="str">
        <f>HYPERLINK("http://truclam.thixanghison.thanhhoa.gov.vn/kinh-te-chinh-tri", "UBND Ủy ban nhân dân xã Trúc Lâm tỉnh Thanh Hóa")</f>
        <v>UBND Ủy ban nhân dân xã Trúc Lâm tỉnh Thanh Hóa</v>
      </c>
      <c r="C921" s="12" t="s">
        <v>300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11921</v>
      </c>
      <c r="B922" s="1" t="str">
        <f>HYPERLINK("", "Công an xã Hải Bình tỉnh Thanh Hóa")</f>
        <v>Công an xã Hải Bình tỉnh Thanh Hóa</v>
      </c>
      <c r="C922" s="12" t="s">
        <v>300</v>
      </c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11922</v>
      </c>
      <c r="B923" s="3" t="str">
        <f>HYPERLINK("https://haithanh.thixanghison.thanhhoa.gov.vn/", "UBND Ủy ban nhân dân xã Hải Bình tỉnh Thanh Hóa")</f>
        <v>UBND Ủy ban nhân dân xã Hải Bình tỉnh Thanh Hóa</v>
      </c>
      <c r="C923" s="12" t="s">
        <v>300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11923</v>
      </c>
      <c r="B924" s="3" t="str">
        <f>HYPERLINK("https://www.facebook.com/p/C%C3%B4ng-an-x%C3%A3-T%C3%A2n-Tr%C6%B0%E1%BB%9Dng-th%E1%BB%8B-x%C3%A3-Nghi-S%C6%A1n-100088599455401/", "Công an xã Tân Trường tỉnh Thanh Hóa")</f>
        <v>Công an xã Tân Trường tỉnh Thanh Hóa</v>
      </c>
      <c r="C924" s="12" t="s">
        <v>300</v>
      </c>
      <c r="D924" s="11" t="s">
        <v>301</v>
      </c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11924</v>
      </c>
      <c r="B925" s="3" t="str">
        <f>HYPERLINK("https://tantay.thanhhoa.longan.gov.vn/", "UBND Ủy ban nhân dân xã Tân Trường tỉnh Thanh Hóa")</f>
        <v>UBND Ủy ban nhân dân xã Tân Trường tỉnh Thanh Hóa</v>
      </c>
      <c r="C925" s="12" t="s">
        <v>300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11925</v>
      </c>
      <c r="B926" s="3" t="str">
        <f>HYPERLINK("https://www.facebook.com/conganxatunglam.2020/", "Công an xã Tùng Lâm tỉnh Thanh Hóa")</f>
        <v>Công an xã Tùng Lâm tỉnh Thanh Hóa</v>
      </c>
      <c r="C926" s="12" t="s">
        <v>300</v>
      </c>
      <c r="D926" s="13" t="s">
        <v>301</v>
      </c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11926</v>
      </c>
      <c r="B927" s="3" t="str">
        <f>HYPERLINK("https://tunglam.thixanghison.thanhhoa.gov.vn/", "UBND Ủy ban nhân dân xã Tùng Lâm tỉnh Thanh Hóa")</f>
        <v>UBND Ủy ban nhân dân xã Tùng Lâm tỉnh Thanh Hóa</v>
      </c>
      <c r="C927" s="12" t="s">
        <v>300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11927</v>
      </c>
      <c r="B928" s="1" t="str">
        <f>HYPERLINK("", "Công an xã Tĩnh Hải tỉnh Thanh Hóa")</f>
        <v>Công an xã Tĩnh Hải tỉnh Thanh Hóa</v>
      </c>
      <c r="C928" s="12" t="s">
        <v>300</v>
      </c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11928</v>
      </c>
      <c r="B929" s="3" t="str">
        <f>HYPERLINK("https://qppl.thanhhoa.gov.vn/vbpq_thanhhoa.nsf/All/F61811C75AE2FC1F472579B50006ACB7/$file/d565.pdf", "UBND Ủy ban nhân dân xã Tĩnh Hải tỉnh Thanh Hóa")</f>
        <v>UBND Ủy ban nhân dân xã Tĩnh Hải tỉnh Thanh Hóa</v>
      </c>
      <c r="C929" s="12" t="s">
        <v>300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11929</v>
      </c>
      <c r="B930" s="1" t="str">
        <f>HYPERLINK("", "Công an xã Mai Lâm tỉnh Thanh Hóa")</f>
        <v>Công an xã Mai Lâm tỉnh Thanh Hóa</v>
      </c>
      <c r="C930" s="12" t="s">
        <v>300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11930</v>
      </c>
      <c r="B931" s="3" t="str">
        <f>HYPERLINK("https://kntc.thanhhoa.gov.vn/kntc.nsf/972ECAD0D091A00F47258626002A8E19/$file/DT-VBDTPT430923538-9-20201600051317118_(quyennd)(14.09.2020_10h34p36)_signed.pdf", "UBND Ủy ban nhân dân xã Mai Lâm tỉnh Thanh Hóa")</f>
        <v>UBND Ủy ban nhân dân xã Mai Lâm tỉnh Thanh Hóa</v>
      </c>
      <c r="C931" s="12" t="s">
        <v>300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11931</v>
      </c>
      <c r="B932" s="3" t="str">
        <f>HYPERLINK("https://www.facebook.com/p/C%C3%B4ng-an-x%C3%A3-Tr%C6%B0%E1%BB%9Dng-L%C3%A2m-100075885521950/", "Công an xã Trường Lâm tỉnh Thanh Hóa")</f>
        <v>Công an xã Trường Lâm tỉnh Thanh Hóa</v>
      </c>
      <c r="C932" s="12" t="s">
        <v>300</v>
      </c>
      <c r="D932" s="13" t="s">
        <v>301</v>
      </c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11932</v>
      </c>
      <c r="B933" s="3" t="str">
        <f>HYPERLINK("https://truonglam.thixanghison.thanhhoa.gov.vn/tin-van-hoa-the-thao/xa-truong-lam-thanh-lap-ban-bien-tap-dai-truyen-thanh-cap-xa-153902", "UBND Ủy ban nhân dân xã Trường Lâm tỉnh Thanh Hóa")</f>
        <v>UBND Ủy ban nhân dân xã Trường Lâm tỉnh Thanh Hóa</v>
      </c>
      <c r="C933" s="12" t="s">
        <v>300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11933</v>
      </c>
      <c r="B934" s="3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934" s="12" t="s">
        <v>300</v>
      </c>
      <c r="D934" s="13" t="s">
        <v>301</v>
      </c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11934</v>
      </c>
      <c r="B935" s="3" t="str">
        <f>HYPERLINK("https://haiyen.thixanghison.thanhhoa.gov.vn/?call=file.download&amp;file_id=636980341", "UBND Ủy ban nhân dân xã Hải Yến tỉnh Thanh Hóa")</f>
        <v>UBND Ủy ban nhân dân xã Hải Yến tỉnh Thanh Hóa</v>
      </c>
      <c r="C935" s="12" t="s">
        <v>300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11935</v>
      </c>
      <c r="B936" s="1" t="str">
        <f>HYPERLINK("", "Công an xã Hải Thượng tỉnh Thanh Hóa")</f>
        <v>Công an xã Hải Thượng tỉnh Thanh Hóa</v>
      </c>
      <c r="C936" s="12" t="s">
        <v>300</v>
      </c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11936</v>
      </c>
      <c r="B937" s="3" t="str">
        <f>HYPERLINK("https://haithanh.thixanghison.thanhhoa.gov.vn/", "UBND Ủy ban nhân dân xã Hải Thượng tỉnh Thanh Hóa")</f>
        <v>UBND Ủy ban nhân dân xã Hải Thượng tỉnh Thanh Hóa</v>
      </c>
      <c r="C937" s="12" t="s">
        <v>300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11937</v>
      </c>
      <c r="B938" s="1" t="str">
        <f>HYPERLINK("", "Công an xã Nghi Sơn tỉnh Thanh Hóa")</f>
        <v>Công an xã Nghi Sơn tỉnh Thanh Hóa</v>
      </c>
      <c r="C938" s="12" t="s">
        <v>300</v>
      </c>
      <c r="D938" s="13"/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11938</v>
      </c>
      <c r="B939" s="3" t="str">
        <f>HYPERLINK("https://dichvucong.gov.vn/p/home/dvc-tthc-bonganh-tinhtp.html?id2=372453&amp;name2=UBND%20th%E1%BB%8B%20x%C3%A3%20Nghi%20S%C6%A1n&amp;name1=UBND%20t%E1%BB%89nh%20Thanh%20Ho%C3%A1&amp;id1=371854&amp;type_tinh_bo=2&amp;lan=2", "UBND Ủy ban nhân dân xã Nghi Sơn tỉnh Thanh Hóa")</f>
        <v>UBND Ủy ban nhân dân xã Nghi Sơn tỉnh Thanh Hóa</v>
      </c>
      <c r="C939" s="12" t="s">
        <v>300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11939</v>
      </c>
      <c r="B940" s="1" t="str">
        <f>HYPERLINK("", "Công an xã Hải Hà tỉnh Thanh Hóa")</f>
        <v>Công an xã Hải Hà tỉnh Thanh Hóa</v>
      </c>
      <c r="C940" s="12" t="s">
        <v>300</v>
      </c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11940</v>
      </c>
      <c r="B941" s="3" t="str">
        <f>HYPERLINK("https://hahai.hatrung.thanhhoa.gov.vn/web/nhan-su.htm?cbxTochuc=605d5485-c96d-2042-2587-649d4329b35a", "UBND Ủy ban nhân dân xã Hải Hà tỉnh Thanh Hóa")</f>
        <v>UBND Ủy ban nhân dân xã Hải Hà tỉnh Thanh Hóa</v>
      </c>
      <c r="C941" s="12" t="s">
        <v>300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11941</v>
      </c>
      <c r="B942" s="3" t="s">
        <v>123</v>
      </c>
      <c r="C942" s="14" t="s">
        <v>1</v>
      </c>
      <c r="D942" s="13" t="s">
        <v>301</v>
      </c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11942</v>
      </c>
      <c r="B943" s="3" t="str">
        <f>HYPERLINK("https://dongvinh.vinh.nghean.gov.vn/", "UBND Ủy ban nhân dân phường Đông Vĩnh tỉnh Nghệ An")</f>
        <v>UBND Ủy ban nhân dân phường Đông Vĩnh tỉnh Nghệ An</v>
      </c>
      <c r="C943" s="12" t="s">
        <v>300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11943</v>
      </c>
      <c r="B944" s="1" t="str">
        <f>HYPERLINK("https://www.facebook.com/profile.php?id=100083416747203", "Công an phường Hà Huy Tập tỉnh Nghệ An")</f>
        <v>Công an phường Hà Huy Tập tỉnh Nghệ An</v>
      </c>
      <c r="C944" s="12" t="s">
        <v>300</v>
      </c>
      <c r="D944" s="13" t="s">
        <v>301</v>
      </c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11944</v>
      </c>
      <c r="B945" s="3" t="str">
        <f>HYPERLINK("https://hahuytap.vinh.nghean.gov.vn/", "UBND Ủy ban nhân dân phường Hà Huy Tập tỉnh Nghệ An")</f>
        <v>UBND Ủy ban nhân dân phường Hà Huy Tập tỉnh Nghệ An</v>
      </c>
      <c r="C945" s="12" t="s">
        <v>300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11945</v>
      </c>
      <c r="B946" s="3" t="str">
        <f>HYPERLINK("https://www.facebook.com/p/C%C3%B4ng-an-ph%C6%B0%E1%BB%9Dng-L%C3%AA-L%E1%BB%A3i-th%C3%A0nh-ph%E1%BB%91-Vinh-100079987675892/", "Công an phường Lê Lợi tỉnh Nghệ An")</f>
        <v>Công an phường Lê Lợi tỉnh Nghệ An</v>
      </c>
      <c r="C946" s="12" t="s">
        <v>300</v>
      </c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11946</v>
      </c>
      <c r="B947" s="3" t="str">
        <f>HYPERLINK("https://leloi.vinh.nghean.gov.vn/", "UBND Ủy ban nhân dân phường Lê Lợi tỉnh Nghệ An")</f>
        <v>UBND Ủy ban nhân dân phường Lê Lợi tỉnh Nghệ An</v>
      </c>
      <c r="C947" s="12" t="s">
        <v>300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11947</v>
      </c>
      <c r="B948" s="1" t="str">
        <f>HYPERLINK("https://www.facebook.com/conganphuongquanbau", "Công an phường Quán Bàu tỉnh Nghệ An")</f>
        <v>Công an phường Quán Bàu tỉnh Nghệ An</v>
      </c>
      <c r="C948" s="12" t="s">
        <v>300</v>
      </c>
      <c r="D948" s="13" t="s">
        <v>301</v>
      </c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11948</v>
      </c>
      <c r="B949" s="3" t="str">
        <f>HYPERLINK("https://quanbau.vinh.nghean.gov.vn/lien-he", "UBND Ủy ban nhân dân phường Quán Bàu tỉnh Nghệ An")</f>
        <v>UBND Ủy ban nhân dân phường Quán Bàu tỉnh Nghệ An</v>
      </c>
      <c r="C949" s="12" t="s">
        <v>300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11949</v>
      </c>
      <c r="B950" s="3" t="str">
        <f>HYPERLINK("https://www.facebook.com/p/C%C3%B4ng-an-ph%C6%B0%E1%BB%9Dng-H%C6%B0ng-B%C3%ACnh-100069157200674/", "Công an phường Hưng Bình tỉnh Nghệ An")</f>
        <v>Công an phường Hưng Bình tỉnh Nghệ An</v>
      </c>
      <c r="C950" s="12" t="s">
        <v>300</v>
      </c>
      <c r="D950" s="13" t="s">
        <v>301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11950</v>
      </c>
      <c r="B951" s="3" t="str">
        <f>HYPERLINK("https://hungbinh.vinh.nghean.gov.vn/", "UBND Ủy ban nhân dân phường Hưng Bình tỉnh Nghệ An")</f>
        <v>UBND Ủy ban nhân dân phường Hưng Bình tỉnh Nghệ An</v>
      </c>
      <c r="C951" s="12" t="s">
        <v>300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11951</v>
      </c>
      <c r="B952" s="1" t="str">
        <f>HYPERLINK("https://www.facebook.com/profile.php?id=61552038195046", "Công an phường Hưng Phúc tỉnh Nghệ An")</f>
        <v>Công an phường Hưng Phúc tỉnh Nghệ An</v>
      </c>
      <c r="C952" s="12" t="s">
        <v>300</v>
      </c>
      <c r="D952" s="11" t="s">
        <v>301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11952</v>
      </c>
      <c r="B953" s="3" t="str">
        <f>HYPERLINK("https://hungphuc.vinh.nghean.gov.vn/lien-he", "UBND Ủy ban nhân dân phường Hưng Phúc tỉnh Nghệ An")</f>
        <v>UBND Ủy ban nhân dân phường Hưng Phúc tỉnh Nghệ An</v>
      </c>
      <c r="C953" s="12" t="s">
        <v>300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11953</v>
      </c>
      <c r="B954" s="3" t="str">
        <f>HYPERLINK("https://www.facebook.com/p/C%C3%B4ng-an-Ph%C6%B0%E1%BB%9Dng-H%C6%B0ng-D%C5%A9ng-Vinh-Ngh%E1%BB%87-an-100072209446307/", "Công an phường Hưng Dũng tỉnh Nghệ An")</f>
        <v>Công an phường Hưng Dũng tỉnh Nghệ An</v>
      </c>
      <c r="C954" s="12" t="s">
        <v>300</v>
      </c>
      <c r="D954" s="13" t="s">
        <v>301</v>
      </c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11954</v>
      </c>
      <c r="B955" s="3" t="str">
        <f>HYPERLINK("https://hungdung.vinh.nghean.gov.vn/", "UBND Ủy ban nhân dân phường Hưng Dũng tỉnh Nghệ An")</f>
        <v>UBND Ủy ban nhân dân phường Hưng Dũng tỉnh Nghệ An</v>
      </c>
      <c r="C955" s="12" t="s">
        <v>300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11955</v>
      </c>
      <c r="B956" s="3" t="str">
        <f>HYPERLINK("https://www.facebook.com/conganphuongcuanam/", "Công an phường Cửa Nam tỉnh Nghệ An")</f>
        <v>Công an phường Cửa Nam tỉnh Nghệ An</v>
      </c>
      <c r="C956" s="12" t="s">
        <v>300</v>
      </c>
      <c r="D956" s="11" t="s">
        <v>301</v>
      </c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11956</v>
      </c>
      <c r="B957" s="3" t="str">
        <f>HYPERLINK("https://cuanam.vinh.nghean.gov.vn/lien-he", "UBND Ủy ban nhân dân phường Cửa Nam tỉnh Nghệ An")</f>
        <v>UBND Ủy ban nhân dân phường Cửa Nam tỉnh Nghệ An</v>
      </c>
      <c r="C957" s="12" t="s">
        <v>300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11957</v>
      </c>
      <c r="B958" s="3" t="str">
        <f>HYPERLINK("https://www.facebook.com/p/C%C3%B4ng-an-ph%C6%B0%E1%BB%9Dng-Quang-Trung-TP-Vinh-100068145918706/", "Công an phường Quang Trung tỉnh Nghệ An")</f>
        <v>Công an phường Quang Trung tỉnh Nghệ An</v>
      </c>
      <c r="C958" s="12" t="s">
        <v>300</v>
      </c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11958</v>
      </c>
      <c r="B959" s="3" t="str">
        <f>HYPERLINK("https://quangtrung.vinh.nghean.gov.vn/lien-he", "UBND Ủy ban nhân dân phường Quang Trung tỉnh Nghệ An")</f>
        <v>UBND Ủy ban nhân dân phường Quang Trung tỉnh Nghệ An</v>
      </c>
      <c r="C959" s="12" t="s">
        <v>300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11959</v>
      </c>
      <c r="B960" s="3" t="str">
        <f>HYPERLINK("https://www.facebook.com/capdoicung/", "Công an phường Đội Cung tỉnh Nghệ An")</f>
        <v>Công an phường Đội Cung tỉnh Nghệ An</v>
      </c>
      <c r="C960" s="12" t="s">
        <v>300</v>
      </c>
      <c r="D960" s="13" t="s">
        <v>301</v>
      </c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11960</v>
      </c>
      <c r="B961" s="3" t="str">
        <f>HYPERLINK("https://doicung.vinh.nghean.gov.vn/", "UBND Ủy ban nhân dân phường Đội Cung tỉnh Nghệ An")</f>
        <v>UBND Ủy ban nhân dân phường Đội Cung tỉnh Nghệ An</v>
      </c>
      <c r="C961" s="12" t="s">
        <v>300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11961</v>
      </c>
      <c r="B962" s="3" t="str">
        <f>HYPERLINK("https://www.facebook.com/conganphuonglemao/", "Công an phường Lê Mao tỉnh Nghệ An")</f>
        <v>Công an phường Lê Mao tỉnh Nghệ An</v>
      </c>
      <c r="C962" s="12" t="s">
        <v>300</v>
      </c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11962</v>
      </c>
      <c r="B963" s="3" t="str">
        <f>HYPERLINK("https://lemao.vinh.nghean.gov.vn/lien-he", "UBND Ủy ban nhân dân phường Lê Mao tỉnh Nghệ An")</f>
        <v>UBND Ủy ban nhân dân phường Lê Mao tỉnh Nghệ An</v>
      </c>
      <c r="C963" s="12" t="s">
        <v>300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11963</v>
      </c>
      <c r="B964" s="3" t="str">
        <f>HYPERLINK("https://www.facebook.com/Conganphuongtruongthi2021/?locale=vi_VN", "Công an phường Trường Thi tỉnh Nghệ An")</f>
        <v>Công an phường Trường Thi tỉnh Nghệ An</v>
      </c>
      <c r="C964" s="12" t="s">
        <v>300</v>
      </c>
      <c r="D964" s="11" t="s">
        <v>301</v>
      </c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11964</v>
      </c>
      <c r="B965" s="3" t="str">
        <f>HYPERLINK("https://truongthi.vinh.nghean.gov.vn/lien-he", "UBND Ủy ban nhân dân phường Trường Thi tỉnh Nghệ An")</f>
        <v>UBND Ủy ban nhân dân phường Trường Thi tỉnh Nghệ An</v>
      </c>
      <c r="C965" s="12" t="s">
        <v>300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11965</v>
      </c>
      <c r="B966" s="1" t="str">
        <f>HYPERLINK("https://www.facebook.com/profile.php?id=100095016872434", "Công an phường Bến Thủy tỉnh Nghệ An")</f>
        <v>Công an phường Bến Thủy tỉnh Nghệ An</v>
      </c>
      <c r="C966" s="12" t="s">
        <v>300</v>
      </c>
      <c r="D966" s="13" t="s">
        <v>301</v>
      </c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11966</v>
      </c>
      <c r="B967" s="3" t="str">
        <f>HYPERLINK("https://benthuy.vinh.nghean.gov.vn/", "UBND Ủy ban nhân dân phường Bến Thủy tỉnh Nghệ An")</f>
        <v>UBND Ủy ban nhân dân phường Bến Thủy tỉnh Nghệ An</v>
      </c>
      <c r="C967" s="12" t="s">
        <v>300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11967</v>
      </c>
      <c r="B968" s="3" t="str">
        <f>HYPERLINK("https://www.facebook.com/conganphuonghongson/?locale=vi_VN", "Công an phường Hồng Sơn tỉnh Nghệ An")</f>
        <v>Công an phường Hồng Sơn tỉnh Nghệ An</v>
      </c>
      <c r="C968" s="12" t="s">
        <v>300</v>
      </c>
      <c r="D968" s="13" t="s">
        <v>301</v>
      </c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11968</v>
      </c>
      <c r="B969" s="3" t="str">
        <f>HYPERLINK("https://hongson.vinh.nghean.gov.vn/", "UBND Ủy ban nhân dân phường Hồng Sơn tỉnh Nghệ An")</f>
        <v>UBND Ủy ban nhân dân phường Hồng Sơn tỉnh Nghệ An</v>
      </c>
      <c r="C969" s="12" t="s">
        <v>300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11969</v>
      </c>
      <c r="B970" s="3" t="str">
        <f>HYPERLINK("https://www.facebook.com/p/C%C3%B4ng-an-ph%C6%B0%E1%BB%9Dng-Trung-%C4%90%C3%B4-100064790932558/", "Công an phường Trung Đô tỉnh Nghệ An")</f>
        <v>Công an phường Trung Đô tỉnh Nghệ An</v>
      </c>
      <c r="C970" s="12" t="s">
        <v>300</v>
      </c>
      <c r="D970" s="13" t="s">
        <v>301</v>
      </c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11970</v>
      </c>
      <c r="B971" s="3" t="str">
        <f>HYPERLINK("https://trungdo.vinh.nghean.gov.vn/", "UBND Ủy ban nhân dân phường Trung Đô tỉnh Nghệ An")</f>
        <v>UBND Ủy ban nhân dân phường Trung Đô tỉnh Nghệ An</v>
      </c>
      <c r="C971" s="12" t="s">
        <v>300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11971</v>
      </c>
      <c r="B972" s="1" t="str">
        <f>HYPERLINK("", "Công an xã Nghi Phú tỉnh Nghệ An")</f>
        <v>Công an xã Nghi Phú tỉnh Nghệ An</v>
      </c>
      <c r="C972" s="12" t="s">
        <v>300</v>
      </c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11972</v>
      </c>
      <c r="B973" s="3" t="str">
        <f>HYPERLINK("https://nghiphu.vinh.nghean.gov.vn/lien-he", "UBND Ủy ban nhân dân xã Nghi Phú tỉnh Nghệ An")</f>
        <v>UBND Ủy ban nhân dân xã Nghi Phú tỉnh Nghệ An</v>
      </c>
      <c r="C973" s="12" t="s">
        <v>300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11973</v>
      </c>
      <c r="B974" s="3" t="str">
        <f>HYPERLINK("https://www.facebook.com/p/C%C3%B4ng-an-x%C3%A3-H%C6%B0ng-%C4%90%C3%B4ng-100071773157660/", "Công an xã Hưng Đông tỉnh Nghệ An")</f>
        <v>Công an xã Hưng Đông tỉnh Nghệ An</v>
      </c>
      <c r="C974" s="12" t="s">
        <v>300</v>
      </c>
      <c r="D974" s="13" t="s">
        <v>301</v>
      </c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11974</v>
      </c>
      <c r="B975" s="3" t="str">
        <f>HYPERLINK("https://www.nghean.gov.vn/kinh-te/xa-hung-dong-tp-vinh-ky-niem-70-nam-thanh-lap-xa-va-don-bang-cong-nhan-xa-dat-chuan-nong-thon-mo-576382", "UBND Ủy ban nhân dân xã Hưng Đông tỉnh Nghệ An")</f>
        <v>UBND Ủy ban nhân dân xã Hưng Đông tỉnh Nghệ An</v>
      </c>
      <c r="C975" s="12" t="s">
        <v>300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11975</v>
      </c>
      <c r="B976" s="3" t="str">
        <f>HYPERLINK("https://www.facebook.com/p/C%C3%B4ng-an-x%C3%A3-H%C6%B0ng-L%E1%BB%99c-61550520008256/", "Công an xã Hưng Lộc tỉnh Nghệ An")</f>
        <v>Công an xã Hưng Lộc tỉnh Nghệ An</v>
      </c>
      <c r="C976" s="12" t="s">
        <v>300</v>
      </c>
      <c r="D976" s="13"/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11976</v>
      </c>
      <c r="B977" s="3" t="str">
        <f>HYPERLINK("https://hungloc.vinh.nghean.gov.vn/lien-he", "UBND Ủy ban nhân dân xã Hưng Lộc tỉnh Nghệ An")</f>
        <v>UBND Ủy ban nhân dân xã Hưng Lộc tỉnh Nghệ An</v>
      </c>
      <c r="C977" s="12" t="s">
        <v>300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11977</v>
      </c>
      <c r="B978" s="3" t="s">
        <v>124</v>
      </c>
      <c r="C978" s="14" t="s">
        <v>1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11978</v>
      </c>
      <c r="B979" s="3" t="str">
        <f>HYPERLINK("https://hunghoa.vinh.nghean.gov.vn/", "UBND Ủy ban nhân dân xã Hưng Hòa tỉnh Nghệ An")</f>
        <v>UBND Ủy ban nhân dân xã Hưng Hòa tỉnh Nghệ An</v>
      </c>
      <c r="C979" s="12" t="s">
        <v>300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11979</v>
      </c>
      <c r="B980" s="3" t="str">
        <f>HYPERLINK("https://www.facebook.com/p/C%C3%B4ng-an-ph%C6%B0%E1%BB%9Dng-Vinh-T%C3%A2n-TP-Vinh-Ngh%E1%BB%87-An-100072148121620/", "Công an phường Vinh Tân tỉnh Nghệ An")</f>
        <v>Công an phường Vinh Tân tỉnh Nghệ An</v>
      </c>
      <c r="C980" s="12" t="s">
        <v>300</v>
      </c>
      <c r="D980" s="11" t="s">
        <v>301</v>
      </c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11980</v>
      </c>
      <c r="B981" s="3" t="str">
        <f>HYPERLINK("https://vinhtan.vinh.nghean.gov.vn/lien-he", "UBND Ủy ban nhân dân phường Vinh Tân tỉnh Nghệ An")</f>
        <v>UBND Ủy ban nhân dân phường Vinh Tân tỉnh Nghệ An</v>
      </c>
      <c r="C981" s="12" t="s">
        <v>300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11981</v>
      </c>
      <c r="B982" s="3" t="s">
        <v>125</v>
      </c>
      <c r="C982" s="14" t="s">
        <v>1</v>
      </c>
      <c r="D982" s="11" t="s">
        <v>301</v>
      </c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11982</v>
      </c>
      <c r="B983" s="3" t="str">
        <f>HYPERLINK("https://nghilien.vinh.nghean.gov.vn/", "UBND Ủy ban nhân dân xã Nghi Liên tỉnh Nghệ An")</f>
        <v>UBND Ủy ban nhân dân xã Nghi Liên tỉnh Nghệ An</v>
      </c>
      <c r="C983" s="12" t="s">
        <v>300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11983</v>
      </c>
      <c r="B984" s="1" t="str">
        <f>HYPERLINK("", "Công an xã Nghi Ân tỉnh Nghệ An")</f>
        <v>Công an xã Nghi Ân tỉnh Nghệ An</v>
      </c>
      <c r="C984" s="12" t="s">
        <v>300</v>
      </c>
      <c r="D984" s="13"/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11984</v>
      </c>
      <c r="B985" s="3" t="str">
        <f>HYPERLINK("https://nghian.vinh.nghean.gov.vn/", "UBND Ủy ban nhân dân xã Nghi Ân tỉnh Nghệ An")</f>
        <v>UBND Ủy ban nhân dân xã Nghi Ân tỉnh Nghệ An</v>
      </c>
      <c r="C985" s="12" t="s">
        <v>300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11985</v>
      </c>
      <c r="B986" s="3" t="str">
        <f>HYPERLINK("https://www.facebook.com/p/C%C3%B4ng-an-x%C3%A3-Nghi-Kim-TP-Vinh-Ngh%E1%BB%87-An-100070912245243/", "Công an xã Nghi Kim tỉnh Nghệ An")</f>
        <v>Công an xã Nghi Kim tỉnh Nghệ An</v>
      </c>
      <c r="C986" s="12" t="s">
        <v>300</v>
      </c>
      <c r="D986" s="13" t="s">
        <v>301</v>
      </c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11986</v>
      </c>
      <c r="B987" s="3" t="str">
        <f>HYPERLINK("https://nghikim.vinh.nghean.gov.vn/", "UBND Ủy ban nhân dân xã Nghi Kim tỉnh Nghệ An")</f>
        <v>UBND Ủy ban nhân dân xã Nghi Kim tỉnh Nghệ An</v>
      </c>
      <c r="C987" s="12" t="s">
        <v>300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11987</v>
      </c>
      <c r="B988" s="1" t="str">
        <f>HYPERLINK("", "Công an xã Nghi Đức tỉnh Nghệ An")</f>
        <v>Công an xã Nghi Đức tỉnh Nghệ An</v>
      </c>
      <c r="C988" s="12" t="s">
        <v>300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11988</v>
      </c>
      <c r="B989" s="3" t="str">
        <f>HYPERLINK("https://nghiduc.vinh.nghean.gov.vn/lien-he", "UBND Ủy ban nhân dân xã Nghi Đức tỉnh Nghệ An")</f>
        <v>UBND Ủy ban nhân dân xã Nghi Đức tỉnh Nghệ An</v>
      </c>
      <c r="C989" s="12" t="s">
        <v>300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11989</v>
      </c>
      <c r="B990" s="1" t="str">
        <f>HYPERLINK("https://www.facebook.com/profile.php?id=61552803270066", "Công an xã Hưng Chính tỉnh Nghệ An")</f>
        <v>Công an xã Hưng Chính tỉnh Nghệ An</v>
      </c>
      <c r="C990" s="12" t="s">
        <v>300</v>
      </c>
      <c r="D990" s="11" t="s">
        <v>301</v>
      </c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11990</v>
      </c>
      <c r="B991" s="3" t="str">
        <f>HYPERLINK("https://hungchinh.vinh.nghean.gov.vn/lien-he", "UBND Ủy ban nhân dân xã Hưng Chính tỉnh Nghệ An")</f>
        <v>UBND Ủy ban nhân dân xã Hưng Chính tỉnh Nghệ An</v>
      </c>
      <c r="C991" s="12" t="s">
        <v>300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11991</v>
      </c>
      <c r="B992" s="3" t="s">
        <v>126</v>
      </c>
      <c r="C992" s="14" t="s">
        <v>1</v>
      </c>
      <c r="D992" s="13" t="s">
        <v>301</v>
      </c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11992</v>
      </c>
      <c r="B993" s="3" t="str">
        <f>HYPERLINK("https://nghithuy.cualo.nghean.gov.vn/", "UBND Ủy ban nhân dân phường Nghi Thuỷ tỉnh Nghệ An")</f>
        <v>UBND Ủy ban nhân dân phường Nghi Thuỷ tỉnh Nghệ An</v>
      </c>
      <c r="C993" s="12" t="s">
        <v>300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11993</v>
      </c>
      <c r="B994" s="3" t="str">
        <f>HYPERLINK("https://www.facebook.com/p/C%C3%B4ng-An-Ph%C6%B0%E1%BB%9Dng-Nghi-T%C3%A2n-Th%E1%BB%8B-x%C3%A3-C%E1%BB%ADa-L%C3%B2-Ngh%E1%BB%87-An-100083175586864/", "Công an phường Nghi Tân tỉnh Nghệ An")</f>
        <v>Công an phường Nghi Tân tỉnh Nghệ An</v>
      </c>
      <c r="C994" s="12" t="s">
        <v>300</v>
      </c>
      <c r="D994" s="13" t="s">
        <v>301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11994</v>
      </c>
      <c r="B995" s="3" t="str">
        <f>HYPERLINK("https://nghitan.cualo.nghean.gov.vn/", "UBND Ủy ban nhân dân phường Nghi Tân tỉnh Nghệ An")</f>
        <v>UBND Ủy ban nhân dân phường Nghi Tân tỉnh Nghệ An</v>
      </c>
      <c r="C995" s="12" t="s">
        <v>300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11995</v>
      </c>
      <c r="B996" s="3" t="s">
        <v>127</v>
      </c>
      <c r="C996" s="14" t="s">
        <v>1</v>
      </c>
      <c r="D996" s="11" t="s">
        <v>301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11996</v>
      </c>
      <c r="B997" s="3" t="str">
        <f>HYPERLINK("https://thuthuy.cualo.nghean.gov.vn/", "UBND Ủy ban nhân dân phường Thu Thuỷ tỉnh Nghệ An")</f>
        <v>UBND Ủy ban nhân dân phường Thu Thuỷ tỉnh Nghệ An</v>
      </c>
      <c r="C997" s="12" t="s">
        <v>300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11997</v>
      </c>
      <c r="B998" s="3" t="str">
        <f>HYPERLINK("https://www.facebook.com/p/C%C3%B4ng-an-ph%C6%B0%E1%BB%9Dng-Nghi-Ho%C3%A0-TX-C%E1%BB%ADa-L%C3%B2-100077997828870/", "Công an phường Nghi Hòa tỉnh Nghệ An")</f>
        <v>Công an phường Nghi Hòa tỉnh Nghệ An</v>
      </c>
      <c r="C998" s="12" t="s">
        <v>300</v>
      </c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11998</v>
      </c>
      <c r="B999" s="3" t="str">
        <f>HYPERLINK("https://nghihoa.cualo.nghean.gov.vn/", "UBND Ủy ban nhân dân phường Nghi Hòa tỉnh Nghệ An")</f>
        <v>UBND Ủy ban nhân dân phường Nghi Hòa tỉnh Nghệ An</v>
      </c>
      <c r="C999" s="12" t="s">
        <v>300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11999</v>
      </c>
      <c r="B1000" s="1" t="str">
        <f>HYPERLINK("https://www.facebook.com/profile.php?id=100092351706620", "Công an phường Nghi Hải tỉnh Nghệ An")</f>
        <v>Công an phường Nghi Hải tỉnh Nghệ An</v>
      </c>
      <c r="C1000" s="12" t="s">
        <v>300</v>
      </c>
      <c r="D1000" s="13" t="s">
        <v>301</v>
      </c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12000</v>
      </c>
      <c r="B1001" s="3" t="s">
        <v>128</v>
      </c>
      <c r="C1001" s="14" t="s">
        <v>1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  <row r="1002" spans="1:17" ht="30" customHeight="1" x14ac:dyDescent="0.25">
      <c r="A1002" s="2">
        <v>12001</v>
      </c>
      <c r="B1002" s="3" t="str">
        <f>HYPERLINK("https://www.facebook.com/capnghihuong.cualo/", "Công an phường Nghi Hương tỉnh Nghệ An")</f>
        <v>Công an phường Nghi Hương tỉnh Nghệ An</v>
      </c>
      <c r="C1002" s="12" t="s">
        <v>300</v>
      </c>
      <c r="D1002" s="13" t="s">
        <v>301</v>
      </c>
      <c r="F1002" s="5"/>
      <c r="G1002" s="5"/>
      <c r="H1002" s="5"/>
      <c r="I1002" s="2"/>
      <c r="J1002" s="2"/>
      <c r="K1002" s="2"/>
      <c r="L1002" s="2"/>
      <c r="M1002" s="2"/>
      <c r="N1002" s="5"/>
      <c r="O1002" s="5"/>
      <c r="P1002" s="5"/>
      <c r="Q1002" s="5"/>
    </row>
    <row r="1003" spans="1:17" ht="30" customHeight="1" x14ac:dyDescent="0.25">
      <c r="A1003" s="2">
        <v>12002</v>
      </c>
      <c r="B1003" s="3" t="str">
        <f>HYPERLINK("https://dulich.nghean.gov.vn/tin-tuc-su-kien/phuong-nghi-huong-thi-xa-cua-lo-ky-niem-70-nam-thanh-lap-687820", "UBND Ủy ban nhân dân phường Nghi Hương tỉnh Nghệ An")</f>
        <v>UBND Ủy ban nhân dân phường Nghi Hương tỉnh Nghệ An</v>
      </c>
      <c r="C1003" s="12" t="s">
        <v>300</v>
      </c>
      <c r="F1003" s="5"/>
      <c r="G1003" s="5"/>
      <c r="H1003" s="5"/>
      <c r="I1003" s="2"/>
      <c r="J1003" s="2"/>
      <c r="K1003" s="2"/>
      <c r="L1003" s="2"/>
      <c r="M1003" s="2"/>
      <c r="N1003" s="5"/>
      <c r="O1003" s="5"/>
      <c r="P1003" s="5"/>
      <c r="Q1003" s="5"/>
    </row>
    <row r="1004" spans="1:17" ht="30" customHeight="1" x14ac:dyDescent="0.25">
      <c r="A1004" s="2">
        <v>12003</v>
      </c>
      <c r="B1004" s="3" t="str">
        <f>HYPERLINK("https://www.facebook.com/p/C%C3%B4ng-an-ph%C6%B0%E1%BB%9Dng-Nghi-Thu-th%E1%BB%8B-x%C3%A3-C%E1%BB%ADa-L%C3%B2-Ngh%E1%BB%87-An-100072441126698/", "Công an phường Nghi Thu tỉnh Nghệ An")</f>
        <v>Công an phường Nghi Thu tỉnh Nghệ An</v>
      </c>
      <c r="C1004" s="12" t="s">
        <v>300</v>
      </c>
      <c r="D1004" s="13" t="s">
        <v>301</v>
      </c>
      <c r="F1004" s="5"/>
      <c r="G1004" s="5"/>
      <c r="H1004" s="5"/>
      <c r="I1004" s="2"/>
      <c r="J1004" s="2"/>
      <c r="K1004" s="2"/>
      <c r="L1004" s="2"/>
      <c r="M1004" s="2"/>
      <c r="N1004" s="5"/>
      <c r="O1004" s="5"/>
      <c r="P1004" s="5"/>
      <c r="Q1004" s="5"/>
    </row>
    <row r="1005" spans="1:17" ht="30" customHeight="1" x14ac:dyDescent="0.25">
      <c r="A1005" s="2">
        <v>12004</v>
      </c>
      <c r="B1005" s="3" t="str">
        <f>HYPERLINK("https://www.nghean.gov.vn/uy-ban-nhan-dan-tinh", "UBND Ủy ban nhân dân phường Nghi Thu tỉnh Nghệ An")</f>
        <v>UBND Ủy ban nhân dân phường Nghi Thu tỉnh Nghệ An</v>
      </c>
      <c r="C1005" s="12" t="s">
        <v>300</v>
      </c>
      <c r="F1005" s="5"/>
      <c r="G1005" s="5"/>
      <c r="H1005" s="5"/>
      <c r="I1005" s="2"/>
      <c r="J1005" s="2"/>
      <c r="K1005" s="2"/>
      <c r="L1005" s="2"/>
      <c r="M1005" s="2"/>
      <c r="N1005" s="5"/>
      <c r="O1005" s="5"/>
      <c r="P1005" s="5"/>
      <c r="Q1005" s="5"/>
    </row>
    <row r="1006" spans="1:17" ht="30" customHeight="1" x14ac:dyDescent="0.25">
      <c r="A1006" s="2">
        <v>12005</v>
      </c>
      <c r="B1006" s="3" t="str">
        <f>HYPERLINK("https://www.facebook.com/p/C%C3%B4ng-an-ph%C6%B0%E1%BB%9Dng-Ho%C3%A0-Hi%E1%BA%BFu-100057246198053/", "Công an phường Hoà Hiếu tỉnh Nghệ An")</f>
        <v>Công an phường Hoà Hiếu tỉnh Nghệ An</v>
      </c>
      <c r="C1006" s="12" t="s">
        <v>300</v>
      </c>
      <c r="D1006" s="13" t="s">
        <v>301</v>
      </c>
      <c r="F1006" s="5"/>
      <c r="G1006" s="5"/>
      <c r="H1006" s="5"/>
      <c r="I1006" s="2"/>
      <c r="J1006" s="2"/>
      <c r="K1006" s="2"/>
      <c r="L1006" s="2"/>
      <c r="M1006" s="2"/>
      <c r="N1006" s="5"/>
      <c r="O1006" s="5"/>
      <c r="P1006" s="5"/>
      <c r="Q1006" s="5"/>
    </row>
    <row r="1007" spans="1:17" ht="30" customHeight="1" x14ac:dyDescent="0.25">
      <c r="A1007" s="2">
        <v>12006</v>
      </c>
      <c r="B1007" s="3" t="str">
        <f>HYPERLINK("https://hoahieu.thaihoa.nghean.gov.vn/", "UBND Ủy ban nhân dân phường Hoà Hiếu tỉnh Nghệ An")</f>
        <v>UBND Ủy ban nhân dân phường Hoà Hiếu tỉnh Nghệ An</v>
      </c>
      <c r="C1007" s="12" t="s">
        <v>300</v>
      </c>
      <c r="F1007" s="5"/>
      <c r="G1007" s="5"/>
      <c r="H1007" s="5"/>
      <c r="I1007" s="2"/>
      <c r="J1007" s="2"/>
      <c r="K1007" s="2"/>
      <c r="L1007" s="2"/>
      <c r="M1007" s="2"/>
      <c r="N1007" s="5"/>
      <c r="O1007" s="5"/>
      <c r="P1007" s="5"/>
      <c r="Q1007" s="5"/>
    </row>
    <row r="1008" spans="1:17" ht="30" customHeight="1" x14ac:dyDescent="0.25">
      <c r="A1008" s="2">
        <v>12007</v>
      </c>
      <c r="B1008" s="3" t="str">
        <f>HYPERLINK("https://www.facebook.com/p/C%C3%B4ng-an-ph%C6%B0%E1%BB%9Dng-Quang-Phong-100064694558644/", "Công an phường Quang Phong tỉnh Nghệ An")</f>
        <v>Công an phường Quang Phong tỉnh Nghệ An</v>
      </c>
      <c r="C1008" s="12" t="s">
        <v>300</v>
      </c>
      <c r="D1008" s="13" t="s">
        <v>301</v>
      </c>
      <c r="F1008" s="5"/>
      <c r="G1008" s="5"/>
      <c r="H1008" s="5"/>
      <c r="I1008" s="2"/>
      <c r="J1008" s="2"/>
      <c r="K1008" s="2"/>
      <c r="L1008" s="2"/>
      <c r="M1008" s="2"/>
      <c r="N1008" s="5"/>
      <c r="O1008" s="5"/>
      <c r="P1008" s="5"/>
      <c r="Q1008" s="5"/>
    </row>
    <row r="1009" spans="1:17" ht="30" customHeight="1" x14ac:dyDescent="0.25">
      <c r="A1009" s="2">
        <v>12008</v>
      </c>
      <c r="B1009" s="3" t="str">
        <f>HYPERLINK("https://quangphong.thaihoa.nghean.gov.vn/index.php/thong-bao/thong-bao-tuyen-chon-can-bo-khong-chuyen-trach-phuong-quang-phong-100.html", "UBND Ủy ban nhân dân phường Quang Phong tỉnh Nghệ An")</f>
        <v>UBND Ủy ban nhân dân phường Quang Phong tỉnh Nghệ An</v>
      </c>
      <c r="C1009" s="12" t="s">
        <v>300</v>
      </c>
      <c r="F1009" s="5"/>
      <c r="G1009" s="5"/>
      <c r="H1009" s="5"/>
      <c r="I1009" s="2"/>
      <c r="J1009" s="2"/>
      <c r="K1009" s="2"/>
      <c r="L1009" s="2"/>
      <c r="M1009" s="2"/>
      <c r="N1009" s="5"/>
      <c r="O1009" s="5"/>
      <c r="P1009" s="5"/>
      <c r="Q1009" s="5"/>
    </row>
    <row r="1010" spans="1:17" ht="30" customHeight="1" x14ac:dyDescent="0.25">
      <c r="A1010" s="2">
        <v>12009</v>
      </c>
      <c r="B1010" s="3" t="str">
        <f>HYPERLINK("https://www.facebook.com/p/C%C3%B4ng-an-ph%C6%B0%E1%BB%9Dng-Quang-Ti%E1%BA%BFn-Th%E1%BB%8B-x%C3%A3-Th%C3%A1i-H%C3%B2a-100088370754800/", "Công an phường Quang Tiến tỉnh Nghệ An")</f>
        <v>Công an phường Quang Tiến tỉnh Nghệ An</v>
      </c>
      <c r="C1010" s="12" t="s">
        <v>300</v>
      </c>
      <c r="D1010" s="11" t="s">
        <v>301</v>
      </c>
      <c r="F1010" s="5"/>
      <c r="G1010" s="5"/>
      <c r="H1010" s="5"/>
      <c r="I1010" s="2"/>
      <c r="J1010" s="2"/>
      <c r="K1010" s="2"/>
      <c r="L1010" s="2"/>
      <c r="M1010" s="2"/>
      <c r="N1010" s="5"/>
      <c r="O1010" s="5"/>
      <c r="P1010" s="5"/>
      <c r="Q1010" s="5"/>
    </row>
    <row r="1011" spans="1:17" ht="30" customHeight="1" x14ac:dyDescent="0.25">
      <c r="A1011" s="2">
        <v>12010</v>
      </c>
      <c r="B1011" s="3" t="str">
        <f>HYPERLINK("https://quangtien.thaihoa.nghean.gov.vn/", "UBND Ủy ban nhân dân phường Quang Tiến tỉnh Nghệ An")</f>
        <v>UBND Ủy ban nhân dân phường Quang Tiến tỉnh Nghệ An</v>
      </c>
      <c r="C1011" s="12" t="s">
        <v>300</v>
      </c>
      <c r="F1011" s="5"/>
      <c r="G1011" s="5"/>
      <c r="H1011" s="5"/>
      <c r="I1011" s="2"/>
      <c r="J1011" s="2"/>
      <c r="K1011" s="2"/>
      <c r="L1011" s="2"/>
      <c r="M1011" s="2"/>
      <c r="N1011" s="5"/>
      <c r="O1011" s="5"/>
      <c r="P1011" s="5"/>
      <c r="Q1011" s="5"/>
    </row>
    <row r="1012" spans="1:17" ht="30" customHeight="1" x14ac:dyDescent="0.25">
      <c r="A1012" s="2">
        <v>12011</v>
      </c>
      <c r="B1012" s="3" t="s">
        <v>129</v>
      </c>
      <c r="C1012" s="14" t="s">
        <v>1</v>
      </c>
      <c r="F1012" s="5"/>
      <c r="G1012" s="5"/>
      <c r="H1012" s="5"/>
      <c r="I1012" s="2"/>
      <c r="J1012" s="2"/>
      <c r="K1012" s="2"/>
      <c r="L1012" s="2"/>
      <c r="M1012" s="2"/>
      <c r="N1012" s="5"/>
      <c r="O1012" s="5"/>
      <c r="P1012" s="5"/>
      <c r="Q1012" s="5"/>
    </row>
    <row r="1013" spans="1:17" ht="30" customHeight="1" x14ac:dyDescent="0.25">
      <c r="A1013" s="2">
        <v>12012</v>
      </c>
      <c r="B1013" s="3" t="str">
        <f>HYPERLINK("https://nghiatien.thaihoa.nghean.gov.vn/", "UBND Ủy ban nhân dân xã Nghĩa Hòa tỉnh Nghệ An")</f>
        <v>UBND Ủy ban nhân dân xã Nghĩa Hòa tỉnh Nghệ An</v>
      </c>
      <c r="C1013" s="12" t="s">
        <v>300</v>
      </c>
      <c r="F1013" s="5"/>
      <c r="G1013" s="5"/>
      <c r="H1013" s="5"/>
      <c r="I1013" s="2"/>
      <c r="J1013" s="2"/>
      <c r="K1013" s="2"/>
      <c r="L1013" s="2"/>
      <c r="M1013" s="2"/>
      <c r="N1013" s="5"/>
      <c r="O1013" s="5"/>
      <c r="P1013" s="5"/>
      <c r="Q1013" s="5"/>
    </row>
    <row r="1014" spans="1:17" ht="30" customHeight="1" x14ac:dyDescent="0.25">
      <c r="A1014" s="2">
        <v>12013</v>
      </c>
      <c r="B1014" s="3" t="str">
        <f>HYPERLINK("https://www.facebook.com/p/C%C3%B4ng-an-ph%C6%B0%E1%BB%9Dng-Long-S%C6%A1n-100067151257927/", "Công an phường Long Sơn tỉnh Nghệ An")</f>
        <v>Công an phường Long Sơn tỉnh Nghệ An</v>
      </c>
      <c r="C1014" s="12" t="s">
        <v>300</v>
      </c>
      <c r="D1014" s="13" t="s">
        <v>301</v>
      </c>
      <c r="F1014" s="5"/>
      <c r="G1014" s="5"/>
      <c r="H1014" s="5"/>
      <c r="I1014" s="2"/>
      <c r="J1014" s="2"/>
      <c r="K1014" s="2"/>
      <c r="L1014" s="2"/>
      <c r="M1014" s="2"/>
      <c r="N1014" s="5"/>
      <c r="O1014" s="5"/>
      <c r="P1014" s="5"/>
      <c r="Q1014" s="5"/>
    </row>
    <row r="1015" spans="1:17" ht="30" customHeight="1" x14ac:dyDescent="0.25">
      <c r="A1015" s="2">
        <v>12014</v>
      </c>
      <c r="B1015" s="3" t="str">
        <f>HYPERLINK("https://longson.thaihoa.nghean.gov.vn/", "UBND Ủy ban nhân dân phường Long Sơn tỉnh Nghệ An")</f>
        <v>UBND Ủy ban nhân dân phường Long Sơn tỉnh Nghệ An</v>
      </c>
      <c r="C1015" s="12" t="s">
        <v>300</v>
      </c>
      <c r="F1015" s="5"/>
      <c r="G1015" s="5"/>
      <c r="H1015" s="5"/>
      <c r="I1015" s="2"/>
      <c r="J1015" s="2"/>
      <c r="K1015" s="2"/>
      <c r="L1015" s="2"/>
      <c r="M1015" s="2"/>
      <c r="N1015" s="5"/>
      <c r="O1015" s="5"/>
      <c r="P1015" s="5"/>
      <c r="Q1015" s="5"/>
    </row>
    <row r="1016" spans="1:17" ht="30" customHeight="1" x14ac:dyDescent="0.25">
      <c r="A1016" s="2">
        <v>12015</v>
      </c>
      <c r="B1016" s="3" t="s">
        <v>130</v>
      </c>
      <c r="C1016" s="14" t="s">
        <v>1</v>
      </c>
      <c r="D1016" s="13" t="s">
        <v>301</v>
      </c>
      <c r="F1016" s="5"/>
      <c r="G1016" s="5"/>
      <c r="H1016" s="5"/>
      <c r="I1016" s="2"/>
      <c r="J1016" s="2"/>
      <c r="K1016" s="2"/>
      <c r="L1016" s="2"/>
      <c r="M1016" s="2"/>
      <c r="N1016" s="5"/>
      <c r="O1016" s="5"/>
      <c r="P1016" s="5"/>
      <c r="Q1016" s="5"/>
    </row>
    <row r="1017" spans="1:17" ht="30" customHeight="1" x14ac:dyDescent="0.25">
      <c r="A1017" s="2">
        <v>12016</v>
      </c>
      <c r="B1017" s="3" t="str">
        <f>HYPERLINK("https://nghiatien.thaihoa.nghean.gov.vn/", "UBND Ủy ban nhân dân xã Nghĩa Tiến tỉnh Nghệ An")</f>
        <v>UBND Ủy ban nhân dân xã Nghĩa Tiến tỉnh Nghệ An</v>
      </c>
      <c r="C1017" s="12" t="s">
        <v>300</v>
      </c>
      <c r="F1017" s="5"/>
      <c r="G1017" s="5"/>
      <c r="H1017" s="5"/>
      <c r="I1017" s="2"/>
      <c r="J1017" s="2"/>
      <c r="K1017" s="2"/>
      <c r="L1017" s="2"/>
      <c r="M1017" s="2"/>
      <c r="N1017" s="5"/>
      <c r="O1017" s="5"/>
      <c r="P1017" s="5"/>
      <c r="Q1017" s="5"/>
    </row>
    <row r="1018" spans="1:17" ht="30" customHeight="1" x14ac:dyDescent="0.25">
      <c r="A1018" s="2">
        <v>12017</v>
      </c>
      <c r="B1018" s="3" t="s">
        <v>131</v>
      </c>
      <c r="C1018" s="14" t="s">
        <v>1</v>
      </c>
      <c r="D1018" s="13" t="s">
        <v>301</v>
      </c>
      <c r="F1018" s="5"/>
      <c r="G1018" s="5"/>
      <c r="H1018" s="5"/>
      <c r="I1018" s="2"/>
      <c r="J1018" s="2"/>
      <c r="K1018" s="2"/>
      <c r="L1018" s="2"/>
      <c r="M1018" s="2"/>
      <c r="N1018" s="5"/>
      <c r="O1018" s="5"/>
      <c r="P1018" s="5"/>
      <c r="Q1018" s="5"/>
    </row>
    <row r="1019" spans="1:17" ht="30" customHeight="1" x14ac:dyDescent="0.25">
      <c r="A1019" s="2">
        <v>12018</v>
      </c>
      <c r="B1019" s="3" t="str">
        <f>HYPERLINK("https://nghiamy.thaihoa.nghean.gov.vn/", "UBND Ủy ban nhân dân xã Nghĩa Mỹ tỉnh Nghệ An")</f>
        <v>UBND Ủy ban nhân dân xã Nghĩa Mỹ tỉnh Nghệ An</v>
      </c>
      <c r="C1019" s="12" t="s">
        <v>300</v>
      </c>
      <c r="F1019" s="5"/>
      <c r="G1019" s="5"/>
      <c r="H1019" s="5"/>
      <c r="I1019" s="2"/>
      <c r="J1019" s="2"/>
      <c r="K1019" s="2"/>
      <c r="L1019" s="2"/>
      <c r="M1019" s="2"/>
      <c r="N1019" s="5"/>
      <c r="O1019" s="5"/>
      <c r="P1019" s="5"/>
      <c r="Q1019" s="5"/>
    </row>
    <row r="1020" spans="1:17" ht="30" customHeight="1" x14ac:dyDescent="0.25">
      <c r="A1020" s="2">
        <v>12019</v>
      </c>
      <c r="B1020" s="3" t="s">
        <v>132</v>
      </c>
      <c r="C1020" s="14" t="s">
        <v>1</v>
      </c>
      <c r="D1020" s="13" t="s">
        <v>301</v>
      </c>
      <c r="F1020" s="5"/>
      <c r="G1020" s="5"/>
      <c r="H1020" s="5"/>
      <c r="I1020" s="2"/>
      <c r="J1020" s="2"/>
      <c r="K1020" s="2"/>
      <c r="L1020" s="2"/>
      <c r="M1020" s="2"/>
      <c r="N1020" s="5"/>
      <c r="O1020" s="5"/>
      <c r="P1020" s="5"/>
      <c r="Q1020" s="5"/>
    </row>
    <row r="1021" spans="1:17" ht="30" customHeight="1" x14ac:dyDescent="0.25">
      <c r="A1021" s="2">
        <v>12020</v>
      </c>
      <c r="B1021" s="3" t="str">
        <f>HYPERLINK("https://tayhieu.thaihoa.nghean.gov.vn/", "UBND Ủy ban nhân dân xã Tây Hiếu tỉnh Nghệ An")</f>
        <v>UBND Ủy ban nhân dân xã Tây Hiếu tỉnh Nghệ An</v>
      </c>
      <c r="C1021" s="12" t="s">
        <v>300</v>
      </c>
      <c r="F1021" s="5"/>
      <c r="G1021" s="5"/>
      <c r="H1021" s="5"/>
      <c r="I1021" s="2"/>
      <c r="J1021" s="2"/>
      <c r="K1021" s="2"/>
      <c r="L1021" s="2"/>
      <c r="M1021" s="2"/>
      <c r="N1021" s="5"/>
      <c r="O1021" s="5"/>
      <c r="P1021" s="5"/>
      <c r="Q1021" s="5"/>
    </row>
    <row r="1022" spans="1:17" ht="30" customHeight="1" x14ac:dyDescent="0.25">
      <c r="A1022" s="2">
        <v>12021</v>
      </c>
      <c r="B1022" s="3" t="str">
        <f>HYPERLINK("https://www.facebook.com/caxnt/", "Công an xã Nghĩa Thuận tỉnh Nghệ An")</f>
        <v>Công an xã Nghĩa Thuận tỉnh Nghệ An</v>
      </c>
      <c r="C1022" s="12" t="s">
        <v>300</v>
      </c>
      <c r="D1022" s="13" t="s">
        <v>301</v>
      </c>
      <c r="F1022" s="5"/>
      <c r="G1022" s="5"/>
      <c r="H1022" s="5"/>
      <c r="I1022" s="2"/>
      <c r="J1022" s="2"/>
      <c r="K1022" s="2"/>
      <c r="L1022" s="2"/>
      <c r="M1022" s="2"/>
      <c r="N1022" s="5"/>
      <c r="O1022" s="5"/>
      <c r="P1022" s="5"/>
      <c r="Q1022" s="5"/>
    </row>
    <row r="1023" spans="1:17" ht="30" customHeight="1" x14ac:dyDescent="0.25">
      <c r="A1023" s="2">
        <v>12022</v>
      </c>
      <c r="B1023" s="3" t="str">
        <f>HYPERLINK("https://nghiathuan.thaihoa.nghean.gov.vn/", "UBND Ủy ban nhân dân xã Nghĩa Thuận tỉnh Nghệ An")</f>
        <v>UBND Ủy ban nhân dân xã Nghĩa Thuận tỉnh Nghệ An</v>
      </c>
      <c r="C1023" s="12" t="s">
        <v>300</v>
      </c>
      <c r="F1023" s="5"/>
      <c r="G1023" s="5"/>
      <c r="H1023" s="5"/>
      <c r="I1023" s="2"/>
      <c r="J1023" s="2"/>
      <c r="K1023" s="2"/>
      <c r="L1023" s="2"/>
      <c r="M1023" s="2"/>
      <c r="N1023" s="5"/>
      <c r="O1023" s="5"/>
      <c r="P1023" s="5"/>
      <c r="Q1023" s="5"/>
    </row>
    <row r="1024" spans="1:17" ht="30" customHeight="1" x14ac:dyDescent="0.25">
      <c r="A1024" s="2">
        <v>12023</v>
      </c>
      <c r="B1024" s="3" t="str">
        <f>HYPERLINK("https://www.facebook.com/ConganxaDongHieu/", "Công an xã Đông Hiếu tỉnh Nghệ An")</f>
        <v>Công an xã Đông Hiếu tỉnh Nghệ An</v>
      </c>
      <c r="C1024" s="12" t="s">
        <v>300</v>
      </c>
      <c r="D1024" s="13" t="s">
        <v>301</v>
      </c>
      <c r="F1024" s="5"/>
      <c r="G1024" s="5"/>
      <c r="H1024" s="5"/>
      <c r="I1024" s="2"/>
      <c r="J1024" s="2"/>
      <c r="K1024" s="2"/>
      <c r="L1024" s="2"/>
      <c r="M1024" s="2"/>
      <c r="N1024" s="5"/>
      <c r="O1024" s="5"/>
      <c r="P1024" s="5"/>
      <c r="Q1024" s="5"/>
    </row>
    <row r="1025" spans="1:17" ht="30" customHeight="1" x14ac:dyDescent="0.25">
      <c r="A1025" s="2">
        <v>12024</v>
      </c>
      <c r="B1025" s="3" t="str">
        <f>HYPERLINK("https://donghieu.thaihoa.nghean.gov.vn/", "UBND Ủy ban nhân dân xã Đông Hiếu tỉnh Nghệ An")</f>
        <v>UBND Ủy ban nhân dân xã Đông Hiếu tỉnh Nghệ An</v>
      </c>
      <c r="C1025" s="12" t="s">
        <v>300</v>
      </c>
      <c r="F1025" s="5"/>
      <c r="G1025" s="5"/>
      <c r="H1025" s="5"/>
      <c r="I1025" s="2"/>
      <c r="J1025" s="2"/>
      <c r="K1025" s="2"/>
      <c r="L1025" s="2"/>
      <c r="M1025" s="2"/>
      <c r="N1025" s="5"/>
      <c r="O1025" s="5"/>
      <c r="P1025" s="5"/>
      <c r="Q1025" s="5"/>
    </row>
    <row r="1026" spans="1:17" ht="30" customHeight="1" x14ac:dyDescent="0.25">
      <c r="A1026" s="2">
        <v>12025</v>
      </c>
      <c r="B1026" s="1" t="str">
        <f>HYPERLINK("https://www.facebook.com/conganthitrankimson", "Công an thị trấn Kim Sơn tỉnh Nghệ An")</f>
        <v>Công an thị trấn Kim Sơn tỉnh Nghệ An</v>
      </c>
      <c r="C1026" s="12" t="s">
        <v>300</v>
      </c>
      <c r="D1026" s="13" t="s">
        <v>301</v>
      </c>
      <c r="F1026" s="5"/>
      <c r="G1026" s="5"/>
      <c r="H1026" s="5"/>
      <c r="I1026" s="2"/>
      <c r="J1026" s="2"/>
      <c r="K1026" s="2"/>
      <c r="L1026" s="2"/>
      <c r="M1026" s="2"/>
      <c r="N1026" s="5"/>
      <c r="O1026" s="5"/>
      <c r="P1026" s="5"/>
      <c r="Q1026" s="5"/>
    </row>
    <row r="1027" spans="1:17" ht="30" customHeight="1" x14ac:dyDescent="0.25">
      <c r="A1027" s="2">
        <v>12026</v>
      </c>
      <c r="B1027" s="3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1027" s="12" t="s">
        <v>300</v>
      </c>
      <c r="F1027" s="5"/>
      <c r="G1027" s="5"/>
      <c r="H1027" s="5"/>
      <c r="I1027" s="2"/>
      <c r="J1027" s="2"/>
      <c r="K1027" s="2"/>
      <c r="L1027" s="2"/>
      <c r="M1027" s="2"/>
      <c r="N1027" s="5"/>
      <c r="O1027" s="5"/>
      <c r="P1027" s="5"/>
      <c r="Q1027" s="5"/>
    </row>
    <row r="1028" spans="1:17" ht="30" customHeight="1" x14ac:dyDescent="0.25">
      <c r="A1028" s="2">
        <v>12027</v>
      </c>
      <c r="B1028" s="3" t="s">
        <v>133</v>
      </c>
      <c r="C1028" s="14" t="s">
        <v>1</v>
      </c>
      <c r="D1028" s="13" t="s">
        <v>301</v>
      </c>
      <c r="F1028" s="5"/>
      <c r="G1028" s="5"/>
      <c r="H1028" s="5"/>
      <c r="I1028" s="2"/>
      <c r="J1028" s="2"/>
      <c r="K1028" s="2"/>
      <c r="L1028" s="2"/>
      <c r="M1028" s="2"/>
      <c r="N1028" s="5"/>
      <c r="O1028" s="5"/>
      <c r="P1028" s="5"/>
      <c r="Q1028" s="5"/>
    </row>
    <row r="1029" spans="1:17" ht="30" customHeight="1" x14ac:dyDescent="0.25">
      <c r="A1029" s="2">
        <v>12028</v>
      </c>
      <c r="B1029" s="3" t="str">
        <f>HYPERLINK("https://thongthu.quephong.nghean.gov.vn/", "UBND Ủy ban nhân dân xã Thông Thụ tỉnh Nghệ An")</f>
        <v>UBND Ủy ban nhân dân xã Thông Thụ tỉnh Nghệ An</v>
      </c>
      <c r="C1029" s="12" t="s">
        <v>300</v>
      </c>
      <c r="F1029" s="5"/>
      <c r="G1029" s="5"/>
      <c r="H1029" s="5"/>
      <c r="I1029" s="2"/>
      <c r="J1029" s="2"/>
      <c r="K1029" s="2"/>
      <c r="L1029" s="2"/>
      <c r="M1029" s="2"/>
      <c r="N1029" s="5"/>
      <c r="O1029" s="5"/>
      <c r="P1029" s="5"/>
      <c r="Q1029" s="5"/>
    </row>
    <row r="1030" spans="1:17" ht="30" customHeight="1" x14ac:dyDescent="0.25">
      <c r="A1030" s="2">
        <v>12029</v>
      </c>
      <c r="B1030" s="3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030" s="12" t="s">
        <v>300</v>
      </c>
      <c r="D1030" s="13" t="s">
        <v>301</v>
      </c>
      <c r="F1030" s="5"/>
      <c r="G1030" s="5"/>
      <c r="H1030" s="5"/>
      <c r="I1030" s="2"/>
      <c r="J1030" s="2"/>
      <c r="K1030" s="2"/>
      <c r="L1030" s="2"/>
      <c r="M1030" s="2"/>
      <c r="N1030" s="5"/>
      <c r="O1030" s="5"/>
      <c r="P1030" s="5"/>
      <c r="Q1030" s="5"/>
    </row>
    <row r="1031" spans="1:17" ht="30" customHeight="1" x14ac:dyDescent="0.25">
      <c r="A1031" s="2">
        <v>12030</v>
      </c>
      <c r="B1031" s="3" t="str">
        <f>HYPERLINK("https://dongvan.tanky.nghean.gov.vn/", "UBND Ủy ban nhân dân xã Đồng Văn tỉnh Nghệ An")</f>
        <v>UBND Ủy ban nhân dân xã Đồng Văn tỉnh Nghệ An</v>
      </c>
      <c r="C1031" s="12" t="s">
        <v>300</v>
      </c>
      <c r="F1031" s="5"/>
      <c r="G1031" s="5"/>
      <c r="H1031" s="5"/>
      <c r="I1031" s="2"/>
      <c r="J1031" s="2"/>
      <c r="K1031" s="2"/>
      <c r="L1031" s="2"/>
      <c r="M1031" s="2"/>
      <c r="N1031" s="5"/>
      <c r="O1031" s="5"/>
      <c r="P1031" s="5"/>
      <c r="Q1031" s="5"/>
    </row>
    <row r="1032" spans="1:17" ht="30" customHeight="1" x14ac:dyDescent="0.25">
      <c r="A1032" s="2">
        <v>12031</v>
      </c>
      <c r="B1032" s="1" t="str">
        <f>HYPERLINK("https://www.facebook.com/conganxahanhdich", "Công an xã Hạnh Dịch tỉnh Nghệ An")</f>
        <v>Công an xã Hạnh Dịch tỉnh Nghệ An</v>
      </c>
      <c r="C1032" s="12" t="s">
        <v>300</v>
      </c>
      <c r="D1032" s="13" t="s">
        <v>301</v>
      </c>
      <c r="F1032" s="5"/>
      <c r="G1032" s="5"/>
      <c r="H1032" s="5"/>
      <c r="I1032" s="2"/>
      <c r="J1032" s="2"/>
      <c r="K1032" s="2"/>
      <c r="L1032" s="2"/>
      <c r="M1032" s="2"/>
      <c r="N1032" s="5"/>
      <c r="O1032" s="5"/>
      <c r="P1032" s="5"/>
      <c r="Q1032" s="5"/>
    </row>
    <row r="1033" spans="1:17" ht="30" customHeight="1" x14ac:dyDescent="0.25">
      <c r="A1033" s="2">
        <v>12032</v>
      </c>
      <c r="B1033" s="3" t="str">
        <f>HYPERLINK("https://hanhdich.quephong.nghean.gov.vn/", "UBND Ủy ban nhân dân xã Hạnh Dịch tỉnh Nghệ An")</f>
        <v>UBND Ủy ban nhân dân xã Hạnh Dịch tỉnh Nghệ An</v>
      </c>
      <c r="C1033" s="12" t="s">
        <v>300</v>
      </c>
      <c r="F1033" s="5"/>
      <c r="G1033" s="5"/>
      <c r="H1033" s="5"/>
      <c r="I1033" s="2"/>
      <c r="J1033" s="2"/>
      <c r="K1033" s="2"/>
      <c r="L1033" s="2"/>
      <c r="M1033" s="2"/>
      <c r="N1033" s="5"/>
      <c r="O1033" s="5"/>
      <c r="P1033" s="5"/>
      <c r="Q1033" s="5"/>
    </row>
    <row r="1034" spans="1:17" ht="30" customHeight="1" x14ac:dyDescent="0.25">
      <c r="A1034" s="2">
        <v>12033</v>
      </c>
      <c r="B1034" s="3" t="str">
        <f>HYPERLINK("https://www.facebook.com/CAXTienPhong/", "Công an xã Tiền Phong tỉnh Nghệ An")</f>
        <v>Công an xã Tiền Phong tỉnh Nghệ An</v>
      </c>
      <c r="C1034" s="12" t="s">
        <v>300</v>
      </c>
      <c r="D1034" s="13" t="s">
        <v>301</v>
      </c>
      <c r="F1034" s="5"/>
      <c r="G1034" s="5"/>
      <c r="H1034" s="5"/>
      <c r="I1034" s="2"/>
      <c r="J1034" s="2"/>
      <c r="K1034" s="2"/>
      <c r="L1034" s="2"/>
      <c r="M1034" s="2"/>
      <c r="N1034" s="5"/>
      <c r="O1034" s="5"/>
      <c r="P1034" s="5"/>
      <c r="Q1034" s="5"/>
    </row>
    <row r="1035" spans="1:17" ht="30" customHeight="1" x14ac:dyDescent="0.25">
      <c r="A1035" s="2">
        <v>12034</v>
      </c>
      <c r="B1035" s="3" t="str">
        <f>HYPERLINK("https://hanhdich.quephong.nghean.gov.vn/", "UBND Ủy ban nhân dân xã Tiền Phong tỉnh Nghệ An")</f>
        <v>UBND Ủy ban nhân dân xã Tiền Phong tỉnh Nghệ An</v>
      </c>
      <c r="C1035" s="12" t="s">
        <v>300</v>
      </c>
      <c r="F1035" s="5"/>
      <c r="G1035" s="5"/>
      <c r="H1035" s="5"/>
      <c r="I1035" s="2"/>
      <c r="J1035" s="2"/>
      <c r="K1035" s="2"/>
      <c r="L1035" s="2"/>
      <c r="M1035" s="2"/>
      <c r="N1035" s="5"/>
      <c r="O1035" s="5"/>
      <c r="P1035" s="5"/>
      <c r="Q1035" s="5"/>
    </row>
    <row r="1036" spans="1:17" ht="30" customHeight="1" x14ac:dyDescent="0.25">
      <c r="A1036" s="2">
        <v>12035</v>
      </c>
      <c r="B1036" s="3" t="s">
        <v>134</v>
      </c>
      <c r="C1036" s="14" t="s">
        <v>1</v>
      </c>
      <c r="D1036" s="13" t="s">
        <v>301</v>
      </c>
      <c r="F1036" s="5"/>
      <c r="G1036" s="5"/>
      <c r="H1036" s="5"/>
      <c r="I1036" s="2"/>
      <c r="J1036" s="2"/>
      <c r="K1036" s="2"/>
      <c r="L1036" s="2"/>
      <c r="M1036" s="2"/>
      <c r="N1036" s="5"/>
      <c r="O1036" s="5"/>
      <c r="P1036" s="5"/>
      <c r="Q1036" s="5"/>
    </row>
    <row r="1037" spans="1:17" ht="30" customHeight="1" x14ac:dyDescent="0.25">
      <c r="A1037" s="2">
        <v>12036</v>
      </c>
      <c r="B1037" s="3" t="str">
        <f>HYPERLINK("https://namgiai.quephong.nghean.gov.vn/", "UBND Ủy ban nhân dân xã Nậm Giải tỉnh Nghệ An")</f>
        <v>UBND Ủy ban nhân dân xã Nậm Giải tỉnh Nghệ An</v>
      </c>
      <c r="C1037" s="12" t="s">
        <v>300</v>
      </c>
      <c r="F1037" s="5"/>
      <c r="G1037" s="5"/>
      <c r="H1037" s="5"/>
      <c r="I1037" s="2"/>
      <c r="J1037" s="2"/>
      <c r="K1037" s="2"/>
      <c r="L1037" s="2"/>
      <c r="M1037" s="2"/>
      <c r="N1037" s="5"/>
      <c r="O1037" s="5"/>
      <c r="P1037" s="5"/>
      <c r="Q1037" s="5"/>
    </row>
    <row r="1038" spans="1:17" ht="30" customHeight="1" x14ac:dyDescent="0.25">
      <c r="A1038" s="2">
        <v>12037</v>
      </c>
      <c r="B1038" s="1" t="str">
        <f>HYPERLINK("", "Công an xã Tri Lễ tỉnh Nghệ An")</f>
        <v>Công an xã Tri Lễ tỉnh Nghệ An</v>
      </c>
      <c r="C1038" s="12" t="s">
        <v>300</v>
      </c>
      <c r="D1038" s="13"/>
      <c r="F1038" s="5"/>
      <c r="G1038" s="5"/>
      <c r="H1038" s="5"/>
      <c r="I1038" s="2"/>
      <c r="J1038" s="2"/>
      <c r="K1038" s="2"/>
      <c r="L1038" s="2"/>
      <c r="M1038" s="2"/>
      <c r="N1038" s="5"/>
      <c r="O1038" s="5"/>
      <c r="P1038" s="5"/>
      <c r="Q1038" s="5"/>
    </row>
    <row r="1039" spans="1:17" ht="30" customHeight="1" x14ac:dyDescent="0.25">
      <c r="A1039" s="2">
        <v>12038</v>
      </c>
      <c r="B1039" s="3" t="str">
        <f>HYPERLINK("https://trile.quephong.nghean.gov.vn/", "UBND Ủy ban nhân dân xã Tri Lễ tỉnh Nghệ An")</f>
        <v>UBND Ủy ban nhân dân xã Tri Lễ tỉnh Nghệ An</v>
      </c>
      <c r="C1039" s="12" t="s">
        <v>300</v>
      </c>
      <c r="F1039" s="5"/>
      <c r="G1039" s="5"/>
      <c r="H1039" s="5"/>
      <c r="I1039" s="2"/>
      <c r="J1039" s="2"/>
      <c r="K1039" s="2"/>
      <c r="L1039" s="2"/>
      <c r="M1039" s="2"/>
      <c r="N1039" s="5"/>
      <c r="O1039" s="5"/>
      <c r="P1039" s="5"/>
      <c r="Q1039" s="5"/>
    </row>
    <row r="1040" spans="1:17" ht="30" customHeight="1" x14ac:dyDescent="0.25">
      <c r="A1040" s="2">
        <v>12039</v>
      </c>
      <c r="B1040" s="1" t="str">
        <f>HYPERLINK("", "Công an xã Châu Kim tỉnh Nghệ An")</f>
        <v>Công an xã Châu Kim tỉnh Nghệ An</v>
      </c>
      <c r="C1040" s="12" t="s">
        <v>300</v>
      </c>
      <c r="D1040" s="13"/>
      <c r="F1040" s="5"/>
      <c r="G1040" s="5"/>
      <c r="H1040" s="5"/>
      <c r="I1040" s="2"/>
      <c r="J1040" s="2"/>
      <c r="K1040" s="2"/>
      <c r="L1040" s="2"/>
      <c r="M1040" s="2"/>
      <c r="N1040" s="5"/>
      <c r="O1040" s="5"/>
      <c r="P1040" s="5"/>
      <c r="Q1040" s="5"/>
    </row>
    <row r="1041" spans="1:17" ht="30" customHeight="1" x14ac:dyDescent="0.25">
      <c r="A1041" s="2">
        <v>12040</v>
      </c>
      <c r="B1041" s="3" t="str">
        <f>HYPERLINK("https://chaukim.quephong.nghean.gov.vn/", "UBND Ủy ban nhân dân xã Châu Kim tỉnh Nghệ An")</f>
        <v>UBND Ủy ban nhân dân xã Châu Kim tỉnh Nghệ An</v>
      </c>
      <c r="C1041" s="12" t="s">
        <v>300</v>
      </c>
      <c r="F1041" s="5"/>
      <c r="G1041" s="5"/>
      <c r="H1041" s="5"/>
      <c r="I1041" s="2"/>
      <c r="J1041" s="2"/>
      <c r="K1041" s="2"/>
      <c r="L1041" s="2"/>
      <c r="M1041" s="2"/>
      <c r="N1041" s="5"/>
      <c r="O1041" s="5"/>
      <c r="P1041" s="5"/>
      <c r="Q1041" s="5"/>
    </row>
    <row r="1042" spans="1:17" ht="30" customHeight="1" x14ac:dyDescent="0.25">
      <c r="A1042" s="2">
        <v>12041</v>
      </c>
      <c r="B1042" s="3" t="str">
        <f>HYPERLINK("https://www.facebook.com/p/C%C3%B4ng-an-x%C3%A3-M%C6%B0%E1%BB%9Dng-N%E1%BB%8Dc-100063527138562/", "Công an xã Mường Nọc tỉnh Nghệ An")</f>
        <v>Công an xã Mường Nọc tỉnh Nghệ An</v>
      </c>
      <c r="C1042" s="12" t="s">
        <v>300</v>
      </c>
      <c r="D1042" s="13" t="s">
        <v>301</v>
      </c>
      <c r="F1042" s="5"/>
      <c r="G1042" s="5"/>
      <c r="H1042" s="5"/>
      <c r="I1042" s="2"/>
      <c r="J1042" s="2"/>
      <c r="K1042" s="2"/>
      <c r="L1042" s="2"/>
      <c r="M1042" s="2"/>
      <c r="N1042" s="5"/>
      <c r="O1042" s="5"/>
      <c r="P1042" s="5"/>
      <c r="Q1042" s="5"/>
    </row>
    <row r="1043" spans="1:17" ht="30" customHeight="1" x14ac:dyDescent="0.25">
      <c r="A1043" s="2">
        <v>12042</v>
      </c>
      <c r="B1043" s="3" t="str">
        <f>HYPERLINK("https://muongnoc.quephong.nghean.gov.vn/", "UBND Ủy ban nhân dân xã Mường Nọc tỉnh Nghệ An")</f>
        <v>UBND Ủy ban nhân dân xã Mường Nọc tỉnh Nghệ An</v>
      </c>
      <c r="C1043" s="12" t="s">
        <v>300</v>
      </c>
      <c r="F1043" s="5"/>
      <c r="G1043" s="5"/>
      <c r="H1043" s="5"/>
      <c r="I1043" s="2"/>
      <c r="J1043" s="2"/>
      <c r="K1043" s="2"/>
      <c r="L1043" s="2"/>
      <c r="M1043" s="2"/>
      <c r="N1043" s="5"/>
      <c r="O1043" s="5"/>
      <c r="P1043" s="5"/>
      <c r="Q1043" s="5"/>
    </row>
    <row r="1044" spans="1:17" ht="30" customHeight="1" x14ac:dyDescent="0.25">
      <c r="A1044" s="2">
        <v>12043</v>
      </c>
      <c r="B1044" s="3" t="s">
        <v>135</v>
      </c>
      <c r="C1044" s="14" t="s">
        <v>1</v>
      </c>
      <c r="F1044" s="5"/>
      <c r="G1044" s="5"/>
      <c r="H1044" s="5"/>
      <c r="I1044" s="2"/>
      <c r="J1044" s="2"/>
      <c r="K1044" s="2"/>
      <c r="L1044" s="2"/>
      <c r="M1044" s="2"/>
      <c r="N1044" s="5"/>
      <c r="O1044" s="5"/>
      <c r="P1044" s="5"/>
      <c r="Q1044" s="5"/>
    </row>
    <row r="1045" spans="1:17" ht="30" customHeight="1" x14ac:dyDescent="0.25">
      <c r="A1045" s="2">
        <v>12044</v>
      </c>
      <c r="B1045" s="3" t="str">
        <f>HYPERLINK("https://quean.queson.quangnam.gov.vn/", "UBND Ủy ban nhân dân xã Quế Sơn tỉnh Nghệ An")</f>
        <v>UBND Ủy ban nhân dân xã Quế Sơn tỉnh Nghệ An</v>
      </c>
      <c r="C1045" s="12" t="s">
        <v>300</v>
      </c>
      <c r="F1045" s="5"/>
      <c r="G1045" s="5"/>
      <c r="H1045" s="5"/>
      <c r="I1045" s="2"/>
      <c r="J1045" s="2"/>
      <c r="K1045" s="2"/>
      <c r="L1045" s="2"/>
      <c r="M1045" s="2"/>
      <c r="N1045" s="5"/>
      <c r="O1045" s="5"/>
      <c r="P1045" s="5"/>
      <c r="Q1045" s="5"/>
    </row>
    <row r="1046" spans="1:17" ht="30" customHeight="1" x14ac:dyDescent="0.25">
      <c r="A1046" s="2">
        <v>12045</v>
      </c>
      <c r="B1046" s="1" t="str">
        <f>HYPERLINK("", "Công an xã Châu Thôn tỉnh Nghệ An")</f>
        <v>Công an xã Châu Thôn tỉnh Nghệ An</v>
      </c>
      <c r="C1046" s="12" t="s">
        <v>300</v>
      </c>
      <c r="D1046" s="13"/>
      <c r="F1046" s="5"/>
      <c r="G1046" s="5"/>
      <c r="H1046" s="5"/>
      <c r="I1046" s="2"/>
      <c r="J1046" s="2"/>
      <c r="K1046" s="2"/>
      <c r="L1046" s="2"/>
      <c r="M1046" s="2"/>
      <c r="N1046" s="5"/>
      <c r="O1046" s="5"/>
      <c r="P1046" s="5"/>
      <c r="Q1046" s="5"/>
    </row>
    <row r="1047" spans="1:17" ht="30" customHeight="1" x14ac:dyDescent="0.25">
      <c r="A1047" s="2">
        <v>12046</v>
      </c>
      <c r="B1047" s="3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1047" s="12" t="s">
        <v>300</v>
      </c>
      <c r="F1047" s="5"/>
      <c r="G1047" s="5"/>
      <c r="H1047" s="5"/>
      <c r="I1047" s="2"/>
      <c r="J1047" s="2"/>
      <c r="K1047" s="2"/>
      <c r="L1047" s="2"/>
      <c r="M1047" s="2"/>
      <c r="N1047" s="5"/>
      <c r="O1047" s="5"/>
      <c r="P1047" s="5"/>
      <c r="Q1047" s="5"/>
    </row>
    <row r="1048" spans="1:17" ht="30" customHeight="1" x14ac:dyDescent="0.25">
      <c r="A1048" s="2">
        <v>12047</v>
      </c>
      <c r="B1048" s="3" t="s">
        <v>136</v>
      </c>
      <c r="C1048" s="14" t="s">
        <v>1</v>
      </c>
      <c r="D1048" s="13" t="s">
        <v>301</v>
      </c>
      <c r="F1048" s="5"/>
      <c r="G1048" s="5"/>
      <c r="H1048" s="5"/>
      <c r="I1048" s="2"/>
      <c r="J1048" s="2"/>
      <c r="K1048" s="2"/>
      <c r="L1048" s="2"/>
      <c r="M1048" s="2"/>
      <c r="N1048" s="5"/>
      <c r="O1048" s="5"/>
      <c r="P1048" s="5"/>
      <c r="Q1048" s="5"/>
    </row>
    <row r="1049" spans="1:17" ht="30" customHeight="1" x14ac:dyDescent="0.25">
      <c r="A1049" s="2">
        <v>12048</v>
      </c>
      <c r="B1049" s="3" t="str">
        <f>HYPERLINK("https://namnhoong.quephong.nghean.gov.vn/", "UBND Ủy ban nhân dân xã Nậm Nhoóng tỉnh Nghệ An")</f>
        <v>UBND Ủy ban nhân dân xã Nậm Nhoóng tỉnh Nghệ An</v>
      </c>
      <c r="C1049" s="12" t="s">
        <v>300</v>
      </c>
      <c r="F1049" s="5"/>
      <c r="G1049" s="5"/>
      <c r="H1049" s="5"/>
      <c r="I1049" s="2"/>
      <c r="J1049" s="2"/>
      <c r="K1049" s="2"/>
      <c r="L1049" s="2"/>
      <c r="M1049" s="2"/>
      <c r="N1049" s="5"/>
      <c r="O1049" s="5"/>
      <c r="P1049" s="5"/>
      <c r="Q1049" s="5"/>
    </row>
    <row r="1050" spans="1:17" ht="30" customHeight="1" x14ac:dyDescent="0.25">
      <c r="A1050" s="2">
        <v>12049</v>
      </c>
      <c r="B1050" s="1" t="str">
        <f>HYPERLINK("https://www.facebook.com/profile.php?id=100076226627665", "Công an xã Quang Phong tỉnh Nghệ An")</f>
        <v>Công an xã Quang Phong tỉnh Nghệ An</v>
      </c>
      <c r="C1050" s="12" t="s">
        <v>300</v>
      </c>
      <c r="D1050" s="13" t="s">
        <v>301</v>
      </c>
      <c r="F1050" s="5"/>
      <c r="G1050" s="5"/>
      <c r="H1050" s="5"/>
      <c r="I1050" s="2"/>
      <c r="J1050" s="2"/>
      <c r="K1050" s="2"/>
      <c r="L1050" s="2"/>
      <c r="M1050" s="2"/>
      <c r="N1050" s="5"/>
      <c r="O1050" s="5"/>
      <c r="P1050" s="5"/>
      <c r="Q1050" s="5"/>
    </row>
    <row r="1051" spans="1:17" ht="30" customHeight="1" x14ac:dyDescent="0.25">
      <c r="A1051" s="2">
        <v>12050</v>
      </c>
      <c r="B1051" s="3" t="str">
        <f>HYPERLINK("https://quephong.nghean.gov.vn/tin-noi-bat/khanh-thanh-cau-vuot-lu-khuyen-hoc-khuyen-tai-briar-tai-xa-quang-phong-huyen-que-phong-687875", "UBND Ủy ban nhân dân xã Quang Phong tỉnh Nghệ An")</f>
        <v>UBND Ủy ban nhân dân xã Quang Phong tỉnh Nghệ An</v>
      </c>
      <c r="C1051" s="12" t="s">
        <v>300</v>
      </c>
      <c r="F1051" s="5"/>
      <c r="G1051" s="5"/>
      <c r="H1051" s="5"/>
      <c r="I1051" s="2"/>
      <c r="J1051" s="2"/>
      <c r="K1051" s="2"/>
      <c r="L1051" s="2"/>
      <c r="M1051" s="2"/>
      <c r="N1051" s="5"/>
      <c r="O1051" s="5"/>
      <c r="P1051" s="5"/>
      <c r="Q1051" s="5"/>
    </row>
    <row r="1052" spans="1:17" ht="30" customHeight="1" x14ac:dyDescent="0.25">
      <c r="A1052" s="2">
        <v>12051</v>
      </c>
      <c r="B1052" s="3" t="str">
        <f>HYPERLINK("https://www.facebook.com/p/UBND-x%C3%A3-C%E1%BA%AFm-Mu%E1%BB%99n-huy%E1%BB%87n-Qu%E1%BA%BF-Phong-t%E1%BB%89nh-Ngh%E1%BB%87-An-100076012870757/", "Công an xã Căm Muộn tỉnh Nghệ An")</f>
        <v>Công an xã Căm Muộn tỉnh Nghệ An</v>
      </c>
      <c r="C1052" s="12" t="s">
        <v>300</v>
      </c>
      <c r="D1052" s="13" t="s">
        <v>301</v>
      </c>
      <c r="F1052" s="5"/>
      <c r="G1052" s="5"/>
      <c r="H1052" s="5"/>
      <c r="I1052" s="2"/>
      <c r="J1052" s="2"/>
      <c r="K1052" s="2"/>
      <c r="L1052" s="2"/>
      <c r="M1052" s="2"/>
      <c r="N1052" s="5"/>
      <c r="O1052" s="5"/>
      <c r="P1052" s="5"/>
      <c r="Q1052" s="5"/>
    </row>
    <row r="1053" spans="1:17" ht="30" customHeight="1" x14ac:dyDescent="0.25">
      <c r="A1053" s="2">
        <v>12052</v>
      </c>
      <c r="B1053" s="3" t="str">
        <f>HYPERLINK("https://chicucthuyloi.nghean.gov.vn/tin-tuc-su-kien-59918/huyen-nam-dan-hoi-nghi-tiep-xuc-cu-tri-tai-xa-nam-xuan-700677", "UBND Ủy ban nhân dân xã Căm Muộn tỉnh Nghệ An")</f>
        <v>UBND Ủy ban nhân dân xã Căm Muộn tỉnh Nghệ An</v>
      </c>
      <c r="C1053" s="12" t="s">
        <v>300</v>
      </c>
      <c r="F1053" s="5"/>
      <c r="G1053" s="5"/>
      <c r="H1053" s="5"/>
      <c r="I1053" s="2"/>
      <c r="J1053" s="2"/>
      <c r="K1053" s="2"/>
      <c r="L1053" s="2"/>
      <c r="M1053" s="2"/>
      <c r="N1053" s="5"/>
      <c r="O1053" s="5"/>
      <c r="P1053" s="5"/>
      <c r="Q1053" s="5"/>
    </row>
    <row r="1054" spans="1:17" ht="30" customHeight="1" x14ac:dyDescent="0.25">
      <c r="A1054" s="2">
        <v>12053</v>
      </c>
      <c r="B1054" s="3" t="str">
        <f>HYPERLINK("https://www.facebook.com/CATTTanLac/", "Công an thị trấn Tân Lạc tỉnh Nghệ An")</f>
        <v>Công an thị trấn Tân Lạc tỉnh Nghệ An</v>
      </c>
      <c r="C1054" s="12" t="s">
        <v>300</v>
      </c>
      <c r="D1054" s="13" t="s">
        <v>301</v>
      </c>
      <c r="F1054" s="5"/>
      <c r="G1054" s="5"/>
      <c r="H1054" s="5"/>
      <c r="I1054" s="2"/>
      <c r="J1054" s="2"/>
      <c r="K1054" s="2"/>
      <c r="L1054" s="2"/>
      <c r="M1054" s="2"/>
      <c r="N1054" s="5"/>
      <c r="O1054" s="5"/>
      <c r="P1054" s="5"/>
      <c r="Q1054" s="5"/>
    </row>
    <row r="1055" spans="1:17" ht="30" customHeight="1" x14ac:dyDescent="0.25">
      <c r="A1055" s="2">
        <v>12054</v>
      </c>
      <c r="B1055" s="3" t="str">
        <f>HYPERLINK("https://quychau.nghean.gov.vn/cac-xa-thi-tran", "UBND Ủy ban nhân dân thị trấn Tân Lạc tỉnh Nghệ An")</f>
        <v>UBND Ủy ban nhân dân thị trấn Tân Lạc tỉnh Nghệ An</v>
      </c>
      <c r="C1055" s="12" t="s">
        <v>300</v>
      </c>
      <c r="F1055" s="5"/>
      <c r="G1055" s="5"/>
      <c r="H1055" s="5"/>
      <c r="I1055" s="2"/>
      <c r="J1055" s="2"/>
      <c r="K1055" s="2"/>
      <c r="L1055" s="2"/>
      <c r="M1055" s="2"/>
      <c r="N1055" s="5"/>
      <c r="O1055" s="5"/>
      <c r="P1055" s="5"/>
      <c r="Q1055" s="5"/>
    </row>
    <row r="1056" spans="1:17" ht="30" customHeight="1" x14ac:dyDescent="0.25">
      <c r="A1056" s="2">
        <v>12055</v>
      </c>
      <c r="B1056" s="3" t="str">
        <f>HYPERLINK("https://www.facebook.com/ConganxaChauBinh/", "Công an xã Châu Bính tỉnh Nghệ An")</f>
        <v>Công an xã Châu Bính tỉnh Nghệ An</v>
      </c>
      <c r="C1056" s="12" t="s">
        <v>300</v>
      </c>
      <c r="D1056" s="13" t="s">
        <v>301</v>
      </c>
      <c r="F1056" s="5"/>
      <c r="G1056" s="5"/>
      <c r="H1056" s="5"/>
      <c r="I1056" s="2"/>
      <c r="J1056" s="2"/>
      <c r="K1056" s="2"/>
      <c r="L1056" s="2"/>
      <c r="M1056" s="2"/>
      <c r="N1056" s="5"/>
      <c r="O1056" s="5"/>
      <c r="P1056" s="5"/>
      <c r="Q1056" s="5"/>
    </row>
    <row r="1057" spans="1:17" ht="30" customHeight="1" x14ac:dyDescent="0.25">
      <c r="A1057" s="2">
        <v>12056</v>
      </c>
      <c r="B1057" s="3" t="str">
        <f>HYPERLINK("https://quychau.nghean.gov.vn/cac-xa-thi-tran", "UBND Ủy ban nhân dân xã Châu Bính tỉnh Nghệ An")</f>
        <v>UBND Ủy ban nhân dân xã Châu Bính tỉnh Nghệ An</v>
      </c>
      <c r="C1057" s="12" t="s">
        <v>300</v>
      </c>
      <c r="F1057" s="5"/>
      <c r="G1057" s="5"/>
      <c r="H1057" s="5"/>
      <c r="I1057" s="2"/>
      <c r="J1057" s="2"/>
      <c r="K1057" s="2"/>
      <c r="L1057" s="2"/>
      <c r="M1057" s="2"/>
      <c r="N1057" s="5"/>
      <c r="O1057" s="5"/>
      <c r="P1057" s="5"/>
      <c r="Q1057" s="5"/>
    </row>
    <row r="1058" spans="1:17" ht="30" customHeight="1" x14ac:dyDescent="0.25">
      <c r="A1058" s="2">
        <v>12057</v>
      </c>
      <c r="B1058" s="1" t="str">
        <f>HYPERLINK("", "Công an xã Châu Thuận tỉnh Nghệ An")</f>
        <v>Công an xã Châu Thuận tỉnh Nghệ An</v>
      </c>
      <c r="C1058" s="12" t="s">
        <v>300</v>
      </c>
      <c r="F1058" s="5"/>
      <c r="G1058" s="5"/>
      <c r="H1058" s="5"/>
      <c r="I1058" s="2"/>
      <c r="J1058" s="2"/>
      <c r="K1058" s="2"/>
      <c r="L1058" s="2"/>
      <c r="M1058" s="2"/>
      <c r="N1058" s="5"/>
      <c r="O1058" s="5"/>
      <c r="P1058" s="5"/>
      <c r="Q1058" s="5"/>
    </row>
    <row r="1059" spans="1:17" ht="30" customHeight="1" x14ac:dyDescent="0.25">
      <c r="A1059" s="2">
        <v>12058</v>
      </c>
      <c r="B1059" s="3" t="str">
        <f>HYPERLINK("https://quychau.nghean.gov.vn/hoi-dong-nhan-dan/so-nong-nghiep-va-phat-trien-nong-thon-ban-giao-20-nha-tinh-nghia-tai-xa-chau-thuan-quy-chau-614317", "UBND Ủy ban nhân dân xã Châu Thuận tỉnh Nghệ An")</f>
        <v>UBND Ủy ban nhân dân xã Châu Thuận tỉnh Nghệ An</v>
      </c>
      <c r="C1059" s="12" t="s">
        <v>300</v>
      </c>
      <c r="F1059" s="5"/>
      <c r="G1059" s="5"/>
      <c r="H1059" s="5"/>
      <c r="I1059" s="2"/>
      <c r="J1059" s="2"/>
      <c r="K1059" s="2"/>
      <c r="L1059" s="2"/>
      <c r="M1059" s="2"/>
      <c r="N1059" s="5"/>
      <c r="O1059" s="5"/>
      <c r="P1059" s="5"/>
      <c r="Q1059" s="5"/>
    </row>
    <row r="1060" spans="1:17" ht="30" customHeight="1" x14ac:dyDescent="0.25">
      <c r="A1060" s="2">
        <v>12059</v>
      </c>
      <c r="B1060" s="3" t="str">
        <f>HYPERLINK("https://www.facebook.com/p/C%C3%B4ng-An-X%C3%A3-Ch%C3%A2u-H%E1%BB%99i-100065229990687/", "Công an xã Châu Hội tỉnh Nghệ An")</f>
        <v>Công an xã Châu Hội tỉnh Nghệ An</v>
      </c>
      <c r="C1060" s="12" t="s">
        <v>300</v>
      </c>
      <c r="D1060" s="13" t="s">
        <v>301</v>
      </c>
      <c r="F1060" s="5"/>
      <c r="G1060" s="5"/>
      <c r="H1060" s="5"/>
      <c r="I1060" s="2"/>
      <c r="J1060" s="2"/>
      <c r="K1060" s="2"/>
      <c r="L1060" s="2"/>
      <c r="M1060" s="2"/>
      <c r="N1060" s="5"/>
      <c r="O1060" s="5"/>
      <c r="P1060" s="5"/>
      <c r="Q1060" s="5"/>
    </row>
    <row r="1061" spans="1:17" ht="30" customHeight="1" x14ac:dyDescent="0.25">
      <c r="A1061" s="2">
        <v>12060</v>
      </c>
      <c r="B1061" s="3" t="str">
        <f>HYPERLINK("https://chaunhan.hungnguyen.nghean.gov.vn/", "UBND Ủy ban nhân dân xã Châu Hội tỉnh Nghệ An")</f>
        <v>UBND Ủy ban nhân dân xã Châu Hội tỉnh Nghệ An</v>
      </c>
      <c r="C1061" s="12" t="s">
        <v>300</v>
      </c>
      <c r="F1061" s="5"/>
      <c r="G1061" s="5"/>
      <c r="H1061" s="5"/>
      <c r="I1061" s="2"/>
      <c r="J1061" s="2"/>
      <c r="K1061" s="2"/>
      <c r="L1061" s="2"/>
      <c r="M1061" s="2"/>
      <c r="N1061" s="5"/>
      <c r="O1061" s="5"/>
      <c r="P1061" s="5"/>
      <c r="Q1061" s="5"/>
    </row>
    <row r="1062" spans="1:17" ht="30" customHeight="1" x14ac:dyDescent="0.25">
      <c r="A1062" s="2">
        <v>12061</v>
      </c>
      <c r="B1062" s="3" t="s">
        <v>137</v>
      </c>
      <c r="C1062" s="14" t="s">
        <v>1</v>
      </c>
      <c r="D1062" s="13" t="s">
        <v>301</v>
      </c>
      <c r="F1062" s="5"/>
      <c r="G1062" s="5"/>
      <c r="H1062" s="5"/>
      <c r="I1062" s="2"/>
      <c r="J1062" s="2"/>
      <c r="K1062" s="2"/>
      <c r="L1062" s="2"/>
      <c r="M1062" s="2"/>
      <c r="N1062" s="5"/>
      <c r="O1062" s="5"/>
      <c r="P1062" s="5"/>
      <c r="Q1062" s="5"/>
    </row>
    <row r="1063" spans="1:17" ht="30" customHeight="1" x14ac:dyDescent="0.25">
      <c r="A1063" s="2">
        <v>12062</v>
      </c>
      <c r="B1063" s="3" t="str">
        <f>HYPERLINK("https://chaunhan.hungnguyen.nghean.gov.vn/", "UBND Ủy ban nhân dân xã Châu Nga tỉnh Nghệ An")</f>
        <v>UBND Ủy ban nhân dân xã Châu Nga tỉnh Nghệ An</v>
      </c>
      <c r="C1063" s="12" t="s">
        <v>300</v>
      </c>
      <c r="F1063" s="5"/>
      <c r="G1063" s="5"/>
      <c r="H1063" s="5"/>
      <c r="I1063" s="2"/>
      <c r="J1063" s="2"/>
      <c r="K1063" s="2"/>
      <c r="L1063" s="2"/>
      <c r="M1063" s="2"/>
      <c r="N1063" s="5"/>
      <c r="O1063" s="5"/>
      <c r="P1063" s="5"/>
      <c r="Q1063" s="5"/>
    </row>
    <row r="1064" spans="1:17" ht="30" customHeight="1" x14ac:dyDescent="0.25">
      <c r="A1064" s="2">
        <v>12063</v>
      </c>
      <c r="B1064" s="3" t="str">
        <f>HYPERLINK("https://www.facebook.com/p/C%C3%B4ng-an-x%C3%A3-Ch%C3%A2u-Ti%E1%BA%BFn-Qu%E1%BB%B3-H%E1%BB%A3p-100063616740624/", "Công an xã Châu Tiến tỉnh Nghệ An")</f>
        <v>Công an xã Châu Tiến tỉnh Nghệ An</v>
      </c>
      <c r="C1064" s="12" t="s">
        <v>300</v>
      </c>
      <c r="D1064" s="13" t="s">
        <v>301</v>
      </c>
      <c r="F1064" s="5"/>
      <c r="G1064" s="5"/>
      <c r="H1064" s="5"/>
      <c r="I1064" s="2"/>
      <c r="J1064" s="2"/>
      <c r="K1064" s="2"/>
      <c r="L1064" s="2"/>
      <c r="M1064" s="2"/>
      <c r="N1064" s="5"/>
      <c r="O1064" s="5"/>
      <c r="P1064" s="5"/>
      <c r="Q1064" s="5"/>
    </row>
    <row r="1065" spans="1:17" ht="30" customHeight="1" x14ac:dyDescent="0.25">
      <c r="A1065" s="2">
        <v>12064</v>
      </c>
      <c r="B1065" s="3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1065" s="12" t="s">
        <v>300</v>
      </c>
      <c r="F1065" s="5"/>
      <c r="G1065" s="5"/>
      <c r="H1065" s="5"/>
      <c r="I1065" s="2"/>
      <c r="J1065" s="2"/>
      <c r="K1065" s="2"/>
      <c r="L1065" s="2"/>
      <c r="M1065" s="2"/>
      <c r="N1065" s="5"/>
      <c r="O1065" s="5"/>
      <c r="P1065" s="5"/>
      <c r="Q1065" s="5"/>
    </row>
    <row r="1066" spans="1:17" ht="30" customHeight="1" x14ac:dyDescent="0.25">
      <c r="A1066" s="2">
        <v>12065</v>
      </c>
      <c r="B1066" s="3" t="s">
        <v>138</v>
      </c>
      <c r="C1066" s="14" t="s">
        <v>1</v>
      </c>
      <c r="F1066" s="5"/>
      <c r="G1066" s="5"/>
      <c r="H1066" s="5"/>
      <c r="I1066" s="2"/>
      <c r="J1066" s="2"/>
      <c r="K1066" s="2"/>
      <c r="L1066" s="2"/>
      <c r="M1066" s="2"/>
      <c r="N1066" s="5"/>
      <c r="O1066" s="5"/>
      <c r="P1066" s="5"/>
      <c r="Q1066" s="5"/>
    </row>
    <row r="1067" spans="1:17" ht="30" customHeight="1" x14ac:dyDescent="0.25">
      <c r="A1067" s="2">
        <v>12066</v>
      </c>
      <c r="B1067" s="3" t="str">
        <f>HYPERLINK("https://quychau.nghean.gov.vn/cac-xa-thi-tran", "UBND Ủy ban nhân dân xã Châu Hạnh tỉnh Nghệ An")</f>
        <v>UBND Ủy ban nhân dân xã Châu Hạnh tỉnh Nghệ An</v>
      </c>
      <c r="C1067" s="12" t="s">
        <v>300</v>
      </c>
      <c r="F1067" s="5"/>
      <c r="G1067" s="5"/>
      <c r="H1067" s="5"/>
      <c r="I1067" s="2"/>
      <c r="J1067" s="2"/>
      <c r="K1067" s="2"/>
      <c r="L1067" s="2"/>
      <c r="M1067" s="2"/>
      <c r="N1067" s="5"/>
      <c r="O1067" s="5"/>
      <c r="P1067" s="5"/>
      <c r="Q1067" s="5"/>
    </row>
    <row r="1068" spans="1:17" ht="30" customHeight="1" x14ac:dyDescent="0.25">
      <c r="A1068" s="2">
        <v>12067</v>
      </c>
      <c r="B1068" s="3" t="s">
        <v>139</v>
      </c>
      <c r="C1068" s="14" t="s">
        <v>1</v>
      </c>
      <c r="D1068" s="13" t="s">
        <v>301</v>
      </c>
      <c r="F1068" s="5"/>
      <c r="G1068" s="5"/>
      <c r="H1068" s="5"/>
      <c r="I1068" s="2"/>
      <c r="J1068" s="2"/>
      <c r="K1068" s="2"/>
      <c r="L1068" s="2"/>
      <c r="M1068" s="2"/>
      <c r="N1068" s="5"/>
      <c r="O1068" s="5"/>
      <c r="P1068" s="5"/>
      <c r="Q1068" s="5"/>
    </row>
    <row r="1069" spans="1:17" ht="30" customHeight="1" x14ac:dyDescent="0.25">
      <c r="A1069" s="2">
        <v>12068</v>
      </c>
      <c r="B1069" s="3" t="str">
        <f>HYPERLINK("https://chauquang.quyhop.nghean.gov.vn/", "UBND Ủy ban nhân dân xã Châu Thắng tỉnh Nghệ An")</f>
        <v>UBND Ủy ban nhân dân xã Châu Thắng tỉnh Nghệ An</v>
      </c>
      <c r="C1069" s="12" t="s">
        <v>300</v>
      </c>
      <c r="F1069" s="5"/>
      <c r="G1069" s="5"/>
      <c r="H1069" s="5"/>
      <c r="I1069" s="2"/>
      <c r="J1069" s="2"/>
      <c r="K1069" s="2"/>
      <c r="L1069" s="2"/>
      <c r="M1069" s="2"/>
      <c r="N1069" s="5"/>
      <c r="O1069" s="5"/>
      <c r="P1069" s="5"/>
      <c r="Q1069" s="5"/>
    </row>
    <row r="1070" spans="1:17" ht="30" customHeight="1" x14ac:dyDescent="0.25">
      <c r="A1070" s="2">
        <v>12069</v>
      </c>
      <c r="B1070" s="1" t="str">
        <f>HYPERLINK("", "Công an xã Châu Phong tỉnh Nghệ An")</f>
        <v>Công an xã Châu Phong tỉnh Nghệ An</v>
      </c>
      <c r="C1070" s="12" t="s">
        <v>300</v>
      </c>
      <c r="D1070" s="13"/>
      <c r="F1070" s="5"/>
      <c r="G1070" s="5"/>
      <c r="H1070" s="5"/>
      <c r="I1070" s="2"/>
      <c r="J1070" s="2"/>
      <c r="K1070" s="2"/>
      <c r="L1070" s="2"/>
      <c r="M1070" s="2"/>
      <c r="N1070" s="5"/>
      <c r="O1070" s="5"/>
      <c r="P1070" s="5"/>
      <c r="Q1070" s="5"/>
    </row>
    <row r="1071" spans="1:17" ht="30" customHeight="1" x14ac:dyDescent="0.25">
      <c r="A1071" s="2">
        <v>12070</v>
      </c>
      <c r="B1071" s="3" t="str">
        <f>HYPERLINK("https://chaunhan.hungnguyen.nghean.gov.vn/", "UBND Ủy ban nhân dân xã Châu Phong tỉnh Nghệ An")</f>
        <v>UBND Ủy ban nhân dân xã Châu Phong tỉnh Nghệ An</v>
      </c>
      <c r="C1071" s="12" t="s">
        <v>300</v>
      </c>
      <c r="F1071" s="5"/>
      <c r="G1071" s="5"/>
      <c r="H1071" s="5"/>
      <c r="I1071" s="2"/>
      <c r="J1071" s="2"/>
      <c r="K1071" s="2"/>
      <c r="L1071" s="2"/>
      <c r="M1071" s="2"/>
      <c r="N1071" s="5"/>
      <c r="O1071" s="5"/>
      <c r="P1071" s="5"/>
      <c r="Q1071" s="5"/>
    </row>
    <row r="1072" spans="1:17" ht="30" customHeight="1" x14ac:dyDescent="0.25">
      <c r="A1072" s="2">
        <v>12071</v>
      </c>
      <c r="B1072" s="3" t="str">
        <f>HYPERLINK("https://www.facebook.com/ConganxaChauBinh/", "Công an xã Châu Bình tỉnh Nghệ An")</f>
        <v>Công an xã Châu Bình tỉnh Nghệ An</v>
      </c>
      <c r="C1072" s="12" t="s">
        <v>300</v>
      </c>
      <c r="D1072" s="13" t="s">
        <v>301</v>
      </c>
      <c r="F1072" s="5"/>
      <c r="G1072" s="5"/>
      <c r="H1072" s="5"/>
      <c r="I1072" s="2"/>
      <c r="J1072" s="2"/>
      <c r="K1072" s="2"/>
      <c r="L1072" s="2"/>
      <c r="M1072" s="2"/>
      <c r="N1072" s="5"/>
      <c r="O1072" s="5"/>
      <c r="P1072" s="5"/>
      <c r="Q1072" s="5"/>
    </row>
    <row r="1073" spans="1:17" ht="30" customHeight="1" x14ac:dyDescent="0.25">
      <c r="A1073" s="2">
        <v>12072</v>
      </c>
      <c r="B1073" s="3" t="str">
        <f>HYPERLINK("https://quychau.nghean.gov.vn/cac-xa-thi-tran", "UBND Ủy ban nhân dân xã Châu Bình tỉnh Nghệ An")</f>
        <v>UBND Ủy ban nhân dân xã Châu Bình tỉnh Nghệ An</v>
      </c>
      <c r="C1073" s="12" t="s">
        <v>300</v>
      </c>
      <c r="F1073" s="5"/>
      <c r="G1073" s="5"/>
      <c r="H1073" s="5"/>
      <c r="I1073" s="2"/>
      <c r="J1073" s="2"/>
      <c r="K1073" s="2"/>
      <c r="L1073" s="2"/>
      <c r="M1073" s="2"/>
      <c r="N1073" s="5"/>
      <c r="O1073" s="5"/>
      <c r="P1073" s="5"/>
      <c r="Q1073" s="5"/>
    </row>
    <row r="1074" spans="1:17" ht="30" customHeight="1" x14ac:dyDescent="0.25">
      <c r="A1074" s="2">
        <v>12073</v>
      </c>
      <c r="B1074" s="3" t="str">
        <f>HYPERLINK("https://www.facebook.com/ConganxaChauHoan789/", "Công an xã Châu Hoàn tỉnh Nghệ An")</f>
        <v>Công an xã Châu Hoàn tỉnh Nghệ An</v>
      </c>
      <c r="C1074" s="12" t="s">
        <v>300</v>
      </c>
      <c r="D1074" s="13" t="s">
        <v>301</v>
      </c>
      <c r="F1074" s="5"/>
      <c r="G1074" s="5"/>
      <c r="H1074" s="5"/>
      <c r="I1074" s="2"/>
      <c r="J1074" s="2"/>
      <c r="K1074" s="2"/>
      <c r="L1074" s="2"/>
      <c r="M1074" s="2"/>
      <c r="N1074" s="5"/>
      <c r="O1074" s="5"/>
      <c r="P1074" s="5"/>
      <c r="Q1074" s="5"/>
    </row>
    <row r="1075" spans="1:17" ht="30" customHeight="1" x14ac:dyDescent="0.25">
      <c r="A1075" s="2">
        <v>12074</v>
      </c>
      <c r="B1075" s="3" t="str">
        <f>HYPERLINK("https://chauhoan.quychau.nghean.gov.vn/", "UBND Ủy ban nhân dân xã Châu Hoàn tỉnh Nghệ An")</f>
        <v>UBND Ủy ban nhân dân xã Châu Hoàn tỉnh Nghệ An</v>
      </c>
      <c r="C1075" s="12" t="s">
        <v>300</v>
      </c>
      <c r="F1075" s="5"/>
      <c r="G1075" s="5"/>
      <c r="H1075" s="5"/>
      <c r="I1075" s="2"/>
      <c r="J1075" s="2"/>
      <c r="K1075" s="2"/>
      <c r="L1075" s="2"/>
      <c r="M1075" s="2"/>
      <c r="N1075" s="5"/>
      <c r="O1075" s="5"/>
      <c r="P1075" s="5"/>
      <c r="Q1075" s="5"/>
    </row>
    <row r="1076" spans="1:17" ht="30" customHeight="1" x14ac:dyDescent="0.25">
      <c r="A1076" s="2">
        <v>12075</v>
      </c>
      <c r="B1076" s="3" t="str">
        <f>HYPERLINK("https://www.facebook.com/caxdienlam/", "Công an xã Diên Lãm tỉnh Nghệ An")</f>
        <v>Công an xã Diên Lãm tỉnh Nghệ An</v>
      </c>
      <c r="C1076" s="12" t="s">
        <v>300</v>
      </c>
      <c r="D1076" s="13"/>
      <c r="F1076" s="5"/>
      <c r="G1076" s="5"/>
      <c r="H1076" s="5"/>
      <c r="I1076" s="2"/>
      <c r="J1076" s="2"/>
      <c r="K1076" s="2"/>
      <c r="L1076" s="2"/>
      <c r="M1076" s="2"/>
      <c r="N1076" s="5"/>
      <c r="O1076" s="5"/>
      <c r="P1076" s="5"/>
      <c r="Q1076" s="5"/>
    </row>
    <row r="1077" spans="1:17" ht="30" customHeight="1" x14ac:dyDescent="0.25">
      <c r="A1077" s="2">
        <v>12076</v>
      </c>
      <c r="B1077" s="3" t="str">
        <f>HYPERLINK("https://quychau.nghean.gov.vn/cac-xa-thi-tran", "UBND Ủy ban nhân dân xã Diên Lãm tỉnh Nghệ An")</f>
        <v>UBND Ủy ban nhân dân xã Diên Lãm tỉnh Nghệ An</v>
      </c>
      <c r="C1077" s="12" t="s">
        <v>300</v>
      </c>
      <c r="F1077" s="5"/>
      <c r="G1077" s="5"/>
      <c r="H1077" s="5"/>
      <c r="I1077" s="2"/>
      <c r="J1077" s="2"/>
      <c r="K1077" s="2"/>
      <c r="L1077" s="2"/>
      <c r="M1077" s="2"/>
      <c r="N1077" s="5"/>
      <c r="O1077" s="5"/>
      <c r="P1077" s="5"/>
      <c r="Q1077" s="5"/>
    </row>
    <row r="1078" spans="1:17" ht="30" customHeight="1" x14ac:dyDescent="0.25">
      <c r="A1078" s="2">
        <v>12077</v>
      </c>
      <c r="B1078" s="3" t="s">
        <v>140</v>
      </c>
      <c r="C1078" s="14" t="s">
        <v>1</v>
      </c>
      <c r="D1078" s="13" t="s">
        <v>301</v>
      </c>
      <c r="F1078" s="5"/>
      <c r="G1078" s="5"/>
      <c r="H1078" s="5"/>
      <c r="I1078" s="2"/>
      <c r="J1078" s="2"/>
      <c r="K1078" s="2"/>
      <c r="L1078" s="2"/>
      <c r="M1078" s="2"/>
      <c r="N1078" s="5"/>
      <c r="O1078" s="5"/>
      <c r="P1078" s="5"/>
      <c r="Q1078" s="5"/>
    </row>
    <row r="1079" spans="1:17" ht="30" customHeight="1" x14ac:dyDescent="0.25">
      <c r="A1079" s="2">
        <v>12078</v>
      </c>
      <c r="B1079" s="3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1079" s="12" t="s">
        <v>300</v>
      </c>
      <c r="F1079" s="5"/>
      <c r="G1079" s="5"/>
      <c r="H1079" s="5"/>
      <c r="I1079" s="2"/>
      <c r="J1079" s="2"/>
      <c r="K1079" s="2"/>
      <c r="L1079" s="2"/>
      <c r="M1079" s="2"/>
      <c r="N1079" s="5"/>
      <c r="O1079" s="5"/>
      <c r="P1079" s="5"/>
      <c r="Q1079" s="5"/>
    </row>
    <row r="1080" spans="1:17" ht="30" customHeight="1" x14ac:dyDescent="0.25">
      <c r="A1080" s="2">
        <v>12079</v>
      </c>
      <c r="B1080" s="1" t="str">
        <f>HYPERLINK("https://www.facebook.com/profile.php?id=100069191232067", "Công an xã Mỹ Lý tỉnh Nghệ An")</f>
        <v>Công an xã Mỹ Lý tỉnh Nghệ An</v>
      </c>
      <c r="C1080" s="12" t="s">
        <v>300</v>
      </c>
      <c r="D1080" s="13" t="s">
        <v>301</v>
      </c>
      <c r="F1080" s="5"/>
      <c r="G1080" s="5"/>
      <c r="H1080" s="5"/>
      <c r="I1080" s="2"/>
      <c r="J1080" s="2"/>
      <c r="K1080" s="2"/>
      <c r="L1080" s="2"/>
      <c r="M1080" s="2"/>
      <c r="N1080" s="5"/>
      <c r="O1080" s="5"/>
      <c r="P1080" s="5"/>
      <c r="Q1080" s="5"/>
    </row>
    <row r="1081" spans="1:17" ht="30" customHeight="1" x14ac:dyDescent="0.25">
      <c r="A1081" s="2">
        <v>12080</v>
      </c>
      <c r="B1081" s="3" t="str">
        <f>HYPERLINK("https://mythanh.yenthanh.nghean.gov.vn/", "UBND Ủy ban nhân dân xã Mỹ Lý tỉnh Nghệ An")</f>
        <v>UBND Ủy ban nhân dân xã Mỹ Lý tỉnh Nghệ An</v>
      </c>
      <c r="C1081" s="12" t="s">
        <v>300</v>
      </c>
      <c r="F1081" s="5"/>
      <c r="G1081" s="5"/>
      <c r="H1081" s="5"/>
      <c r="I1081" s="2"/>
      <c r="J1081" s="2"/>
      <c r="K1081" s="2"/>
      <c r="L1081" s="2"/>
      <c r="M1081" s="2"/>
      <c r="N1081" s="5"/>
      <c r="O1081" s="5"/>
      <c r="P1081" s="5"/>
      <c r="Q1081" s="5"/>
    </row>
    <row r="1082" spans="1:17" ht="30" customHeight="1" x14ac:dyDescent="0.25">
      <c r="A1082" s="2">
        <v>12081</v>
      </c>
      <c r="B1082" s="3" t="s">
        <v>141</v>
      </c>
      <c r="C1082" s="14" t="s">
        <v>1</v>
      </c>
      <c r="F1082" s="5"/>
      <c r="G1082" s="5"/>
      <c r="H1082" s="5"/>
      <c r="I1082" s="2"/>
      <c r="J1082" s="2"/>
      <c r="K1082" s="2"/>
      <c r="L1082" s="2"/>
      <c r="M1082" s="2"/>
      <c r="N1082" s="5"/>
      <c r="O1082" s="5"/>
      <c r="P1082" s="5"/>
      <c r="Q1082" s="5"/>
    </row>
    <row r="1083" spans="1:17" ht="30" customHeight="1" x14ac:dyDescent="0.25">
      <c r="A1083" s="2">
        <v>12082</v>
      </c>
      <c r="B1083" s="3" t="str">
        <f>HYPERLINK("https://kyson.nghean.gov.vn/cac-xa-thi-tran/20-xa-bac-ly-475463", "UBND Ủy ban nhân dân xã Bắc Lý tỉnh Nghệ An")</f>
        <v>UBND Ủy ban nhân dân xã Bắc Lý tỉnh Nghệ An</v>
      </c>
      <c r="C1083" s="12" t="s">
        <v>300</v>
      </c>
      <c r="F1083" s="5"/>
      <c r="G1083" s="5"/>
      <c r="H1083" s="5"/>
      <c r="I1083" s="2"/>
      <c r="J1083" s="2"/>
      <c r="K1083" s="2"/>
      <c r="L1083" s="2"/>
      <c r="M1083" s="2"/>
      <c r="N1083" s="5"/>
      <c r="O1083" s="5"/>
      <c r="P1083" s="5"/>
      <c r="Q1083" s="5"/>
    </row>
    <row r="1084" spans="1:17" ht="30" customHeight="1" x14ac:dyDescent="0.25">
      <c r="A1084" s="2">
        <v>12083</v>
      </c>
      <c r="B1084" s="3" t="str">
        <f>HYPERLINK("https://www.facebook.com/caxkengdu/", "Công an xã Keng Đu tỉnh Nghệ An")</f>
        <v>Công an xã Keng Đu tỉnh Nghệ An</v>
      </c>
      <c r="C1084" s="12" t="s">
        <v>300</v>
      </c>
      <c r="D1084" s="13" t="s">
        <v>301</v>
      </c>
      <c r="F1084" s="5"/>
      <c r="G1084" s="5"/>
      <c r="H1084" s="5"/>
      <c r="I1084" s="2"/>
      <c r="J1084" s="2"/>
      <c r="K1084" s="2"/>
      <c r="L1084" s="2"/>
      <c r="M1084" s="2"/>
      <c r="N1084" s="5"/>
      <c r="O1084" s="5"/>
      <c r="P1084" s="5"/>
      <c r="Q1084" s="5"/>
    </row>
    <row r="1085" spans="1:17" ht="30" customHeight="1" x14ac:dyDescent="0.25">
      <c r="A1085" s="2">
        <v>12084</v>
      </c>
      <c r="B1085" s="3" t="str">
        <f>HYPERLINK("https://kyson.nghean.gov.vn/cac-xa-thi-tran/18-xa-keng-du-435101", "UBND Ủy ban nhân dân xã Keng Đu tỉnh Nghệ An")</f>
        <v>UBND Ủy ban nhân dân xã Keng Đu tỉnh Nghệ An</v>
      </c>
      <c r="C1085" s="12" t="s">
        <v>300</v>
      </c>
      <c r="F1085" s="5"/>
      <c r="G1085" s="5"/>
      <c r="H1085" s="5"/>
      <c r="I1085" s="2"/>
      <c r="J1085" s="2"/>
      <c r="K1085" s="2"/>
      <c r="L1085" s="2"/>
      <c r="M1085" s="2"/>
      <c r="N1085" s="5"/>
      <c r="O1085" s="5"/>
      <c r="P1085" s="5"/>
      <c r="Q1085" s="5"/>
    </row>
    <row r="1086" spans="1:17" ht="30" customHeight="1" x14ac:dyDescent="0.25">
      <c r="A1086" s="2">
        <v>12085</v>
      </c>
      <c r="B1086" s="3" t="str">
        <f>HYPERLINK("https://www.facebook.com/p/C%C3%B4ng-an-x%C3%A3-%C4%90o%E1%BB%8Dc-M%E1%BA%A1y-100068303130178/?locale=fi_FI", "Công an xã Đoọc Mạy tỉnh Nghệ An")</f>
        <v>Công an xã Đoọc Mạy tỉnh Nghệ An</v>
      </c>
      <c r="C1086" s="12" t="s">
        <v>300</v>
      </c>
      <c r="D1086" s="13" t="s">
        <v>301</v>
      </c>
      <c r="F1086" s="5"/>
      <c r="G1086" s="5"/>
      <c r="H1086" s="5"/>
      <c r="I1086" s="2"/>
      <c r="J1086" s="2"/>
      <c r="K1086" s="2"/>
      <c r="L1086" s="2"/>
      <c r="M1086" s="2"/>
      <c r="N1086" s="5"/>
      <c r="O1086" s="5"/>
      <c r="P1086" s="5"/>
      <c r="Q1086" s="5"/>
    </row>
    <row r="1087" spans="1:17" ht="30" customHeight="1" x14ac:dyDescent="0.25">
      <c r="A1087" s="2">
        <v>12086</v>
      </c>
      <c r="B1087" s="3" t="str">
        <f>HYPERLINK("https://kyson.nghean.gov.vn/cac-xa-thi-tran/17-xa-dooc-may-458893", "UBND Ủy ban nhân dân xã Đoọc Mạy tỉnh Nghệ An")</f>
        <v>UBND Ủy ban nhân dân xã Đoọc Mạy tỉnh Nghệ An</v>
      </c>
      <c r="C1087" s="12" t="s">
        <v>300</v>
      </c>
      <c r="F1087" s="5"/>
      <c r="G1087" s="5"/>
      <c r="H1087" s="5"/>
      <c r="I1087" s="2"/>
      <c r="J1087" s="2"/>
      <c r="K1087" s="2"/>
      <c r="L1087" s="2"/>
      <c r="M1087" s="2"/>
      <c r="N1087" s="5"/>
      <c r="O1087" s="5"/>
      <c r="P1087" s="5"/>
      <c r="Q1087" s="5"/>
    </row>
    <row r="1088" spans="1:17" ht="30" customHeight="1" x14ac:dyDescent="0.25">
      <c r="A1088" s="2">
        <v>12087</v>
      </c>
      <c r="B1088" s="1" t="str">
        <f>HYPERLINK("https://www.facebook.com/profile.php?id=100065187773370", "Công an xã Huồi Tụ tỉnh Nghệ An")</f>
        <v>Công an xã Huồi Tụ tỉnh Nghệ An</v>
      </c>
      <c r="C1088" s="12" t="s">
        <v>300</v>
      </c>
      <c r="D1088" s="13" t="s">
        <v>301</v>
      </c>
      <c r="F1088" s="5"/>
      <c r="G1088" s="5"/>
      <c r="H1088" s="5"/>
      <c r="I1088" s="2"/>
      <c r="J1088" s="2"/>
      <c r="K1088" s="2"/>
      <c r="L1088" s="2"/>
      <c r="M1088" s="2"/>
      <c r="N1088" s="5"/>
      <c r="O1088" s="5"/>
      <c r="P1088" s="5"/>
      <c r="Q1088" s="5"/>
    </row>
    <row r="1089" spans="1:17" ht="30" customHeight="1" x14ac:dyDescent="0.25">
      <c r="A1089" s="2">
        <v>12088</v>
      </c>
      <c r="B1089" s="3" t="str">
        <f>HYPERLINK("https://kyson.nghean.gov.vn/cac-xa-thi-tran/15-xa-huoi-tu-435096?pageindex=0", "UBND Ủy ban nhân dân xã Huồi Tụ tỉnh Nghệ An")</f>
        <v>UBND Ủy ban nhân dân xã Huồi Tụ tỉnh Nghệ An</v>
      </c>
      <c r="C1089" s="12" t="s">
        <v>300</v>
      </c>
      <c r="F1089" s="5"/>
      <c r="G1089" s="5"/>
      <c r="H1089" s="5"/>
      <c r="I1089" s="2"/>
      <c r="J1089" s="2"/>
      <c r="K1089" s="2"/>
      <c r="L1089" s="2"/>
      <c r="M1089" s="2"/>
      <c r="N1089" s="5"/>
      <c r="O1089" s="5"/>
      <c r="P1089" s="5"/>
      <c r="Q1089" s="5"/>
    </row>
    <row r="1090" spans="1:17" ht="30" customHeight="1" x14ac:dyDescent="0.25">
      <c r="A1090" s="2">
        <v>12089</v>
      </c>
      <c r="B1090" s="3" t="s">
        <v>142</v>
      </c>
      <c r="C1090" s="14" t="s">
        <v>1</v>
      </c>
      <c r="D1090" s="13" t="s">
        <v>301</v>
      </c>
      <c r="F1090" s="5"/>
      <c r="G1090" s="5"/>
      <c r="H1090" s="5"/>
      <c r="I1090" s="2"/>
      <c r="J1090" s="2"/>
      <c r="K1090" s="2"/>
      <c r="L1090" s="2"/>
      <c r="M1090" s="2"/>
      <c r="N1090" s="5"/>
      <c r="O1090" s="5"/>
      <c r="P1090" s="5"/>
      <c r="Q1090" s="5"/>
    </row>
    <row r="1091" spans="1:17" ht="30" customHeight="1" x14ac:dyDescent="0.25">
      <c r="A1091" s="2">
        <v>12090</v>
      </c>
      <c r="B1091" s="3" t="str">
        <f>HYPERLINK("https://kyson.nghean.gov.vn/cac-xa-thi-tran", "UBND Ủy ban nhân dân xã Mường Lống tỉnh Nghệ An")</f>
        <v>UBND Ủy ban nhân dân xã Mường Lống tỉnh Nghệ An</v>
      </c>
      <c r="C1091" s="12" t="s">
        <v>300</v>
      </c>
      <c r="F1091" s="5"/>
      <c r="G1091" s="5"/>
      <c r="H1091" s="5"/>
      <c r="I1091" s="2"/>
      <c r="J1091" s="2"/>
      <c r="K1091" s="2"/>
      <c r="L1091" s="2"/>
      <c r="M1091" s="2"/>
      <c r="N1091" s="5"/>
      <c r="O1091" s="5"/>
      <c r="P1091" s="5"/>
      <c r="Q1091" s="5"/>
    </row>
    <row r="1092" spans="1:17" ht="30" customHeight="1" x14ac:dyDescent="0.25">
      <c r="A1092" s="2">
        <v>12091</v>
      </c>
      <c r="B1092" s="3" t="s">
        <v>143</v>
      </c>
      <c r="C1092" s="14" t="s">
        <v>1</v>
      </c>
      <c r="D1092" s="13" t="s">
        <v>301</v>
      </c>
      <c r="F1092" s="5"/>
      <c r="G1092" s="5"/>
      <c r="H1092" s="5"/>
      <c r="I1092" s="2"/>
      <c r="J1092" s="2"/>
      <c r="K1092" s="2"/>
      <c r="L1092" s="2"/>
      <c r="M1092" s="2"/>
      <c r="N1092" s="5"/>
      <c r="O1092" s="5"/>
      <c r="P1092" s="5"/>
      <c r="Q1092" s="5"/>
    </row>
    <row r="1093" spans="1:17" ht="30" customHeight="1" x14ac:dyDescent="0.25">
      <c r="A1093" s="2">
        <v>12092</v>
      </c>
      <c r="B1093" s="3" t="str">
        <f>HYPERLINK("https://www.nghean.gov.vn/", "UBND Ủy ban nhân dân xã Na Loi tỉnh Nghệ An")</f>
        <v>UBND Ủy ban nhân dân xã Na Loi tỉnh Nghệ An</v>
      </c>
      <c r="C1093" s="12" t="s">
        <v>300</v>
      </c>
      <c r="F1093" s="5"/>
      <c r="G1093" s="5"/>
      <c r="H1093" s="5"/>
      <c r="I1093" s="2"/>
      <c r="J1093" s="2"/>
      <c r="K1093" s="2"/>
      <c r="L1093" s="2"/>
      <c r="M1093" s="2"/>
      <c r="N1093" s="5"/>
      <c r="O1093" s="5"/>
      <c r="P1093" s="5"/>
      <c r="Q1093" s="5"/>
    </row>
    <row r="1094" spans="1:17" ht="30" customHeight="1" x14ac:dyDescent="0.25">
      <c r="A1094" s="2">
        <v>12093</v>
      </c>
      <c r="B1094" s="3" t="s">
        <v>144</v>
      </c>
      <c r="C1094" s="14" t="s">
        <v>1</v>
      </c>
      <c r="F1094" s="5"/>
      <c r="G1094" s="5"/>
      <c r="H1094" s="5"/>
      <c r="I1094" s="2"/>
      <c r="J1094" s="2"/>
      <c r="K1094" s="2"/>
      <c r="L1094" s="2"/>
      <c r="M1094" s="2"/>
      <c r="N1094" s="5"/>
      <c r="O1094" s="5"/>
      <c r="P1094" s="5"/>
      <c r="Q1094" s="5"/>
    </row>
    <row r="1095" spans="1:17" ht="30" customHeight="1" x14ac:dyDescent="0.25">
      <c r="A1095" s="2">
        <v>12094</v>
      </c>
      <c r="B1095" s="3" t="str">
        <f>HYPERLINK("https://kyson.nghean.gov.vn/", "UBND Ủy ban nhân dân xã Nậm Cắn tỉnh Nghệ An")</f>
        <v>UBND Ủy ban nhân dân xã Nậm Cắn tỉnh Nghệ An</v>
      </c>
      <c r="C1095" s="12" t="s">
        <v>300</v>
      </c>
      <c r="F1095" s="5"/>
      <c r="G1095" s="5"/>
      <c r="H1095" s="5"/>
      <c r="I1095" s="2"/>
      <c r="J1095" s="2"/>
      <c r="K1095" s="2"/>
      <c r="L1095" s="2"/>
      <c r="M1095" s="2"/>
      <c r="N1095" s="5"/>
      <c r="O1095" s="5"/>
      <c r="P1095" s="5"/>
      <c r="Q1095" s="5"/>
    </row>
    <row r="1096" spans="1:17" ht="30" customHeight="1" x14ac:dyDescent="0.25">
      <c r="A1096" s="2">
        <v>12095</v>
      </c>
      <c r="B1096" s="3" t="str">
        <f>HYPERLINK("https://www.facebook.com/p/C%C3%B4ng-an-x%C3%A3-B%E1%BA%A3o-Nam-K%E1%BB%B3-S%C6%A1n-100066796596867/", "Công an xã Bảo Nam tỉnh Nghệ An")</f>
        <v>Công an xã Bảo Nam tỉnh Nghệ An</v>
      </c>
      <c r="C1096" s="12" t="s">
        <v>300</v>
      </c>
      <c r="D1096" s="13" t="s">
        <v>301</v>
      </c>
      <c r="F1096" s="5"/>
      <c r="G1096" s="5"/>
      <c r="H1096" s="5"/>
      <c r="I1096" s="2"/>
      <c r="J1096" s="2"/>
      <c r="K1096" s="2"/>
      <c r="L1096" s="2"/>
      <c r="M1096" s="2"/>
      <c r="N1096" s="5"/>
      <c r="O1096" s="5"/>
      <c r="P1096" s="5"/>
      <c r="Q1096" s="5"/>
    </row>
    <row r="1097" spans="1:17" ht="30" customHeight="1" x14ac:dyDescent="0.25">
      <c r="A1097" s="2">
        <v>12096</v>
      </c>
      <c r="B1097" s="3" t="str">
        <f>HYPERLINK("https://namdan.nghean.gov.vn/", "UBND Ủy ban nhân dân xã Bảo Nam tỉnh Nghệ An")</f>
        <v>UBND Ủy ban nhân dân xã Bảo Nam tỉnh Nghệ An</v>
      </c>
      <c r="C1097" s="12" t="s">
        <v>300</v>
      </c>
      <c r="F1097" s="5"/>
      <c r="G1097" s="5"/>
      <c r="H1097" s="5"/>
      <c r="I1097" s="2"/>
      <c r="J1097" s="2"/>
      <c r="K1097" s="2"/>
      <c r="L1097" s="2"/>
      <c r="M1097" s="2"/>
      <c r="N1097" s="5"/>
      <c r="O1097" s="5"/>
      <c r="P1097" s="5"/>
      <c r="Q1097" s="5"/>
    </row>
    <row r="1098" spans="1:17" ht="30" customHeight="1" x14ac:dyDescent="0.25">
      <c r="A1098" s="2">
        <v>12097</v>
      </c>
      <c r="B1098" s="3" t="s">
        <v>145</v>
      </c>
      <c r="C1098" s="14" t="s">
        <v>1</v>
      </c>
      <c r="F1098" s="5"/>
      <c r="G1098" s="5"/>
      <c r="H1098" s="5"/>
      <c r="I1098" s="2"/>
      <c r="J1098" s="2"/>
      <c r="K1098" s="2"/>
      <c r="L1098" s="2"/>
      <c r="M1098" s="2"/>
      <c r="N1098" s="5"/>
      <c r="O1098" s="5"/>
      <c r="P1098" s="5"/>
      <c r="Q1098" s="5"/>
    </row>
    <row r="1099" spans="1:17" ht="30" customHeight="1" x14ac:dyDescent="0.25">
      <c r="A1099" s="2">
        <v>12098</v>
      </c>
      <c r="B1099" s="3" t="str">
        <f>HYPERLINK("https://congan.nghean.gov.vn/tin-tuc-su-kien/202311/giam-doc-cong-an-tinh-nghe-an-du-ngay-hoi-dai-doan-ket-toan-dan-toc-o-ky-son-995609/", "UBND Ủy ban nhân dân xã Phà Đánh tỉnh Nghệ An")</f>
        <v>UBND Ủy ban nhân dân xã Phà Đánh tỉnh Nghệ An</v>
      </c>
      <c r="C1099" s="12" t="s">
        <v>300</v>
      </c>
      <c r="F1099" s="5"/>
      <c r="G1099" s="5"/>
      <c r="H1099" s="5"/>
      <c r="I1099" s="2"/>
      <c r="J1099" s="2"/>
      <c r="K1099" s="2"/>
      <c r="L1099" s="2"/>
      <c r="M1099" s="2"/>
      <c r="N1099" s="5"/>
      <c r="O1099" s="5"/>
      <c r="P1099" s="5"/>
      <c r="Q1099" s="5"/>
    </row>
    <row r="1100" spans="1:17" ht="30" customHeight="1" x14ac:dyDescent="0.25">
      <c r="A1100" s="2">
        <v>12099</v>
      </c>
      <c r="B1100" s="3" t="s">
        <v>146</v>
      </c>
      <c r="C1100" s="14" t="s">
        <v>1</v>
      </c>
      <c r="D1100" s="13" t="s">
        <v>301</v>
      </c>
      <c r="F1100" s="5"/>
      <c r="G1100" s="5"/>
      <c r="H1100" s="5"/>
      <c r="I1100" s="2"/>
      <c r="J1100" s="2"/>
      <c r="K1100" s="2"/>
      <c r="L1100" s="2"/>
      <c r="M1100" s="2"/>
      <c r="N1100" s="5"/>
      <c r="O1100" s="5"/>
      <c r="P1100" s="5"/>
      <c r="Q1100" s="5"/>
    </row>
    <row r="1101" spans="1:17" ht="30" customHeight="1" x14ac:dyDescent="0.25">
      <c r="A1101" s="2">
        <v>12100</v>
      </c>
      <c r="B1101" s="3" t="str">
        <f>HYPERLINK("https://www.nghean.gov.vn/", "UBND Ủy ban nhân dân xã Bảo Thắng tỉnh Nghệ An")</f>
        <v>UBND Ủy ban nhân dân xã Bảo Thắng tỉnh Nghệ An</v>
      </c>
      <c r="C1101" s="12" t="s">
        <v>300</v>
      </c>
      <c r="F1101" s="5"/>
      <c r="G1101" s="5"/>
      <c r="H1101" s="5"/>
      <c r="I1101" s="2"/>
      <c r="J1101" s="2"/>
      <c r="K1101" s="2"/>
      <c r="L1101" s="2"/>
      <c r="M1101" s="2"/>
      <c r="N1101" s="5"/>
      <c r="O1101" s="5"/>
      <c r="P1101" s="5"/>
      <c r="Q1101" s="5"/>
    </row>
    <row r="1102" spans="1:17" ht="30" customHeight="1" x14ac:dyDescent="0.25">
      <c r="A1102" s="2">
        <v>12101</v>
      </c>
      <c r="B1102" s="3" t="str">
        <f>HYPERLINK("https://www.facebook.com/p/C%C3%B4ng-an-x%C3%A3-H%E1%BB%AFu-L%E1%BA%ADp-K%E1%BB%B3-S%C6%A1n-Ngh%E1%BB%87-An-100065239832486/", "Công an xã Hữu Lập tỉnh Nghệ An")</f>
        <v>Công an xã Hữu Lập tỉnh Nghệ An</v>
      </c>
      <c r="C1102" s="12" t="s">
        <v>300</v>
      </c>
      <c r="D1102" s="13" t="s">
        <v>301</v>
      </c>
      <c r="F1102" s="5"/>
      <c r="G1102" s="5"/>
      <c r="H1102" s="5"/>
      <c r="I1102" s="2"/>
      <c r="J1102" s="2"/>
      <c r="K1102" s="2"/>
      <c r="L1102" s="2"/>
      <c r="M1102" s="2"/>
      <c r="N1102" s="5"/>
      <c r="O1102" s="5"/>
      <c r="P1102" s="5"/>
      <c r="Q1102" s="5"/>
    </row>
    <row r="1103" spans="1:17" ht="30" customHeight="1" x14ac:dyDescent="0.25">
      <c r="A1103" s="2">
        <v>12102</v>
      </c>
      <c r="B1103" s="3" t="str">
        <f>HYPERLINK("https://www.nghean.gov.vn/tuyen-truyen-chinh-sach-bao-hiem-xa-hoi/bhxh-tinh-trao-qua-ho-tro-nhan-dan-xa-huu-lap-huyen-ky-son-537580", "UBND Ủy ban nhân dân xã Hữu Lập tỉnh Nghệ An")</f>
        <v>UBND Ủy ban nhân dân xã Hữu Lập tỉnh Nghệ An</v>
      </c>
      <c r="C1103" s="12" t="s">
        <v>300</v>
      </c>
      <c r="F1103" s="5"/>
      <c r="G1103" s="5"/>
      <c r="H1103" s="5"/>
      <c r="I1103" s="2"/>
      <c r="J1103" s="2"/>
      <c r="K1103" s="2"/>
      <c r="L1103" s="2"/>
      <c r="M1103" s="2"/>
      <c r="N1103" s="5"/>
      <c r="O1103" s="5"/>
      <c r="P1103" s="5"/>
      <c r="Q1103" s="5"/>
    </row>
    <row r="1104" spans="1:17" ht="30" customHeight="1" x14ac:dyDescent="0.25">
      <c r="A1104" s="2">
        <v>12103</v>
      </c>
      <c r="B1104" s="3" t="str">
        <f>HYPERLINK("https://www.facebook.com/Congantaca/", "Công an xã Tà Cạ tỉnh Nghệ An")</f>
        <v>Công an xã Tà Cạ tỉnh Nghệ An</v>
      </c>
      <c r="C1104" s="12" t="s">
        <v>300</v>
      </c>
      <c r="D1104" s="13" t="s">
        <v>301</v>
      </c>
      <c r="F1104" s="5"/>
      <c r="G1104" s="5"/>
      <c r="H1104" s="5"/>
      <c r="I1104" s="2"/>
      <c r="J1104" s="2"/>
      <c r="K1104" s="2"/>
      <c r="L1104" s="2"/>
      <c r="M1104" s="2"/>
      <c r="N1104" s="5"/>
      <c r="O1104" s="5"/>
      <c r="P1104" s="5"/>
      <c r="Q1104" s="5"/>
    </row>
    <row r="1105" spans="1:17" ht="30" customHeight="1" x14ac:dyDescent="0.25">
      <c r="A1105" s="2">
        <v>12104</v>
      </c>
      <c r="B1105" s="3" t="str">
        <f>HYPERLINK("https://chicucthuyloi.nghean.gov.vn/tin-trong-tinh/chu-tich-ubnd-tinh-huy-dong-luc-luong-va-phuong-tien-khac-phuc-nhanh-hau-qua-mua-lu-o-ky-son-532590", "UBND Ủy ban nhân dân xã Tà Cạ tỉnh Nghệ An")</f>
        <v>UBND Ủy ban nhân dân xã Tà Cạ tỉnh Nghệ An</v>
      </c>
      <c r="C1105" s="12" t="s">
        <v>300</v>
      </c>
      <c r="F1105" s="5"/>
      <c r="G1105" s="5"/>
      <c r="H1105" s="5"/>
      <c r="I1105" s="2"/>
      <c r="J1105" s="2"/>
      <c r="K1105" s="2"/>
      <c r="L1105" s="2"/>
      <c r="M1105" s="2"/>
      <c r="N1105" s="5"/>
      <c r="O1105" s="5"/>
      <c r="P1105" s="5"/>
      <c r="Q1105" s="5"/>
    </row>
    <row r="1106" spans="1:17" ht="30" customHeight="1" x14ac:dyDescent="0.25">
      <c r="A1106" s="2">
        <v>12105</v>
      </c>
      <c r="B1106" s="1" t="str">
        <f>HYPERLINK("", "Công an xã Chiêu Lưu tỉnh Nghệ An")</f>
        <v>Công an xã Chiêu Lưu tỉnh Nghệ An</v>
      </c>
      <c r="C1106" s="12" t="s">
        <v>300</v>
      </c>
      <c r="D1106" s="13"/>
      <c r="F1106" s="5"/>
      <c r="G1106" s="5"/>
      <c r="H1106" s="5"/>
      <c r="I1106" s="2"/>
      <c r="J1106" s="2"/>
      <c r="K1106" s="2"/>
      <c r="L1106" s="2"/>
      <c r="M1106" s="2"/>
      <c r="N1106" s="5"/>
      <c r="O1106" s="5"/>
      <c r="P1106" s="5"/>
      <c r="Q1106" s="5"/>
    </row>
    <row r="1107" spans="1:17" ht="30" customHeight="1" x14ac:dyDescent="0.25">
      <c r="A1107" s="2">
        <v>12106</v>
      </c>
      <c r="B1107" s="3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1107" s="12" t="s">
        <v>300</v>
      </c>
      <c r="F1107" s="5"/>
      <c r="G1107" s="5"/>
      <c r="H1107" s="5"/>
      <c r="I1107" s="2"/>
      <c r="J1107" s="2"/>
      <c r="K1107" s="2"/>
      <c r="L1107" s="2"/>
      <c r="M1107" s="2"/>
      <c r="N1107" s="5"/>
      <c r="O1107" s="5"/>
      <c r="P1107" s="5"/>
      <c r="Q1107" s="5"/>
    </row>
    <row r="1108" spans="1:17" ht="30" customHeight="1" x14ac:dyDescent="0.25">
      <c r="A1108" s="2">
        <v>12107</v>
      </c>
      <c r="B1108" s="3" t="str">
        <f>HYPERLINK("https://www.facebook.com/p/Ban-C%C3%B4ng-An-X%C3%A3-M%C6%B0%E1%BB%9Dng-T%C3%ADp-100065164734325/", "Công an xã Mường Típ tỉnh Nghệ An")</f>
        <v>Công an xã Mường Típ tỉnh Nghệ An</v>
      </c>
      <c r="C1108" s="12" t="s">
        <v>300</v>
      </c>
      <c r="D1108" s="13" t="s">
        <v>301</v>
      </c>
      <c r="F1108" s="5"/>
      <c r="G1108" s="5"/>
      <c r="H1108" s="5"/>
      <c r="I1108" s="2"/>
      <c r="J1108" s="2"/>
      <c r="K1108" s="2"/>
      <c r="L1108" s="2"/>
      <c r="M1108" s="2"/>
      <c r="N1108" s="5"/>
      <c r="O1108" s="5"/>
      <c r="P1108" s="5"/>
      <c r="Q1108" s="5"/>
    </row>
    <row r="1109" spans="1:17" ht="30" customHeight="1" x14ac:dyDescent="0.25">
      <c r="A1109" s="2">
        <v>12108</v>
      </c>
      <c r="B1109" s="3" t="str">
        <f>HYPERLINK("https://muongnoc.quephong.nghean.gov.vn/", "UBND Ủy ban nhân dân xã Mường Típ tỉnh Nghệ An")</f>
        <v>UBND Ủy ban nhân dân xã Mường Típ tỉnh Nghệ An</v>
      </c>
      <c r="C1109" s="12" t="s">
        <v>300</v>
      </c>
      <c r="F1109" s="5"/>
      <c r="G1109" s="5"/>
      <c r="H1109" s="5"/>
      <c r="I1109" s="2"/>
      <c r="J1109" s="2"/>
      <c r="K1109" s="2"/>
      <c r="L1109" s="2"/>
      <c r="M1109" s="2"/>
      <c r="N1109" s="5"/>
      <c r="O1109" s="5"/>
      <c r="P1109" s="5"/>
      <c r="Q1109" s="5"/>
    </row>
    <row r="1110" spans="1:17" ht="30" customHeight="1" x14ac:dyDescent="0.25">
      <c r="A1110" s="2">
        <v>12109</v>
      </c>
      <c r="B1110" s="1" t="str">
        <f>HYPERLINK("", "Công an xã Hữu Kiệm tỉnh Nghệ An")</f>
        <v>Công an xã Hữu Kiệm tỉnh Nghệ An</v>
      </c>
      <c r="C1110" s="12" t="s">
        <v>300</v>
      </c>
      <c r="D1110" s="13"/>
      <c r="F1110" s="5"/>
      <c r="G1110" s="5"/>
      <c r="H1110" s="5"/>
      <c r="I1110" s="2"/>
      <c r="J1110" s="2"/>
      <c r="K1110" s="2"/>
      <c r="L1110" s="2"/>
      <c r="M1110" s="2"/>
      <c r="N1110" s="5"/>
      <c r="O1110" s="5"/>
      <c r="P1110" s="5"/>
      <c r="Q1110" s="5"/>
    </row>
    <row r="1111" spans="1:17" ht="30" customHeight="1" x14ac:dyDescent="0.25">
      <c r="A1111" s="2">
        <v>12110</v>
      </c>
      <c r="B1111" s="3" t="str">
        <f>HYPERLINK("https://kyson.nghean.gov.vn/kinh-te-chinh-tri-63438/xa-huu-kiem-don-nhan-co-thi-dua-cua-chinh-phu-va-ra-mat-cuon-lich-su-dang-bo-xa-621032", "UBND Ủy ban nhân dân xã Hữu Kiệm tỉnh Nghệ An")</f>
        <v>UBND Ủy ban nhân dân xã Hữu Kiệm tỉnh Nghệ An</v>
      </c>
      <c r="C1111" s="12" t="s">
        <v>300</v>
      </c>
      <c r="F1111" s="5"/>
      <c r="G1111" s="5"/>
      <c r="H1111" s="5"/>
      <c r="I1111" s="2"/>
      <c r="J1111" s="2"/>
      <c r="K1111" s="2"/>
      <c r="L1111" s="2"/>
      <c r="M1111" s="2"/>
      <c r="N1111" s="5"/>
      <c r="O1111" s="5"/>
      <c r="P1111" s="5"/>
      <c r="Q1111" s="5"/>
    </row>
    <row r="1112" spans="1:17" ht="30" customHeight="1" x14ac:dyDescent="0.25">
      <c r="A1112" s="2">
        <v>12111</v>
      </c>
      <c r="B1112" s="1" t="str">
        <f>HYPERLINK("https://www.facebook.com/profile.php?id=100067331566943", "Công an xã Tây Sơn tỉnh Nghệ An")</f>
        <v>Công an xã Tây Sơn tỉnh Nghệ An</v>
      </c>
      <c r="C1112" s="12" t="s">
        <v>300</v>
      </c>
      <c r="D1112" s="13" t="s">
        <v>301</v>
      </c>
      <c r="F1112" s="5"/>
      <c r="G1112" s="5"/>
      <c r="H1112" s="5"/>
      <c r="I1112" s="2"/>
      <c r="J1112" s="2"/>
      <c r="K1112" s="2"/>
      <c r="L1112" s="2"/>
      <c r="M1112" s="2"/>
      <c r="N1112" s="5"/>
      <c r="O1112" s="5"/>
      <c r="P1112" s="5"/>
      <c r="Q1112" s="5"/>
    </row>
    <row r="1113" spans="1:17" ht="30" customHeight="1" x14ac:dyDescent="0.25">
      <c r="A1113" s="2">
        <v>12112</v>
      </c>
      <c r="B1113" s="3" t="str">
        <f>HYPERLINK("https://kyson.nghean.gov.vn/cac-xa-thi-tran/13-xa-tay-son-463890?pageindex=0", "UBND Ủy ban nhân dân xã Tây Sơn tỉnh Nghệ An")</f>
        <v>UBND Ủy ban nhân dân xã Tây Sơn tỉnh Nghệ An</v>
      </c>
      <c r="C1113" s="12" t="s">
        <v>300</v>
      </c>
      <c r="F1113" s="5"/>
      <c r="G1113" s="5"/>
      <c r="H1113" s="5"/>
      <c r="I1113" s="2"/>
      <c r="J1113" s="2"/>
      <c r="K1113" s="2"/>
      <c r="L1113" s="2"/>
      <c r="M1113" s="2"/>
      <c r="N1113" s="5"/>
      <c r="O1113" s="5"/>
      <c r="P1113" s="5"/>
      <c r="Q1113" s="5"/>
    </row>
    <row r="1114" spans="1:17" ht="30" customHeight="1" x14ac:dyDescent="0.25">
      <c r="A1114" s="2">
        <v>12113</v>
      </c>
      <c r="B1114" s="3" t="str">
        <f>HYPERLINK("https://www.facebook.com/p/C%C3%B4ng-An-X%C3%A3-M%C6%B0%E1%BB%9Dng-%E1%BA%A2i-100066310819042/", "Công an xã Mường Ải tỉnh Nghệ An")</f>
        <v>Công an xã Mường Ải tỉnh Nghệ An</v>
      </c>
      <c r="C1114" s="12" t="s">
        <v>300</v>
      </c>
      <c r="D1114" s="13" t="s">
        <v>301</v>
      </c>
      <c r="F1114" s="5"/>
      <c r="G1114" s="5"/>
      <c r="H1114" s="5"/>
      <c r="I1114" s="2"/>
      <c r="J1114" s="2"/>
      <c r="K1114" s="2"/>
      <c r="L1114" s="2"/>
      <c r="M1114" s="2"/>
      <c r="N1114" s="5"/>
      <c r="O1114" s="5"/>
      <c r="P1114" s="5"/>
      <c r="Q1114" s="5"/>
    </row>
    <row r="1115" spans="1:17" ht="30" customHeight="1" x14ac:dyDescent="0.25">
      <c r="A1115" s="2">
        <v>12114</v>
      </c>
      <c r="B1115" s="3" t="str">
        <f>HYPERLINK("https://muongnoc.quephong.nghean.gov.vn/", "UBND Ủy ban nhân dân xã Mường Ải tỉnh Nghệ An")</f>
        <v>UBND Ủy ban nhân dân xã Mường Ải tỉnh Nghệ An</v>
      </c>
      <c r="C1115" s="12" t="s">
        <v>300</v>
      </c>
      <c r="F1115" s="5"/>
      <c r="G1115" s="5"/>
      <c r="H1115" s="5"/>
      <c r="I1115" s="2"/>
      <c r="J1115" s="2"/>
      <c r="K1115" s="2"/>
      <c r="L1115" s="2"/>
      <c r="M1115" s="2"/>
      <c r="N1115" s="5"/>
      <c r="O1115" s="5"/>
      <c r="P1115" s="5"/>
      <c r="Q1115" s="5"/>
    </row>
    <row r="1116" spans="1:17" ht="30" customHeight="1" x14ac:dyDescent="0.25">
      <c r="A1116" s="2">
        <v>12115</v>
      </c>
      <c r="B1116" s="3" t="str">
        <f>HYPERLINK("https://www.facebook.com/p/C%C3%B4ng-an-x%C3%A3-Na-Ngoi-K%E1%BB%B3-S%C6%A1n-100082136214740/", "Công an xã Na Ngoi tỉnh Nghệ An")</f>
        <v>Công an xã Na Ngoi tỉnh Nghệ An</v>
      </c>
      <c r="C1116" s="12" t="s">
        <v>300</v>
      </c>
      <c r="D1116" s="13" t="s">
        <v>301</v>
      </c>
      <c r="F1116" s="5"/>
      <c r="G1116" s="5"/>
      <c r="H1116" s="5"/>
      <c r="I1116" s="2"/>
      <c r="J1116" s="2"/>
      <c r="K1116" s="2"/>
      <c r="L1116" s="2"/>
      <c r="M1116" s="2"/>
      <c r="N1116" s="5"/>
      <c r="O1116" s="5"/>
      <c r="P1116" s="5"/>
      <c r="Q1116" s="5"/>
    </row>
    <row r="1117" spans="1:17" ht="30" customHeight="1" x14ac:dyDescent="0.25">
      <c r="A1117" s="2">
        <v>12116</v>
      </c>
      <c r="B1117" s="3" t="str">
        <f>HYPERLINK("https://kyson.nghean.gov.vn/cac-xa-thi-tran/14-xa-na-ngoi-454182?pageindex=0", "UBND Ủy ban nhân dân xã Na Ngoi tỉnh Nghệ An")</f>
        <v>UBND Ủy ban nhân dân xã Na Ngoi tỉnh Nghệ An</v>
      </c>
      <c r="C1117" s="12" t="s">
        <v>300</v>
      </c>
      <c r="F1117" s="5"/>
      <c r="G1117" s="5"/>
      <c r="H1117" s="5"/>
      <c r="I1117" s="2"/>
      <c r="J1117" s="2"/>
      <c r="K1117" s="2"/>
      <c r="L1117" s="2"/>
      <c r="M1117" s="2"/>
      <c r="N1117" s="5"/>
      <c r="O1117" s="5"/>
      <c r="P1117" s="5"/>
      <c r="Q1117" s="5"/>
    </row>
    <row r="1118" spans="1:17" ht="30" customHeight="1" x14ac:dyDescent="0.25">
      <c r="A1118" s="2">
        <v>12117</v>
      </c>
      <c r="B1118" s="3" t="s">
        <v>147</v>
      </c>
      <c r="C1118" s="14" t="s">
        <v>1</v>
      </c>
      <c r="D1118" s="13" t="s">
        <v>301</v>
      </c>
      <c r="F1118" s="5"/>
      <c r="G1118" s="5"/>
      <c r="H1118" s="5"/>
      <c r="I1118" s="2"/>
      <c r="J1118" s="2"/>
      <c r="K1118" s="2"/>
      <c r="L1118" s="2"/>
      <c r="M1118" s="2"/>
      <c r="N1118" s="5"/>
      <c r="O1118" s="5"/>
      <c r="P1118" s="5"/>
      <c r="Q1118" s="5"/>
    </row>
    <row r="1119" spans="1:17" ht="30" customHeight="1" x14ac:dyDescent="0.25">
      <c r="A1119" s="2">
        <v>12118</v>
      </c>
      <c r="B1119" s="3" t="str">
        <f>HYPERLINK("https://kyson.nghean.gov.vn/", "UBND Ủy ban nhân dân xã Nậm Càn tỉnh Nghệ An")</f>
        <v>UBND Ủy ban nhân dân xã Nậm Càn tỉnh Nghệ An</v>
      </c>
      <c r="C1119" s="12" t="s">
        <v>300</v>
      </c>
      <c r="F1119" s="5"/>
      <c r="G1119" s="5"/>
      <c r="H1119" s="5"/>
      <c r="I1119" s="2"/>
      <c r="J1119" s="2"/>
      <c r="K1119" s="2"/>
      <c r="L1119" s="2"/>
      <c r="M1119" s="2"/>
      <c r="N1119" s="5"/>
      <c r="O1119" s="5"/>
      <c r="P1119" s="5"/>
      <c r="Q1119" s="5"/>
    </row>
    <row r="1120" spans="1:17" ht="30" customHeight="1" x14ac:dyDescent="0.25">
      <c r="A1120" s="2">
        <v>12119</v>
      </c>
      <c r="B1120" s="1" t="str">
        <f>HYPERLINK("", "Công an thị trấn Hòa Bình tỉnh Nghệ An")</f>
        <v>Công an thị trấn Hòa Bình tỉnh Nghệ An</v>
      </c>
      <c r="C1120" s="12" t="s">
        <v>300</v>
      </c>
      <c r="F1120" s="5"/>
      <c r="G1120" s="5"/>
      <c r="H1120" s="5"/>
      <c r="I1120" s="2"/>
      <c r="J1120" s="2"/>
      <c r="K1120" s="2"/>
      <c r="L1120" s="2"/>
      <c r="M1120" s="2"/>
      <c r="N1120" s="5"/>
      <c r="O1120" s="5"/>
      <c r="P1120" s="5"/>
      <c r="Q1120" s="5"/>
    </row>
    <row r="1121" spans="1:17" ht="30" customHeight="1" x14ac:dyDescent="0.25">
      <c r="A1121" s="2">
        <v>12120</v>
      </c>
      <c r="B1121" s="3" t="str">
        <f>HYPERLINK("https://www.nghean.gov.vn/", "UBND Ủy ban nhân dân thị trấn Hòa Bình tỉnh Nghệ An")</f>
        <v>UBND Ủy ban nhân dân thị trấn Hòa Bình tỉnh Nghệ An</v>
      </c>
      <c r="C1121" s="12" t="s">
        <v>300</v>
      </c>
      <c r="F1121" s="5"/>
      <c r="G1121" s="5"/>
      <c r="H1121" s="5"/>
      <c r="I1121" s="2"/>
      <c r="J1121" s="2"/>
      <c r="K1121" s="2"/>
      <c r="L1121" s="2"/>
      <c r="M1121" s="2"/>
      <c r="N1121" s="5"/>
      <c r="O1121" s="5"/>
      <c r="P1121" s="5"/>
      <c r="Q1121" s="5"/>
    </row>
    <row r="1122" spans="1:17" ht="30" customHeight="1" x14ac:dyDescent="0.25">
      <c r="A1122" s="2">
        <v>12121</v>
      </c>
      <c r="B1122" s="1" t="str">
        <f>HYPERLINK("", "Công an xã Mai Sơn tỉnh Nghệ An")</f>
        <v>Công an xã Mai Sơn tỉnh Nghệ An</v>
      </c>
      <c r="C1122" s="13" t="s">
        <v>300</v>
      </c>
      <c r="D1122" s="13"/>
      <c r="F1122" s="5"/>
      <c r="G1122" s="5"/>
      <c r="H1122" s="5"/>
      <c r="I1122" s="2"/>
      <c r="J1122" s="2"/>
      <c r="K1122" s="2"/>
      <c r="L1122" s="2"/>
      <c r="M1122" s="2"/>
      <c r="N1122" s="5"/>
      <c r="O1122" s="5"/>
      <c r="P1122" s="5"/>
      <c r="Q1122" s="5"/>
    </row>
    <row r="1123" spans="1:17" ht="30" customHeight="1" x14ac:dyDescent="0.25">
      <c r="A1123" s="2">
        <v>12122</v>
      </c>
      <c r="B1123" s="3" t="str">
        <f>HYPERLINK("https://maison.tuongduong.nghean.gov.vn/", "UBND Ủy ban nhân dân xã Mai Sơn tỉnh Nghệ An")</f>
        <v>UBND Ủy ban nhân dân xã Mai Sơn tỉnh Nghệ An</v>
      </c>
      <c r="C1123" s="12" t="s">
        <v>300</v>
      </c>
      <c r="F1123" s="5"/>
      <c r="G1123" s="5"/>
      <c r="H1123" s="5"/>
      <c r="I1123" s="2"/>
      <c r="J1123" s="2"/>
      <c r="K1123" s="2"/>
      <c r="L1123" s="2"/>
      <c r="M1123" s="2"/>
      <c r="N1123" s="5"/>
      <c r="O1123" s="5"/>
      <c r="P1123" s="5"/>
      <c r="Q1123" s="5"/>
    </row>
    <row r="1124" spans="1:17" ht="30" customHeight="1" x14ac:dyDescent="0.25">
      <c r="A1124" s="2">
        <v>12123</v>
      </c>
      <c r="B1124" s="3" t="str">
        <f>HYPERLINK("https://www.facebook.com/p/C%C3%B4ng-an-xa%CC%83-Nh%C3%B4n-Mai-100079104690411/", "Công an xã Nhôn Mai tỉnh Nghệ An")</f>
        <v>Công an xã Nhôn Mai tỉnh Nghệ An</v>
      </c>
      <c r="C1124" s="12" t="s">
        <v>300</v>
      </c>
      <c r="D1124" s="13" t="s">
        <v>301</v>
      </c>
      <c r="F1124" s="5"/>
      <c r="G1124" s="5"/>
      <c r="H1124" s="5"/>
      <c r="I1124" s="2"/>
      <c r="J1124" s="2"/>
      <c r="K1124" s="2"/>
      <c r="L1124" s="2"/>
      <c r="M1124" s="2"/>
      <c r="N1124" s="5"/>
      <c r="O1124" s="5"/>
      <c r="P1124" s="5"/>
      <c r="Q1124" s="5"/>
    </row>
    <row r="1125" spans="1:17" ht="30" customHeight="1" x14ac:dyDescent="0.25">
      <c r="A1125" s="2">
        <v>12124</v>
      </c>
      <c r="B1125" s="3" t="str">
        <f>HYPERLINK("https://nhonmai.tuongduong.nghean.gov.vn/", "UBND Ủy ban nhân dân xã Nhôn Mai tỉnh Nghệ An")</f>
        <v>UBND Ủy ban nhân dân xã Nhôn Mai tỉnh Nghệ An</v>
      </c>
      <c r="C1125" s="12" t="s">
        <v>300</v>
      </c>
      <c r="F1125" s="5"/>
      <c r="G1125" s="5"/>
      <c r="H1125" s="5"/>
      <c r="I1125" s="2"/>
      <c r="J1125" s="2"/>
      <c r="K1125" s="2"/>
      <c r="L1125" s="2"/>
      <c r="M1125" s="2"/>
      <c r="N1125" s="5"/>
      <c r="O1125" s="5"/>
      <c r="P1125" s="5"/>
      <c r="Q1125" s="5"/>
    </row>
    <row r="1126" spans="1:17" ht="30" customHeight="1" x14ac:dyDescent="0.25">
      <c r="A1126" s="2">
        <v>12125</v>
      </c>
      <c r="B1126" s="1" t="str">
        <f>HYPERLINK("https://www.facebook.com/profile.php?id=100091335054849", "Công an xã Hữu Khuông tỉnh Nghệ An")</f>
        <v>Công an xã Hữu Khuông tỉnh Nghệ An</v>
      </c>
      <c r="C1126" s="12" t="s">
        <v>300</v>
      </c>
      <c r="D1126" s="13" t="s">
        <v>301</v>
      </c>
      <c r="F1126" s="5"/>
      <c r="G1126" s="5"/>
      <c r="H1126" s="5"/>
      <c r="I1126" s="2"/>
      <c r="J1126" s="2"/>
      <c r="K1126" s="2"/>
      <c r="L1126" s="2"/>
      <c r="M1126" s="2"/>
      <c r="N1126" s="5"/>
      <c r="O1126" s="5"/>
      <c r="P1126" s="5"/>
      <c r="Q1126" s="5"/>
    </row>
    <row r="1127" spans="1:17" ht="30" customHeight="1" x14ac:dyDescent="0.25">
      <c r="A1127" s="2">
        <v>12126</v>
      </c>
      <c r="B1127" s="3" t="s">
        <v>148</v>
      </c>
      <c r="C1127" s="14" t="s">
        <v>1</v>
      </c>
      <c r="F1127" s="5"/>
      <c r="G1127" s="5"/>
      <c r="H1127" s="5"/>
      <c r="I1127" s="2"/>
      <c r="J1127" s="2"/>
      <c r="K1127" s="2"/>
      <c r="L1127" s="2"/>
      <c r="M1127" s="2"/>
      <c r="N1127" s="5"/>
      <c r="O1127" s="5"/>
      <c r="P1127" s="5"/>
      <c r="Q1127" s="5"/>
    </row>
    <row r="1128" spans="1:17" ht="30" customHeight="1" x14ac:dyDescent="0.25">
      <c r="A1128" s="2">
        <v>12127</v>
      </c>
      <c r="B1128" s="3" t="s">
        <v>149</v>
      </c>
      <c r="C1128" s="14" t="s">
        <v>1</v>
      </c>
      <c r="D1128" s="13" t="s">
        <v>301</v>
      </c>
      <c r="F1128" s="5"/>
      <c r="G1128" s="5"/>
      <c r="H1128" s="5"/>
      <c r="I1128" s="2"/>
      <c r="J1128" s="2"/>
      <c r="K1128" s="2"/>
      <c r="L1128" s="2"/>
      <c r="M1128" s="2"/>
      <c r="N1128" s="5"/>
      <c r="O1128" s="5"/>
      <c r="P1128" s="5"/>
      <c r="Q1128" s="5"/>
    </row>
    <row r="1129" spans="1:17" ht="30" customHeight="1" x14ac:dyDescent="0.25">
      <c r="A1129" s="2">
        <v>12128</v>
      </c>
      <c r="B1129" s="3" t="s">
        <v>150</v>
      </c>
      <c r="C1129" s="14" t="s">
        <v>1</v>
      </c>
      <c r="F1129" s="5"/>
      <c r="G1129" s="5"/>
      <c r="H1129" s="5"/>
      <c r="I1129" s="2"/>
      <c r="J1129" s="2"/>
      <c r="K1129" s="2"/>
      <c r="L1129" s="2"/>
      <c r="M1129" s="2"/>
      <c r="N1129" s="5"/>
      <c r="O1129" s="5"/>
      <c r="P1129" s="5"/>
      <c r="Q1129" s="5"/>
    </row>
    <row r="1130" spans="1:17" ht="30" customHeight="1" x14ac:dyDescent="0.25">
      <c r="A1130" s="2">
        <v>12129</v>
      </c>
      <c r="B1130" s="3" t="s">
        <v>151</v>
      </c>
      <c r="C1130" s="14" t="s">
        <v>1</v>
      </c>
      <c r="F1130" s="5"/>
      <c r="G1130" s="5"/>
      <c r="H1130" s="5"/>
      <c r="I1130" s="2"/>
      <c r="J1130" s="2"/>
      <c r="K1130" s="2"/>
      <c r="L1130" s="2"/>
      <c r="M1130" s="2"/>
      <c r="N1130" s="5"/>
      <c r="O1130" s="5"/>
      <c r="P1130" s="5"/>
      <c r="Q1130" s="5"/>
    </row>
    <row r="1131" spans="1:17" ht="30" customHeight="1" x14ac:dyDescent="0.25">
      <c r="A1131" s="2">
        <v>12130</v>
      </c>
      <c r="B1131" s="3" t="str">
        <f>HYPERLINK("https://ngamy.tuongduong.nghean.gov.vn/", "UBND Ủy ban nhân dân xã Nga My tỉnh Nghệ An")</f>
        <v>UBND Ủy ban nhân dân xã Nga My tỉnh Nghệ An</v>
      </c>
      <c r="C1131" s="12" t="s">
        <v>300</v>
      </c>
      <c r="F1131" s="5"/>
      <c r="G1131" s="5"/>
      <c r="H1131" s="5"/>
      <c r="I1131" s="2"/>
      <c r="J1131" s="2"/>
      <c r="K1131" s="2"/>
      <c r="L1131" s="2"/>
      <c r="M1131" s="2"/>
      <c r="N1131" s="5"/>
      <c r="O1131" s="5"/>
      <c r="P1131" s="5"/>
      <c r="Q1131" s="5"/>
    </row>
    <row r="1132" spans="1:17" ht="30" customHeight="1" x14ac:dyDescent="0.25">
      <c r="A1132" s="2">
        <v>12131</v>
      </c>
      <c r="B1132" s="3" t="str">
        <f>HYPERLINK("https://www.facebook.com/p/C%C3%B4ng-an-x%C3%A3-Xi%C3%AAng-My-T%C6%B0%C6%A1ng-D%C6%B0%C6%A1ng-Ngh%E1%BB%87-An-100063178782178/", "Công an xã Xiêng My tỉnh Nghệ An")</f>
        <v>Công an xã Xiêng My tỉnh Nghệ An</v>
      </c>
      <c r="C1132" s="12" t="s">
        <v>300</v>
      </c>
      <c r="D1132" s="13" t="s">
        <v>301</v>
      </c>
      <c r="F1132" s="5"/>
      <c r="G1132" s="5"/>
      <c r="H1132" s="5"/>
      <c r="I1132" s="2"/>
      <c r="J1132" s="2"/>
      <c r="K1132" s="2"/>
      <c r="L1132" s="2"/>
      <c r="M1132" s="2"/>
      <c r="N1132" s="5"/>
      <c r="O1132" s="5"/>
      <c r="P1132" s="5"/>
      <c r="Q1132" s="5"/>
    </row>
    <row r="1133" spans="1:17" ht="30" customHeight="1" x14ac:dyDescent="0.25">
      <c r="A1133" s="2">
        <v>12132</v>
      </c>
      <c r="B1133" s="3" t="str">
        <f>HYPERLINK("https://www.nghean.gov.vn/tin-noi-bat-danh-cho-nguoi-dan/nhieu-hoat-dong-ho-tro-chinh-quyen-nhan-dan-xa-xieng-my-day-lui-toi-pham-xoa-doi-giam-ngheo-541574", "UBND Ủy ban nhân dân xã Xiêng My tỉnh Nghệ An")</f>
        <v>UBND Ủy ban nhân dân xã Xiêng My tỉnh Nghệ An</v>
      </c>
      <c r="C1133" s="12" t="s">
        <v>300</v>
      </c>
      <c r="F1133" s="5"/>
      <c r="G1133" s="5"/>
      <c r="H1133" s="5"/>
      <c r="I1133" s="2"/>
      <c r="J1133" s="2"/>
      <c r="K1133" s="2"/>
      <c r="L1133" s="2"/>
      <c r="M1133" s="2"/>
      <c r="N1133" s="5"/>
      <c r="O1133" s="5"/>
      <c r="P1133" s="5"/>
      <c r="Q1133" s="5"/>
    </row>
    <row r="1134" spans="1:17" ht="30" customHeight="1" x14ac:dyDescent="0.25">
      <c r="A1134" s="2">
        <v>12133</v>
      </c>
      <c r="B1134" s="3" t="s">
        <v>152</v>
      </c>
      <c r="C1134" s="14" t="s">
        <v>1</v>
      </c>
      <c r="F1134" s="5"/>
      <c r="G1134" s="5"/>
      <c r="H1134" s="5"/>
      <c r="I1134" s="2"/>
      <c r="J1134" s="2"/>
      <c r="K1134" s="2"/>
      <c r="L1134" s="2"/>
      <c r="M1134" s="2"/>
      <c r="N1134" s="5"/>
      <c r="O1134" s="5"/>
      <c r="P1134" s="5"/>
      <c r="Q1134" s="5"/>
    </row>
    <row r="1135" spans="1:17" ht="30" customHeight="1" x14ac:dyDescent="0.25">
      <c r="A1135" s="2">
        <v>12134</v>
      </c>
      <c r="B1135" s="3" t="str">
        <f>HYPERLINK("https://luongminh.tuongduong.nghean.gov.vn/", "UBND Ủy ban nhân dân xã Lưỡng Minh tỉnh Nghệ An")</f>
        <v>UBND Ủy ban nhân dân xã Lưỡng Minh tỉnh Nghệ An</v>
      </c>
      <c r="C1135" s="12" t="s">
        <v>300</v>
      </c>
      <c r="F1135" s="5"/>
      <c r="G1135" s="5"/>
      <c r="H1135" s="5"/>
      <c r="I1135" s="2"/>
      <c r="J1135" s="2"/>
      <c r="K1135" s="2"/>
      <c r="L1135" s="2"/>
      <c r="M1135" s="2"/>
      <c r="N1135" s="5"/>
      <c r="O1135" s="5"/>
      <c r="P1135" s="5"/>
      <c r="Q1135" s="5"/>
    </row>
    <row r="1136" spans="1:17" ht="30" customHeight="1" x14ac:dyDescent="0.25">
      <c r="A1136" s="2">
        <v>12135</v>
      </c>
      <c r="B1136" s="3" t="s">
        <v>153</v>
      </c>
      <c r="C1136" s="14" t="s">
        <v>1</v>
      </c>
      <c r="D1136" s="13" t="s">
        <v>301</v>
      </c>
      <c r="F1136" s="5"/>
      <c r="G1136" s="5"/>
      <c r="H1136" s="5"/>
      <c r="I1136" s="2"/>
      <c r="J1136" s="2"/>
      <c r="K1136" s="2"/>
      <c r="L1136" s="2"/>
      <c r="M1136" s="2"/>
      <c r="N1136" s="5"/>
      <c r="O1136" s="5"/>
      <c r="P1136" s="5"/>
      <c r="Q1136" s="5"/>
    </row>
    <row r="1137" spans="1:17" ht="30" customHeight="1" x14ac:dyDescent="0.25">
      <c r="A1137" s="2">
        <v>12136</v>
      </c>
      <c r="B1137" s="3" t="str">
        <f>HYPERLINK("https://yenhoa.tuongduong.nghean.gov.vn/", "UBND Ủy ban nhân dân xã Yên Hòa tỉnh Nghệ An")</f>
        <v>UBND Ủy ban nhân dân xã Yên Hòa tỉnh Nghệ An</v>
      </c>
      <c r="C1137" s="12" t="s">
        <v>300</v>
      </c>
      <c r="F1137" s="5"/>
      <c r="G1137" s="5"/>
      <c r="H1137" s="5"/>
      <c r="I1137" s="2"/>
      <c r="J1137" s="2"/>
      <c r="K1137" s="2"/>
      <c r="L1137" s="2"/>
      <c r="M1137" s="2"/>
      <c r="N1137" s="5"/>
      <c r="O1137" s="5"/>
      <c r="P1137" s="5"/>
      <c r="Q1137" s="5"/>
    </row>
    <row r="1138" spans="1:17" ht="30" customHeight="1" x14ac:dyDescent="0.25">
      <c r="A1138" s="2">
        <v>12137</v>
      </c>
      <c r="B1138" s="3" t="s">
        <v>154</v>
      </c>
      <c r="C1138" s="14" t="s">
        <v>1</v>
      </c>
      <c r="D1138" s="13" t="s">
        <v>301</v>
      </c>
      <c r="F1138" s="5"/>
      <c r="G1138" s="5"/>
      <c r="H1138" s="5"/>
      <c r="I1138" s="2"/>
      <c r="J1138" s="2"/>
      <c r="K1138" s="2"/>
      <c r="L1138" s="2"/>
      <c r="M1138" s="2"/>
      <c r="N1138" s="5"/>
      <c r="O1138" s="5"/>
      <c r="P1138" s="5"/>
      <c r="Q1138" s="5"/>
    </row>
    <row r="1139" spans="1:17" ht="30" customHeight="1" x14ac:dyDescent="0.25">
      <c r="A1139" s="2">
        <v>12138</v>
      </c>
      <c r="B1139" s="3" t="str">
        <f>HYPERLINK("https://yenna.tuongduong.nghean.gov.vn/", "UBND Ủy ban nhân dân xã Yên Na tỉnh Nghệ An")</f>
        <v>UBND Ủy ban nhân dân xã Yên Na tỉnh Nghệ An</v>
      </c>
      <c r="C1139" s="12" t="s">
        <v>300</v>
      </c>
      <c r="F1139" s="5"/>
      <c r="G1139" s="5"/>
      <c r="H1139" s="5"/>
      <c r="I1139" s="2"/>
      <c r="J1139" s="2"/>
      <c r="K1139" s="2"/>
      <c r="L1139" s="2"/>
      <c r="M1139" s="2"/>
      <c r="N1139" s="5"/>
      <c r="O1139" s="5"/>
      <c r="P1139" s="5"/>
      <c r="Q1139" s="5"/>
    </row>
    <row r="1140" spans="1:17" ht="30" customHeight="1" x14ac:dyDescent="0.25">
      <c r="A1140" s="2">
        <v>12139</v>
      </c>
      <c r="B1140" s="3" t="str">
        <f>HYPERLINK("https://www.facebook.com/p/C%C3%B4ng-An-x%C3%A3-L%C6%B0u-Ki%E1%BB%81n-100063935446696/", "Công an xã Lưu Kiền tỉnh Nghệ An")</f>
        <v>Công an xã Lưu Kiền tỉnh Nghệ An</v>
      </c>
      <c r="C1140" s="12" t="s">
        <v>300</v>
      </c>
      <c r="D1140" s="13" t="s">
        <v>301</v>
      </c>
      <c r="F1140" s="5"/>
      <c r="G1140" s="5"/>
      <c r="H1140" s="5"/>
      <c r="I1140" s="2"/>
      <c r="J1140" s="2"/>
      <c r="K1140" s="2"/>
      <c r="L1140" s="2"/>
      <c r="M1140" s="2"/>
      <c r="N1140" s="5"/>
      <c r="O1140" s="5"/>
      <c r="P1140" s="5"/>
      <c r="Q1140" s="5"/>
    </row>
    <row r="1141" spans="1:17" ht="30" customHeight="1" x14ac:dyDescent="0.25">
      <c r="A1141" s="2">
        <v>12140</v>
      </c>
      <c r="B1141" s="3" t="str">
        <f>HYPERLINK("https://luukien.tuongduong.nghean.gov.vn/", "UBND Ủy ban nhân dân xã Lưu Kiền tỉnh Nghệ An")</f>
        <v>UBND Ủy ban nhân dân xã Lưu Kiền tỉnh Nghệ An</v>
      </c>
      <c r="C1141" s="12" t="s">
        <v>300</v>
      </c>
      <c r="F1141" s="5"/>
      <c r="G1141" s="5"/>
      <c r="H1141" s="5"/>
      <c r="I1141" s="2"/>
      <c r="J1141" s="2"/>
      <c r="K1141" s="2"/>
      <c r="L1141" s="2"/>
      <c r="M1141" s="2"/>
      <c r="N1141" s="5"/>
      <c r="O1141" s="5"/>
      <c r="P1141" s="5"/>
      <c r="Q1141" s="5"/>
    </row>
    <row r="1142" spans="1:17" ht="30" customHeight="1" x14ac:dyDescent="0.25">
      <c r="A1142" s="2">
        <v>12141</v>
      </c>
      <c r="B1142" s="3" t="s">
        <v>155</v>
      </c>
      <c r="C1142" s="14" t="s">
        <v>1</v>
      </c>
      <c r="F1142" s="5"/>
      <c r="G1142" s="5"/>
      <c r="H1142" s="5"/>
      <c r="I1142" s="2"/>
      <c r="J1142" s="2"/>
      <c r="K1142" s="2"/>
      <c r="L1142" s="2"/>
      <c r="M1142" s="2"/>
      <c r="N1142" s="5"/>
      <c r="O1142" s="5"/>
      <c r="P1142" s="5"/>
      <c r="Q1142" s="5"/>
    </row>
    <row r="1143" spans="1:17" ht="30" customHeight="1" x14ac:dyDescent="0.25">
      <c r="A1143" s="2">
        <v>12142</v>
      </c>
      <c r="B1143" s="3" t="str">
        <f>HYPERLINK("https://thachgiam.tuongduong.nghean.gov.vn/", "UBND Ủy ban nhân dân xã Thạch Giám tỉnh Nghệ An")</f>
        <v>UBND Ủy ban nhân dân xã Thạch Giám tỉnh Nghệ An</v>
      </c>
      <c r="C1143" s="12" t="s">
        <v>300</v>
      </c>
      <c r="F1143" s="5"/>
      <c r="G1143" s="5"/>
      <c r="H1143" s="5"/>
      <c r="I1143" s="2"/>
      <c r="J1143" s="2"/>
      <c r="K1143" s="2"/>
      <c r="L1143" s="2"/>
      <c r="M1143" s="2"/>
      <c r="N1143" s="5"/>
      <c r="O1143" s="5"/>
      <c r="P1143" s="5"/>
      <c r="Q1143" s="5"/>
    </row>
    <row r="1144" spans="1:17" ht="30" customHeight="1" x14ac:dyDescent="0.25">
      <c r="A1144" s="2">
        <v>12143</v>
      </c>
      <c r="B1144" s="3" t="s">
        <v>156</v>
      </c>
      <c r="C1144" s="14" t="s">
        <v>1</v>
      </c>
      <c r="D1144" s="11" t="s">
        <v>301</v>
      </c>
      <c r="F1144" s="5"/>
      <c r="G1144" s="5"/>
      <c r="H1144" s="5"/>
      <c r="I1144" s="2"/>
      <c r="J1144" s="2"/>
      <c r="K1144" s="2"/>
      <c r="L1144" s="2"/>
      <c r="M1144" s="2"/>
      <c r="N1144" s="5"/>
      <c r="O1144" s="5"/>
      <c r="P1144" s="5"/>
      <c r="Q1144" s="5"/>
    </row>
    <row r="1145" spans="1:17" ht="30" customHeight="1" x14ac:dyDescent="0.25">
      <c r="A1145" s="2">
        <v>12144</v>
      </c>
      <c r="B1145" s="3" t="str">
        <f>HYPERLINK("https://xaluong.tuongduong.nghean.gov.vn/", "UBND Ủy ban nhân dân xã Xá Lượng tỉnh Nghệ An")</f>
        <v>UBND Ủy ban nhân dân xã Xá Lượng tỉnh Nghệ An</v>
      </c>
      <c r="C1145" s="12" t="s">
        <v>300</v>
      </c>
      <c r="F1145" s="5"/>
      <c r="G1145" s="5"/>
      <c r="H1145" s="5"/>
      <c r="I1145" s="2"/>
      <c r="J1145" s="2"/>
      <c r="K1145" s="2"/>
      <c r="L1145" s="2"/>
      <c r="M1145" s="2"/>
      <c r="N1145" s="5"/>
      <c r="O1145" s="5"/>
      <c r="P1145" s="5"/>
      <c r="Q1145" s="5"/>
    </row>
    <row r="1146" spans="1:17" ht="30" customHeight="1" x14ac:dyDescent="0.25">
      <c r="A1146" s="2">
        <v>12145</v>
      </c>
      <c r="B1146" s="1" t="str">
        <f>HYPERLINK("", "Công an xã Tam Thái tỉnh Nghệ An")</f>
        <v>Công an xã Tam Thái tỉnh Nghệ An</v>
      </c>
      <c r="C1146" s="12" t="s">
        <v>300</v>
      </c>
      <c r="D1146" s="13"/>
      <c r="F1146" s="5"/>
      <c r="G1146" s="5"/>
      <c r="H1146" s="5"/>
      <c r="I1146" s="2"/>
      <c r="J1146" s="2"/>
      <c r="K1146" s="2"/>
      <c r="L1146" s="2"/>
      <c r="M1146" s="2"/>
      <c r="N1146" s="5"/>
      <c r="O1146" s="5"/>
      <c r="P1146" s="5"/>
      <c r="Q1146" s="5"/>
    </row>
    <row r="1147" spans="1:17" ht="30" customHeight="1" x14ac:dyDescent="0.25">
      <c r="A1147" s="2">
        <v>12146</v>
      </c>
      <c r="B1147" s="3" t="str">
        <f>HYPERLINK("https://tamthai.tuongduong.nghean.gov.vn/", "UBND Ủy ban nhân dân xã Tam Thái tỉnh Nghệ An")</f>
        <v>UBND Ủy ban nhân dân xã Tam Thái tỉnh Nghệ An</v>
      </c>
      <c r="C1147" s="12" t="s">
        <v>300</v>
      </c>
      <c r="F1147" s="5"/>
      <c r="G1147" s="5"/>
      <c r="H1147" s="5"/>
      <c r="I1147" s="2"/>
      <c r="J1147" s="2"/>
      <c r="K1147" s="2"/>
      <c r="L1147" s="2"/>
      <c r="M1147" s="2"/>
      <c r="N1147" s="5"/>
      <c r="O1147" s="5"/>
      <c r="P1147" s="5"/>
      <c r="Q1147" s="5"/>
    </row>
    <row r="1148" spans="1:17" ht="30" customHeight="1" x14ac:dyDescent="0.25">
      <c r="A1148" s="2">
        <v>12147</v>
      </c>
      <c r="B1148" s="3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1148" s="12" t="s">
        <v>300</v>
      </c>
      <c r="D1148" s="13" t="s">
        <v>301</v>
      </c>
      <c r="F1148" s="5"/>
      <c r="G1148" s="5"/>
      <c r="H1148" s="5"/>
      <c r="I1148" s="2"/>
      <c r="J1148" s="2"/>
      <c r="K1148" s="2"/>
      <c r="L1148" s="2"/>
      <c r="M1148" s="2"/>
      <c r="N1148" s="5"/>
      <c r="O1148" s="5"/>
      <c r="P1148" s="5"/>
      <c r="Q1148" s="5"/>
    </row>
    <row r="1149" spans="1:17" ht="30" customHeight="1" x14ac:dyDescent="0.25">
      <c r="A1149" s="2">
        <v>12148</v>
      </c>
      <c r="B1149" s="3" t="str">
        <f>HYPERLINK("https://tamdinh.tuongduong.nghean.gov.vn/", "UBND Ủy ban nhân dân xã Tam Đình tỉnh Nghệ An")</f>
        <v>UBND Ủy ban nhân dân xã Tam Đình tỉnh Nghệ An</v>
      </c>
      <c r="C1149" s="12" t="s">
        <v>300</v>
      </c>
      <c r="F1149" s="5"/>
      <c r="G1149" s="5"/>
      <c r="H1149" s="5"/>
      <c r="I1149" s="2"/>
      <c r="J1149" s="2"/>
      <c r="K1149" s="2"/>
      <c r="L1149" s="2"/>
      <c r="M1149" s="2"/>
      <c r="N1149" s="5"/>
      <c r="O1149" s="5"/>
      <c r="P1149" s="5"/>
      <c r="Q1149" s="5"/>
    </row>
    <row r="1150" spans="1:17" ht="30" customHeight="1" x14ac:dyDescent="0.25">
      <c r="A1150" s="2">
        <v>12149</v>
      </c>
      <c r="B1150" s="3" t="s">
        <v>157</v>
      </c>
      <c r="C1150" s="14" t="s">
        <v>1</v>
      </c>
      <c r="D1150" s="13" t="s">
        <v>301</v>
      </c>
      <c r="F1150" s="5"/>
      <c r="G1150" s="5"/>
      <c r="H1150" s="5"/>
      <c r="I1150" s="2"/>
      <c r="J1150" s="2"/>
      <c r="K1150" s="2"/>
      <c r="L1150" s="2"/>
      <c r="M1150" s="2"/>
      <c r="N1150" s="5"/>
      <c r="O1150" s="5"/>
      <c r="P1150" s="5"/>
      <c r="Q1150" s="5"/>
    </row>
    <row r="1151" spans="1:17" ht="30" customHeight="1" x14ac:dyDescent="0.25">
      <c r="A1151" s="2">
        <v>12150</v>
      </c>
      <c r="B1151" s="3" t="str">
        <f>HYPERLINK("https://yenthang.tuongduong.nghean.gov.vn/", "UBND Ủy ban nhân dân xã Yên Thắng tỉnh Nghệ An")</f>
        <v>UBND Ủy ban nhân dân xã Yên Thắng tỉnh Nghệ An</v>
      </c>
      <c r="C1151" s="12" t="s">
        <v>300</v>
      </c>
      <c r="F1151" s="5"/>
      <c r="G1151" s="5"/>
      <c r="H1151" s="5"/>
      <c r="I1151" s="2"/>
      <c r="J1151" s="2"/>
      <c r="K1151" s="2"/>
      <c r="L1151" s="2"/>
      <c r="M1151" s="2"/>
      <c r="N1151" s="5"/>
      <c r="O1151" s="5"/>
      <c r="P1151" s="5"/>
      <c r="Q1151" s="5"/>
    </row>
    <row r="1152" spans="1:17" ht="30" customHeight="1" x14ac:dyDescent="0.25">
      <c r="A1152" s="2">
        <v>12151</v>
      </c>
      <c r="B1152" s="3" t="str">
        <f>HYPERLINK("https://www.facebook.com/p/C%C3%B4ng-an-x%C3%A3-Tam-Quang-100068635860222/", "Công an xã Tam Quang tỉnh Nghệ An")</f>
        <v>Công an xã Tam Quang tỉnh Nghệ An</v>
      </c>
      <c r="C1152" s="12" t="s">
        <v>300</v>
      </c>
      <c r="D1152" s="13" t="s">
        <v>301</v>
      </c>
      <c r="F1152" s="5"/>
      <c r="G1152" s="5"/>
      <c r="H1152" s="5"/>
      <c r="I1152" s="2"/>
      <c r="J1152" s="2"/>
      <c r="K1152" s="2"/>
      <c r="L1152" s="2"/>
      <c r="M1152" s="2"/>
      <c r="N1152" s="5"/>
      <c r="O1152" s="5"/>
      <c r="P1152" s="5"/>
      <c r="Q1152" s="5"/>
    </row>
    <row r="1153" spans="1:17" ht="30" customHeight="1" x14ac:dyDescent="0.25">
      <c r="A1153" s="2">
        <v>12152</v>
      </c>
      <c r="B1153" s="3" t="str">
        <f>HYPERLINK("https://tamquang.tuongduong.nghean.gov.vn/", "UBND Ủy ban nhân dân xã Tam Quang tỉnh Nghệ An")</f>
        <v>UBND Ủy ban nhân dân xã Tam Quang tỉnh Nghệ An</v>
      </c>
      <c r="C1153" s="12" t="s">
        <v>300</v>
      </c>
      <c r="F1153" s="5"/>
      <c r="G1153" s="5"/>
      <c r="H1153" s="5"/>
      <c r="I1153" s="2"/>
      <c r="J1153" s="2"/>
      <c r="K1153" s="2"/>
      <c r="L1153" s="2"/>
      <c r="M1153" s="2"/>
      <c r="N1153" s="5"/>
      <c r="O1153" s="5"/>
      <c r="P1153" s="5"/>
      <c r="Q1153" s="5"/>
    </row>
    <row r="1154" spans="1:17" ht="30" customHeight="1" x14ac:dyDescent="0.25">
      <c r="A1154" s="2">
        <v>12153</v>
      </c>
      <c r="B1154" s="3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1154" s="12" t="s">
        <v>300</v>
      </c>
      <c r="D1154" s="11" t="s">
        <v>301</v>
      </c>
      <c r="F1154" s="5"/>
      <c r="G1154" s="5"/>
      <c r="H1154" s="5"/>
      <c r="I1154" s="2"/>
      <c r="J1154" s="2"/>
      <c r="K1154" s="2"/>
      <c r="L1154" s="2"/>
      <c r="M1154" s="2"/>
      <c r="N1154" s="5"/>
      <c r="O1154" s="5"/>
      <c r="P1154" s="5"/>
      <c r="Q1154" s="5"/>
    </row>
    <row r="1155" spans="1:17" ht="30" customHeight="1" x14ac:dyDescent="0.25">
      <c r="A1155" s="2">
        <v>12154</v>
      </c>
      <c r="B1155" s="3" t="str">
        <f>HYPERLINK("https://tamhop.quyhop.nghean.gov.vn/", "UBND Ủy ban nhân dân xã Tam Hợp tỉnh Nghệ An")</f>
        <v>UBND Ủy ban nhân dân xã Tam Hợp tỉnh Nghệ An</v>
      </c>
      <c r="C1155" s="12" t="s">
        <v>300</v>
      </c>
      <c r="F1155" s="5"/>
      <c r="G1155" s="5"/>
      <c r="H1155" s="5"/>
      <c r="I1155" s="2"/>
      <c r="J1155" s="2"/>
      <c r="K1155" s="2"/>
      <c r="L1155" s="2"/>
      <c r="M1155" s="2"/>
      <c r="N1155" s="5"/>
      <c r="O1155" s="5"/>
      <c r="P1155" s="5"/>
      <c r="Q1155" s="5"/>
    </row>
    <row r="1156" spans="1:17" ht="30" customHeight="1" x14ac:dyDescent="0.25">
      <c r="A1156" s="2">
        <v>12155</v>
      </c>
      <c r="B1156" s="1" t="str">
        <f>HYPERLINK("https://www.facebook.com/profile.php?id=100072493029671", "Công an thị trấn Nghĩa Đàn tỉnh Nghệ An")</f>
        <v>Công an thị trấn Nghĩa Đàn tỉnh Nghệ An</v>
      </c>
      <c r="C1156" s="12" t="s">
        <v>300</v>
      </c>
      <c r="D1156" s="13" t="s">
        <v>301</v>
      </c>
      <c r="F1156" s="5"/>
      <c r="G1156" s="5"/>
      <c r="H1156" s="5"/>
      <c r="I1156" s="2"/>
      <c r="J1156" s="2"/>
      <c r="K1156" s="2"/>
      <c r="L1156" s="2"/>
      <c r="M1156" s="2"/>
      <c r="N1156" s="5"/>
      <c r="O1156" s="5"/>
      <c r="P1156" s="5"/>
      <c r="Q1156" s="5"/>
    </row>
    <row r="1157" spans="1:17" ht="30" customHeight="1" x14ac:dyDescent="0.25">
      <c r="A1157" s="2">
        <v>12156</v>
      </c>
      <c r="B1157" s="3" t="str">
        <f>HYPERLINK("https://nghiadan.nghean.gov.vn/", "UBND Ủy ban nhân dân thị trấn Nghĩa Đàn tỉnh Nghệ An")</f>
        <v>UBND Ủy ban nhân dân thị trấn Nghĩa Đàn tỉnh Nghệ An</v>
      </c>
      <c r="C1157" s="12" t="s">
        <v>300</v>
      </c>
      <c r="F1157" s="5"/>
      <c r="G1157" s="5"/>
      <c r="H1157" s="5"/>
      <c r="I1157" s="2"/>
      <c r="J1157" s="2"/>
      <c r="K1157" s="2"/>
      <c r="L1157" s="2"/>
      <c r="M1157" s="2"/>
      <c r="N1157" s="5"/>
      <c r="O1157" s="5"/>
      <c r="P1157" s="5"/>
      <c r="Q1157" s="5"/>
    </row>
    <row r="1158" spans="1:17" ht="30" customHeight="1" x14ac:dyDescent="0.25">
      <c r="A1158" s="2">
        <v>12157</v>
      </c>
      <c r="B1158" s="3" t="str">
        <f>HYPERLINK("https://www.facebook.com/people/C%C3%B4ng-an-x%C3%A3-Ngh%C4%A9a-Mai/100067135170903/", "Công an xã Nghĩa Mai tỉnh Nghệ An")</f>
        <v>Công an xã Nghĩa Mai tỉnh Nghệ An</v>
      </c>
      <c r="C1158" s="12" t="s">
        <v>300</v>
      </c>
      <c r="D1158" s="13" t="s">
        <v>301</v>
      </c>
      <c r="F1158" s="5"/>
      <c r="G1158" s="5"/>
      <c r="H1158" s="5"/>
      <c r="I1158" s="2"/>
      <c r="J1158" s="2"/>
      <c r="K1158" s="2"/>
      <c r="L1158" s="2"/>
      <c r="M1158" s="2"/>
      <c r="N1158" s="5"/>
      <c r="O1158" s="5"/>
      <c r="P1158" s="5"/>
      <c r="Q1158" s="5"/>
    </row>
    <row r="1159" spans="1:17" ht="30" customHeight="1" x14ac:dyDescent="0.25">
      <c r="A1159" s="2">
        <v>12158</v>
      </c>
      <c r="B1159" s="3" t="str">
        <f>HYPERLINK("https://nghiamai.nghiadan.nghean.gov.vn/", "UBND Ủy ban nhân dân xã Nghĩa Mai tỉnh Nghệ An")</f>
        <v>UBND Ủy ban nhân dân xã Nghĩa Mai tỉnh Nghệ An</v>
      </c>
      <c r="C1159" s="12" t="s">
        <v>300</v>
      </c>
      <c r="F1159" s="5"/>
      <c r="G1159" s="5"/>
      <c r="H1159" s="5"/>
      <c r="I1159" s="2"/>
      <c r="J1159" s="2"/>
      <c r="K1159" s="2"/>
      <c r="L1159" s="2"/>
      <c r="M1159" s="2"/>
      <c r="N1159" s="5"/>
      <c r="O1159" s="5"/>
      <c r="P1159" s="5"/>
      <c r="Q1159" s="5"/>
    </row>
    <row r="1160" spans="1:17" ht="30" customHeight="1" x14ac:dyDescent="0.25">
      <c r="A1160" s="2">
        <v>12159</v>
      </c>
      <c r="B1160" s="3" t="str">
        <f>HYPERLINK("https://www.facebook.com/banconganxanghiayen/", "Công an xã Nghĩa Yên tỉnh Nghệ An")</f>
        <v>Công an xã Nghĩa Yên tỉnh Nghệ An</v>
      </c>
      <c r="C1160" s="12" t="s">
        <v>300</v>
      </c>
      <c r="F1160" s="5"/>
      <c r="G1160" s="5"/>
      <c r="H1160" s="5"/>
      <c r="I1160" s="2"/>
      <c r="J1160" s="2"/>
      <c r="K1160" s="2"/>
      <c r="L1160" s="2"/>
      <c r="M1160" s="2"/>
      <c r="N1160" s="5"/>
      <c r="O1160" s="5"/>
      <c r="P1160" s="5"/>
      <c r="Q1160" s="5"/>
    </row>
    <row r="1161" spans="1:17" ht="30" customHeight="1" x14ac:dyDescent="0.25">
      <c r="A1161" s="2">
        <v>12160</v>
      </c>
      <c r="B1161" s="3" t="str">
        <f>HYPERLINK("https://nghiayen.nghiadan.nghean.gov.vn/", "UBND Ủy ban nhân dân xã Nghĩa Yên tỉnh Nghệ An")</f>
        <v>UBND Ủy ban nhân dân xã Nghĩa Yên tỉnh Nghệ An</v>
      </c>
      <c r="C1161" s="12" t="s">
        <v>300</v>
      </c>
      <c r="F1161" s="5"/>
      <c r="G1161" s="5"/>
      <c r="H1161" s="5"/>
      <c r="I1161" s="2"/>
      <c r="J1161" s="2"/>
      <c r="K1161" s="2"/>
      <c r="L1161" s="2"/>
      <c r="M1161" s="2"/>
      <c r="N1161" s="5"/>
      <c r="O1161" s="5"/>
      <c r="P1161" s="5"/>
      <c r="Q1161" s="5"/>
    </row>
    <row r="1162" spans="1:17" ht="30" customHeight="1" x14ac:dyDescent="0.25">
      <c r="A1162" s="2">
        <v>12161</v>
      </c>
      <c r="B1162" s="3" t="str">
        <f>HYPERLINK("https://www.facebook.com/p/C%C3%B4ng-an-x%C3%A3-Ngh%C4%A9a-L%E1%BA%A1c-100066517454795/", "Công an xã Nghĩa Lạc tỉnh Nghệ An")</f>
        <v>Công an xã Nghĩa Lạc tỉnh Nghệ An</v>
      </c>
      <c r="C1162" s="12" t="s">
        <v>300</v>
      </c>
      <c r="D1162" s="13" t="s">
        <v>301</v>
      </c>
      <c r="F1162" s="5"/>
      <c r="G1162" s="5"/>
      <c r="H1162" s="5"/>
      <c r="I1162" s="2"/>
      <c r="J1162" s="2"/>
      <c r="K1162" s="2"/>
      <c r="L1162" s="2"/>
      <c r="M1162" s="2"/>
      <c r="N1162" s="5"/>
      <c r="O1162" s="5"/>
      <c r="P1162" s="5"/>
      <c r="Q1162" s="5"/>
    </row>
    <row r="1163" spans="1:17" ht="30" customHeight="1" x14ac:dyDescent="0.25">
      <c r="A1163" s="2">
        <v>12162</v>
      </c>
      <c r="B1163" s="3" t="str">
        <f>HYPERLINK("https://nghialac.nghiadan.nghean.gov.vn/", "UBND Ủy ban nhân dân xã Nghĩa Lạc tỉnh Nghệ An")</f>
        <v>UBND Ủy ban nhân dân xã Nghĩa Lạc tỉnh Nghệ An</v>
      </c>
      <c r="C1163" s="12" t="s">
        <v>300</v>
      </c>
      <c r="F1163" s="5"/>
      <c r="G1163" s="5"/>
      <c r="H1163" s="5"/>
      <c r="I1163" s="2"/>
      <c r="J1163" s="2"/>
      <c r="K1163" s="2"/>
      <c r="L1163" s="2"/>
      <c r="M1163" s="2"/>
      <c r="N1163" s="5"/>
      <c r="O1163" s="5"/>
      <c r="P1163" s="5"/>
      <c r="Q1163" s="5"/>
    </row>
    <row r="1164" spans="1:17" ht="30" customHeight="1" x14ac:dyDescent="0.25">
      <c r="A1164" s="2">
        <v>12163</v>
      </c>
      <c r="B1164" s="3" t="s">
        <v>158</v>
      </c>
      <c r="C1164" s="14" t="s">
        <v>1</v>
      </c>
      <c r="D1164" s="13" t="s">
        <v>301</v>
      </c>
      <c r="F1164" s="5"/>
      <c r="G1164" s="5"/>
      <c r="H1164" s="5"/>
      <c r="I1164" s="2"/>
      <c r="J1164" s="2"/>
      <c r="K1164" s="2"/>
      <c r="L1164" s="2"/>
      <c r="M1164" s="2"/>
      <c r="N1164" s="5"/>
      <c r="O1164" s="5"/>
      <c r="P1164" s="5"/>
      <c r="Q1164" s="5"/>
    </row>
    <row r="1165" spans="1:17" ht="30" customHeight="1" x14ac:dyDescent="0.25">
      <c r="A1165" s="2">
        <v>12164</v>
      </c>
      <c r="B1165" s="3" t="str">
        <f>HYPERLINK("https://nghialam.nghiadan.nghean.gov.vn/", "UBND Ủy ban nhân dân xã Nghĩa Lâm tỉnh Nghệ An")</f>
        <v>UBND Ủy ban nhân dân xã Nghĩa Lâm tỉnh Nghệ An</v>
      </c>
      <c r="C1165" s="12" t="s">
        <v>300</v>
      </c>
      <c r="F1165" s="5"/>
      <c r="G1165" s="5"/>
      <c r="H1165" s="5"/>
      <c r="I1165" s="2"/>
      <c r="J1165" s="2"/>
      <c r="K1165" s="2"/>
      <c r="L1165" s="2"/>
      <c r="M1165" s="2"/>
      <c r="N1165" s="5"/>
      <c r="O1165" s="5"/>
      <c r="P1165" s="5"/>
      <c r="Q1165" s="5"/>
    </row>
    <row r="1166" spans="1:17" ht="30" customHeight="1" x14ac:dyDescent="0.25">
      <c r="A1166" s="2">
        <v>12165</v>
      </c>
      <c r="B1166" s="1" t="str">
        <f>HYPERLINK("", "Công an xã Nghĩa Sơn tỉnh Nghệ An")</f>
        <v>Công an xã Nghĩa Sơn tỉnh Nghệ An</v>
      </c>
      <c r="C1166" s="12" t="s">
        <v>300</v>
      </c>
      <c r="F1166" s="5"/>
      <c r="G1166" s="5"/>
      <c r="H1166" s="5"/>
      <c r="I1166" s="2"/>
      <c r="J1166" s="2"/>
      <c r="K1166" s="2"/>
      <c r="L1166" s="2"/>
      <c r="M1166" s="2"/>
      <c r="N1166" s="5"/>
      <c r="O1166" s="5"/>
      <c r="P1166" s="5"/>
      <c r="Q1166" s="5"/>
    </row>
    <row r="1167" spans="1:17" ht="30" customHeight="1" x14ac:dyDescent="0.25">
      <c r="A1167" s="2">
        <v>12166</v>
      </c>
      <c r="B1167" s="3" t="str">
        <f>HYPERLINK("https://nghiason.nghiadan.nghean.gov.vn/", "UBND Ủy ban nhân dân xã Nghĩa Sơn tỉnh Nghệ An")</f>
        <v>UBND Ủy ban nhân dân xã Nghĩa Sơn tỉnh Nghệ An</v>
      </c>
      <c r="C1167" s="12" t="s">
        <v>300</v>
      </c>
      <c r="F1167" s="5"/>
      <c r="G1167" s="5"/>
      <c r="H1167" s="5"/>
      <c r="I1167" s="2"/>
      <c r="J1167" s="2"/>
      <c r="K1167" s="2"/>
      <c r="L1167" s="2"/>
      <c r="M1167" s="2"/>
      <c r="N1167" s="5"/>
      <c r="O1167" s="5"/>
      <c r="P1167" s="5"/>
      <c r="Q1167" s="5"/>
    </row>
    <row r="1168" spans="1:17" ht="30" customHeight="1" x14ac:dyDescent="0.25">
      <c r="A1168" s="2">
        <v>12167</v>
      </c>
      <c r="B1168" s="3" t="s">
        <v>159</v>
      </c>
      <c r="C1168" s="14" t="s">
        <v>1</v>
      </c>
      <c r="D1168" s="13" t="s">
        <v>301</v>
      </c>
      <c r="F1168" s="5"/>
      <c r="G1168" s="5"/>
      <c r="H1168" s="5"/>
      <c r="I1168" s="2"/>
      <c r="J1168" s="2"/>
      <c r="K1168" s="2"/>
      <c r="L1168" s="2"/>
      <c r="M1168" s="2"/>
      <c r="N1168" s="5"/>
      <c r="O1168" s="5"/>
      <c r="P1168" s="5"/>
      <c r="Q1168" s="5"/>
    </row>
    <row r="1169" spans="1:17" ht="30" customHeight="1" x14ac:dyDescent="0.25">
      <c r="A1169" s="2">
        <v>12168</v>
      </c>
      <c r="B1169" s="3" t="str">
        <f>HYPERLINK("https://nghialoi.nghiadan.nghean.gov.vn/", "UBND Ủy ban nhân dân xã Nghĩa Lợi tỉnh Nghệ An")</f>
        <v>UBND Ủy ban nhân dân xã Nghĩa Lợi tỉnh Nghệ An</v>
      </c>
      <c r="C1169" s="12" t="s">
        <v>300</v>
      </c>
      <c r="F1169" s="5"/>
      <c r="G1169" s="5"/>
      <c r="H1169" s="5"/>
      <c r="I1169" s="2"/>
      <c r="J1169" s="2"/>
      <c r="K1169" s="2"/>
      <c r="L1169" s="2"/>
      <c r="M1169" s="2"/>
      <c r="N1169" s="5"/>
      <c r="O1169" s="5"/>
      <c r="P1169" s="5"/>
      <c r="Q1169" s="5"/>
    </row>
    <row r="1170" spans="1:17" ht="30" customHeight="1" x14ac:dyDescent="0.25">
      <c r="A1170" s="2">
        <v>12169</v>
      </c>
      <c r="B1170" s="3" t="str">
        <f>HYPERLINK("https://www.facebook.com/p/C%C3%B4ng-an-x%C3%A3-Ngh%C4%A9a-B%C3%ACnh-100063681475817/", "Công an xã Nghĩa Bình tỉnh Nghệ An")</f>
        <v>Công an xã Nghĩa Bình tỉnh Nghệ An</v>
      </c>
      <c r="C1170" s="12" t="s">
        <v>300</v>
      </c>
      <c r="D1170" s="13" t="s">
        <v>301</v>
      </c>
      <c r="F1170" s="5"/>
      <c r="G1170" s="5"/>
      <c r="H1170" s="5"/>
      <c r="I1170" s="2"/>
      <c r="J1170" s="2"/>
      <c r="K1170" s="2"/>
      <c r="L1170" s="2"/>
      <c r="M1170" s="2"/>
      <c r="N1170" s="5"/>
      <c r="O1170" s="5"/>
      <c r="P1170" s="5"/>
      <c r="Q1170" s="5"/>
    </row>
    <row r="1171" spans="1:17" ht="30" customHeight="1" x14ac:dyDescent="0.25">
      <c r="A1171" s="2">
        <v>12170</v>
      </c>
      <c r="B1171" s="3" t="str">
        <f>HYPERLINK("https://nghiadan.nghean.gov.vn/uy-ban-nhan-dan-huyen/ubnd-xa-thi-tran-487176", "UBND Ủy ban nhân dân xã Nghĩa Bình tỉnh Nghệ An")</f>
        <v>UBND Ủy ban nhân dân xã Nghĩa Bình tỉnh Nghệ An</v>
      </c>
      <c r="C1171" s="12" t="s">
        <v>300</v>
      </c>
      <c r="F1171" s="5"/>
      <c r="G1171" s="5"/>
      <c r="H1171" s="5"/>
      <c r="I1171" s="2"/>
      <c r="J1171" s="2"/>
      <c r="K1171" s="2"/>
      <c r="L1171" s="2"/>
      <c r="M1171" s="2"/>
      <c r="N1171" s="5"/>
      <c r="O1171" s="5"/>
      <c r="P1171" s="5"/>
      <c r="Q1171" s="5"/>
    </row>
    <row r="1172" spans="1:17" ht="30" customHeight="1" x14ac:dyDescent="0.25">
      <c r="A1172" s="2">
        <v>12171</v>
      </c>
      <c r="B1172" s="3" t="s">
        <v>160</v>
      </c>
      <c r="C1172" s="14" t="s">
        <v>1</v>
      </c>
      <c r="D1172" s="13" t="s">
        <v>301</v>
      </c>
      <c r="F1172" s="5"/>
      <c r="G1172" s="5"/>
      <c r="H1172" s="5"/>
      <c r="I1172" s="2"/>
      <c r="J1172" s="2"/>
      <c r="K1172" s="2"/>
      <c r="L1172" s="2"/>
      <c r="M1172" s="2"/>
      <c r="N1172" s="5"/>
      <c r="O1172" s="5"/>
      <c r="P1172" s="5"/>
      <c r="Q1172" s="5"/>
    </row>
    <row r="1173" spans="1:17" ht="30" customHeight="1" x14ac:dyDescent="0.25">
      <c r="A1173" s="2">
        <v>12172</v>
      </c>
      <c r="B1173" s="3" t="str">
        <f>HYPERLINK("https://nghiadan.nghean.gov.vn/uy-ban-nhan-dan-huyen/ubnd-xa-thi-tran-487176", "UBND Ủy ban nhân dân xã Nghĩa Thọ tỉnh Nghệ An")</f>
        <v>UBND Ủy ban nhân dân xã Nghĩa Thọ tỉnh Nghệ An</v>
      </c>
      <c r="C1173" s="12" t="s">
        <v>300</v>
      </c>
      <c r="F1173" s="5"/>
      <c r="G1173" s="5"/>
      <c r="H1173" s="5"/>
      <c r="I1173" s="2"/>
      <c r="J1173" s="2"/>
      <c r="K1173" s="2"/>
      <c r="L1173" s="2"/>
      <c r="M1173" s="2"/>
      <c r="N1173" s="5"/>
      <c r="O1173" s="5"/>
      <c r="P1173" s="5"/>
      <c r="Q1173" s="5"/>
    </row>
    <row r="1174" spans="1:17" ht="30" customHeight="1" x14ac:dyDescent="0.25">
      <c r="A1174" s="2">
        <v>12173</v>
      </c>
      <c r="B1174" s="3" t="s">
        <v>161</v>
      </c>
      <c r="C1174" s="14" t="s">
        <v>1</v>
      </c>
      <c r="F1174" s="5"/>
      <c r="G1174" s="5"/>
      <c r="H1174" s="5"/>
      <c r="I1174" s="2"/>
      <c r="J1174" s="2"/>
      <c r="K1174" s="2"/>
      <c r="L1174" s="2"/>
      <c r="M1174" s="2"/>
      <c r="N1174" s="5"/>
      <c r="O1174" s="5"/>
      <c r="P1174" s="5"/>
      <c r="Q1174" s="5"/>
    </row>
    <row r="1175" spans="1:17" ht="30" customHeight="1" x14ac:dyDescent="0.25">
      <c r="A1175" s="2">
        <v>12174</v>
      </c>
      <c r="B1175" s="3" t="str">
        <f>HYPERLINK("https://nghiadan.nghean.gov.vn/uy-ban-nhan-dan-huyen/ubnd-xa-thi-tran-487176", "UBND Ủy ban nhân dân xã Nghĩa Minh tỉnh Nghệ An")</f>
        <v>UBND Ủy ban nhân dân xã Nghĩa Minh tỉnh Nghệ An</v>
      </c>
      <c r="C1175" s="12" t="s">
        <v>300</v>
      </c>
      <c r="F1175" s="5"/>
      <c r="G1175" s="5"/>
      <c r="H1175" s="5"/>
      <c r="I1175" s="2"/>
      <c r="J1175" s="2"/>
      <c r="K1175" s="2"/>
      <c r="L1175" s="2"/>
      <c r="M1175" s="2"/>
      <c r="N1175" s="5"/>
      <c r="O1175" s="5"/>
      <c r="P1175" s="5"/>
      <c r="Q1175" s="5"/>
    </row>
    <row r="1176" spans="1:17" ht="30" customHeight="1" x14ac:dyDescent="0.25">
      <c r="A1176" s="2">
        <v>12175</v>
      </c>
      <c r="B1176" s="3" t="s">
        <v>162</v>
      </c>
      <c r="C1176" s="14" t="s">
        <v>1</v>
      </c>
      <c r="D1176" s="13" t="s">
        <v>301</v>
      </c>
      <c r="F1176" s="5"/>
      <c r="G1176" s="5"/>
      <c r="H1176" s="5"/>
      <c r="I1176" s="2"/>
      <c r="J1176" s="2"/>
      <c r="K1176" s="2"/>
      <c r="L1176" s="2"/>
      <c r="M1176" s="2"/>
      <c r="N1176" s="5"/>
      <c r="O1176" s="5"/>
      <c r="P1176" s="5"/>
      <c r="Q1176" s="5"/>
    </row>
    <row r="1177" spans="1:17" ht="30" customHeight="1" x14ac:dyDescent="0.25">
      <c r="A1177" s="2">
        <v>12176</v>
      </c>
      <c r="B1177" s="3" t="str">
        <f>HYPERLINK("https://nghiadan.nghean.gov.vn/uy-ban-nhan-dan-huyen/ubnd-xa-thi-tran-487176", "UBND Ủy ban nhân dân xã Nghĩa Phú tỉnh Nghệ An")</f>
        <v>UBND Ủy ban nhân dân xã Nghĩa Phú tỉnh Nghệ An</v>
      </c>
      <c r="C1177" s="12" t="s">
        <v>300</v>
      </c>
      <c r="F1177" s="5"/>
      <c r="G1177" s="5"/>
      <c r="H1177" s="5"/>
      <c r="I1177" s="2"/>
      <c r="J1177" s="2"/>
      <c r="K1177" s="2"/>
      <c r="L1177" s="2"/>
      <c r="M1177" s="2"/>
      <c r="N1177" s="5"/>
      <c r="O1177" s="5"/>
      <c r="P1177" s="5"/>
      <c r="Q1177" s="5"/>
    </row>
    <row r="1178" spans="1:17" ht="30" customHeight="1" x14ac:dyDescent="0.25">
      <c r="A1178" s="2">
        <v>12177</v>
      </c>
      <c r="B1178" s="3" t="str">
        <f>HYPERLINK("https://www.facebook.com/conganxanghiahung.org/", "Công an xã Nghĩa Hưng tỉnh Nghệ An")</f>
        <v>Công an xã Nghĩa Hưng tỉnh Nghệ An</v>
      </c>
      <c r="C1178" s="12" t="s">
        <v>300</v>
      </c>
      <c r="D1178" s="13" t="s">
        <v>301</v>
      </c>
      <c r="F1178" s="5"/>
      <c r="G1178" s="5"/>
      <c r="H1178" s="5"/>
      <c r="I1178" s="2"/>
      <c r="J1178" s="2"/>
      <c r="K1178" s="2"/>
      <c r="L1178" s="2"/>
      <c r="M1178" s="2"/>
      <c r="N1178" s="5"/>
      <c r="O1178" s="5"/>
      <c r="P1178" s="5"/>
      <c r="Q1178" s="5"/>
    </row>
    <row r="1179" spans="1:17" ht="30" customHeight="1" x14ac:dyDescent="0.25">
      <c r="A1179" s="2">
        <v>12178</v>
      </c>
      <c r="B1179" s="3" t="str">
        <f>HYPERLINK("https://hungnghia.hungnguyen.nghean.gov.vn/", "UBND Ủy ban nhân dân xã Nghĩa Hưng tỉnh Nghệ An")</f>
        <v>UBND Ủy ban nhân dân xã Nghĩa Hưng tỉnh Nghệ An</v>
      </c>
      <c r="C1179" s="12" t="s">
        <v>300</v>
      </c>
      <c r="F1179" s="5"/>
      <c r="G1179" s="5"/>
      <c r="H1179" s="5"/>
      <c r="I1179" s="2"/>
      <c r="J1179" s="2"/>
      <c r="K1179" s="2"/>
      <c r="L1179" s="2"/>
      <c r="M1179" s="2"/>
      <c r="N1179" s="5"/>
      <c r="O1179" s="5"/>
      <c r="P1179" s="5"/>
      <c r="Q1179" s="5"/>
    </row>
    <row r="1180" spans="1:17" ht="30" customHeight="1" x14ac:dyDescent="0.25">
      <c r="A1180" s="2">
        <v>12179</v>
      </c>
      <c r="B1180" s="3" t="s">
        <v>163</v>
      </c>
      <c r="C1180" s="14" t="s">
        <v>1</v>
      </c>
      <c r="D1180" s="13" t="s">
        <v>301</v>
      </c>
      <c r="F1180" s="5"/>
      <c r="G1180" s="5"/>
      <c r="H1180" s="5"/>
      <c r="I1180" s="2"/>
      <c r="J1180" s="2"/>
      <c r="K1180" s="2"/>
      <c r="L1180" s="2"/>
      <c r="M1180" s="2"/>
      <c r="N1180" s="5"/>
      <c r="O1180" s="5"/>
      <c r="P1180" s="5"/>
      <c r="Q1180" s="5"/>
    </row>
    <row r="1181" spans="1:17" ht="30" customHeight="1" x14ac:dyDescent="0.25">
      <c r="A1181" s="2">
        <v>12180</v>
      </c>
      <c r="B1181" s="3" t="str">
        <f>HYPERLINK("https://nghiadan.nghean.gov.vn/uy-ban-nhan-dan-huyen/ubnd-xa-thi-tran-487176", "UBND Ủy ban nhân dân xã Nghĩa Hồng tỉnh Nghệ An")</f>
        <v>UBND Ủy ban nhân dân xã Nghĩa Hồng tỉnh Nghệ An</v>
      </c>
      <c r="C1181" s="12" t="s">
        <v>300</v>
      </c>
      <c r="F1181" s="5"/>
      <c r="G1181" s="5"/>
      <c r="H1181" s="5"/>
      <c r="I1181" s="2"/>
      <c r="J1181" s="2"/>
      <c r="K1181" s="2"/>
      <c r="L1181" s="2"/>
      <c r="M1181" s="2"/>
      <c r="N1181" s="5"/>
      <c r="O1181" s="5"/>
      <c r="P1181" s="5"/>
      <c r="Q1181" s="5"/>
    </row>
    <row r="1182" spans="1:17" ht="30" customHeight="1" x14ac:dyDescent="0.25">
      <c r="A1182" s="2">
        <v>12181</v>
      </c>
      <c r="B1182" s="3" t="str">
        <f>HYPERLINK("https://www.facebook.com/conganxanghiathinh.nghiadan.nghean/", "Công an xã Nghĩa Thịnh tỉnh Nghệ An")</f>
        <v>Công an xã Nghĩa Thịnh tỉnh Nghệ An</v>
      </c>
      <c r="C1182" s="12" t="s">
        <v>300</v>
      </c>
      <c r="D1182" s="13" t="s">
        <v>301</v>
      </c>
      <c r="F1182" s="5"/>
      <c r="G1182" s="5"/>
      <c r="H1182" s="5"/>
      <c r="I1182" s="2"/>
      <c r="J1182" s="2"/>
      <c r="K1182" s="2"/>
      <c r="L1182" s="2"/>
      <c r="M1182" s="2"/>
      <c r="N1182" s="5"/>
      <c r="O1182" s="5"/>
      <c r="P1182" s="5"/>
      <c r="Q1182" s="5"/>
    </row>
    <row r="1183" spans="1:17" ht="30" customHeight="1" x14ac:dyDescent="0.25">
      <c r="A1183" s="2">
        <v>12182</v>
      </c>
      <c r="B1183" s="3" t="str">
        <f>HYPERLINK("https://nghiadan.nghean.gov.vn/uy-ban-nhan-dan-huyen/ubnd-xa-thi-tran-487176", "UBND Ủy ban nhân dân xã Nghĩa Thịnh tỉnh Nghệ An")</f>
        <v>UBND Ủy ban nhân dân xã Nghĩa Thịnh tỉnh Nghệ An</v>
      </c>
      <c r="C1183" s="12" t="s">
        <v>300</v>
      </c>
      <c r="F1183" s="5"/>
      <c r="G1183" s="5"/>
      <c r="H1183" s="5"/>
      <c r="I1183" s="2"/>
      <c r="J1183" s="2"/>
      <c r="K1183" s="2"/>
      <c r="L1183" s="2"/>
      <c r="M1183" s="2"/>
      <c r="N1183" s="5"/>
      <c r="O1183" s="5"/>
      <c r="P1183" s="5"/>
      <c r="Q1183" s="5"/>
    </row>
    <row r="1184" spans="1:17" ht="30" customHeight="1" x14ac:dyDescent="0.25">
      <c r="A1184" s="2">
        <v>12183</v>
      </c>
      <c r="B1184" s="3" t="str">
        <f>HYPERLINK("https://www.facebook.com/p/C%C3%B4ng-an-x%C3%A3-Ngh%C4%A9a-Trung-huy%E1%BB%87n-Ngh%C4%A9a-%C4%90%C3%A0n-t%E1%BB%89nh-Ngh%E1%BB%87-An-100063575798734/", "Công an xã Nghĩa Trung tỉnh Nghệ An")</f>
        <v>Công an xã Nghĩa Trung tỉnh Nghệ An</v>
      </c>
      <c r="C1184" s="12" t="s">
        <v>300</v>
      </c>
      <c r="D1184" s="13" t="s">
        <v>301</v>
      </c>
      <c r="F1184" s="5"/>
      <c r="G1184" s="5"/>
      <c r="H1184" s="5"/>
      <c r="I1184" s="2"/>
      <c r="J1184" s="2"/>
      <c r="K1184" s="2"/>
      <c r="L1184" s="2"/>
      <c r="M1184" s="2"/>
      <c r="N1184" s="5"/>
      <c r="O1184" s="5"/>
      <c r="P1184" s="5"/>
      <c r="Q1184" s="5"/>
    </row>
    <row r="1185" spans="1:17" ht="30" customHeight="1" x14ac:dyDescent="0.25">
      <c r="A1185" s="2">
        <v>12184</v>
      </c>
      <c r="B1185" s="3" t="str">
        <f>HYPERLINK("https://nghiadan.nghean.gov.vn/uy-ban-nhan-dan-huyen/ubnd-xa-thi-tran-487176", "UBND Ủy ban nhân dân xã Nghĩa Trung tỉnh Nghệ An")</f>
        <v>UBND Ủy ban nhân dân xã Nghĩa Trung tỉnh Nghệ An</v>
      </c>
      <c r="C1185" s="12" t="s">
        <v>300</v>
      </c>
      <c r="F1185" s="5"/>
      <c r="G1185" s="5"/>
      <c r="H1185" s="5"/>
      <c r="I1185" s="2"/>
      <c r="J1185" s="2"/>
      <c r="K1185" s="2"/>
      <c r="L1185" s="2"/>
      <c r="M1185" s="2"/>
      <c r="N1185" s="5"/>
      <c r="O1185" s="5"/>
      <c r="P1185" s="5"/>
      <c r="Q1185" s="5"/>
    </row>
    <row r="1186" spans="1:17" ht="30" customHeight="1" x14ac:dyDescent="0.25">
      <c r="A1186" s="2">
        <v>12185</v>
      </c>
      <c r="B1186" s="3" t="s">
        <v>164</v>
      </c>
      <c r="C1186" s="14" t="s">
        <v>1</v>
      </c>
      <c r="D1186" s="13" t="s">
        <v>301</v>
      </c>
      <c r="F1186" s="5"/>
      <c r="G1186" s="5"/>
      <c r="H1186" s="5"/>
      <c r="I1186" s="2"/>
      <c r="J1186" s="2"/>
      <c r="K1186" s="2"/>
      <c r="L1186" s="2"/>
      <c r="M1186" s="2"/>
      <c r="N1186" s="5"/>
      <c r="O1186" s="5"/>
      <c r="P1186" s="5"/>
      <c r="Q1186" s="5"/>
    </row>
    <row r="1187" spans="1:17" ht="30" customHeight="1" x14ac:dyDescent="0.25">
      <c r="A1187" s="2">
        <v>12186</v>
      </c>
      <c r="B1187" s="3" t="str">
        <f>HYPERLINK("https://nghiaan.nghiadan.nghean.gov.vn/", "UBND Ủy ban nhân dân xã Nghĩa Hội tỉnh Nghệ An")</f>
        <v>UBND Ủy ban nhân dân xã Nghĩa Hội tỉnh Nghệ An</v>
      </c>
      <c r="C1187" s="12" t="s">
        <v>300</v>
      </c>
      <c r="F1187" s="5"/>
      <c r="G1187" s="5"/>
      <c r="H1187" s="5"/>
      <c r="I1187" s="2"/>
      <c r="J1187" s="2"/>
      <c r="K1187" s="2"/>
      <c r="L1187" s="2"/>
      <c r="M1187" s="2"/>
      <c r="N1187" s="5"/>
      <c r="O1187" s="5"/>
      <c r="P1187" s="5"/>
      <c r="Q1187" s="5"/>
    </row>
    <row r="1188" spans="1:17" ht="30" customHeight="1" x14ac:dyDescent="0.25">
      <c r="A1188" s="2">
        <v>12187</v>
      </c>
      <c r="B1188" s="3" t="s">
        <v>165</v>
      </c>
      <c r="C1188" s="14" t="s">
        <v>1</v>
      </c>
      <c r="F1188" s="5"/>
      <c r="G1188" s="5"/>
      <c r="H1188" s="5"/>
      <c r="I1188" s="2"/>
      <c r="J1188" s="2"/>
      <c r="K1188" s="2"/>
      <c r="L1188" s="2"/>
      <c r="M1188" s="2"/>
      <c r="N1188" s="5"/>
      <c r="O1188" s="5"/>
      <c r="P1188" s="5"/>
      <c r="Q1188" s="5"/>
    </row>
    <row r="1189" spans="1:17" ht="30" customHeight="1" x14ac:dyDescent="0.25">
      <c r="A1189" s="2">
        <v>12188</v>
      </c>
      <c r="B1189" s="3" t="str">
        <f>HYPERLINK("https://nghiadong-tanky.nghean.gov.vn/", "UBND Ủy ban nhân dân xã Nghĩa Tân tỉnh Nghệ An")</f>
        <v>UBND Ủy ban nhân dân xã Nghĩa Tân tỉnh Nghệ An</v>
      </c>
      <c r="C1189" s="12" t="s">
        <v>300</v>
      </c>
      <c r="F1189" s="5"/>
      <c r="G1189" s="5"/>
      <c r="H1189" s="5"/>
      <c r="I1189" s="2"/>
      <c r="J1189" s="2"/>
      <c r="K1189" s="2"/>
      <c r="L1189" s="2"/>
      <c r="M1189" s="2"/>
      <c r="N1189" s="5"/>
      <c r="O1189" s="5"/>
      <c r="P1189" s="5"/>
      <c r="Q1189" s="5"/>
    </row>
    <row r="1190" spans="1:17" ht="30" customHeight="1" x14ac:dyDescent="0.25">
      <c r="A1190" s="2">
        <v>12189</v>
      </c>
      <c r="B1190" s="3" t="s">
        <v>166</v>
      </c>
      <c r="C1190" s="14" t="s">
        <v>1</v>
      </c>
      <c r="F1190" s="5"/>
      <c r="G1190" s="5"/>
      <c r="H1190" s="5"/>
      <c r="I1190" s="2"/>
      <c r="J1190" s="2"/>
      <c r="K1190" s="2"/>
      <c r="L1190" s="2"/>
      <c r="M1190" s="2"/>
      <c r="N1190" s="5"/>
      <c r="O1190" s="5"/>
      <c r="P1190" s="5"/>
      <c r="Q1190" s="5"/>
    </row>
    <row r="1191" spans="1:17" ht="30" customHeight="1" x14ac:dyDescent="0.25">
      <c r="A1191" s="2">
        <v>12190</v>
      </c>
      <c r="B1191" s="3" t="str">
        <f>HYPERLINK("https://nghiadan.nghean.gov.vn/", "UBND Ủy ban nhân dân xã Nghĩa Thắng tỉnh Nghệ An")</f>
        <v>UBND Ủy ban nhân dân xã Nghĩa Thắng tỉnh Nghệ An</v>
      </c>
      <c r="C1191" s="12" t="s">
        <v>300</v>
      </c>
      <c r="F1191" s="5"/>
      <c r="G1191" s="5"/>
      <c r="H1191" s="5"/>
      <c r="I1191" s="2"/>
      <c r="J1191" s="2"/>
      <c r="K1191" s="2"/>
      <c r="L1191" s="2"/>
      <c r="M1191" s="2"/>
      <c r="N1191" s="5"/>
      <c r="O1191" s="5"/>
      <c r="P1191" s="5"/>
      <c r="Q1191" s="5"/>
    </row>
    <row r="1192" spans="1:17" ht="30" customHeight="1" x14ac:dyDescent="0.25">
      <c r="A1192" s="2">
        <v>12191</v>
      </c>
      <c r="B1192" s="3" t="s">
        <v>167</v>
      </c>
      <c r="C1192" s="14" t="s">
        <v>1</v>
      </c>
      <c r="D1192" s="13" t="s">
        <v>301</v>
      </c>
      <c r="F1192" s="5"/>
      <c r="G1192" s="5"/>
      <c r="H1192" s="5"/>
      <c r="I1192" s="2"/>
      <c r="J1192" s="2"/>
      <c r="K1192" s="2"/>
      <c r="L1192" s="2"/>
      <c r="M1192" s="2"/>
      <c r="N1192" s="5"/>
      <c r="O1192" s="5"/>
      <c r="P1192" s="5"/>
      <c r="Q1192" s="5"/>
    </row>
    <row r="1193" spans="1:17" ht="30" customHeight="1" x14ac:dyDescent="0.25">
      <c r="A1193" s="2">
        <v>12192</v>
      </c>
      <c r="B1193" s="3" t="str">
        <f>HYPERLINK("https://nghiahieu.nghiadan.nghean.gov.vn/", "UBND Ủy ban nhân dân xã Nghĩa Hiếu tỉnh Nghệ An")</f>
        <v>UBND Ủy ban nhân dân xã Nghĩa Hiếu tỉnh Nghệ An</v>
      </c>
      <c r="C1193" s="12" t="s">
        <v>300</v>
      </c>
      <c r="F1193" s="5"/>
      <c r="G1193" s="5"/>
      <c r="H1193" s="5"/>
      <c r="I1193" s="2"/>
      <c r="J1193" s="2"/>
      <c r="K1193" s="2"/>
      <c r="L1193" s="2"/>
      <c r="M1193" s="2"/>
      <c r="N1193" s="5"/>
      <c r="O1193" s="5"/>
      <c r="P1193" s="5"/>
      <c r="Q1193" s="5"/>
    </row>
    <row r="1194" spans="1:17" ht="30" customHeight="1" x14ac:dyDescent="0.25">
      <c r="A1194" s="2">
        <v>12193</v>
      </c>
      <c r="B1194" s="1" t="str">
        <f>HYPERLINK("https://www.facebook.com/profile.php?id=61550488060869", "Công an xã Nghĩa Liên tỉnh Nghệ An")</f>
        <v>Công an xã Nghĩa Liên tỉnh Nghệ An</v>
      </c>
      <c r="C1194" s="12" t="s">
        <v>300</v>
      </c>
      <c r="D1194" s="11" t="s">
        <v>301</v>
      </c>
      <c r="F1194" s="5"/>
      <c r="G1194" s="5"/>
      <c r="H1194" s="5"/>
      <c r="I1194" s="2"/>
      <c r="J1194" s="2"/>
      <c r="K1194" s="2"/>
      <c r="L1194" s="2"/>
      <c r="M1194" s="2"/>
      <c r="N1194" s="5"/>
      <c r="O1194" s="5"/>
      <c r="P1194" s="5"/>
      <c r="Q1194" s="5"/>
    </row>
    <row r="1195" spans="1:17" ht="30" customHeight="1" x14ac:dyDescent="0.25">
      <c r="A1195" s="2">
        <v>12194</v>
      </c>
      <c r="B1195" s="3" t="str">
        <f>HYPERLINK("https://nghiatien.thaihoa.nghean.gov.vn/", "UBND Ủy ban nhân dân xã Nghĩa Liên tỉnh Nghệ An")</f>
        <v>UBND Ủy ban nhân dân xã Nghĩa Liên tỉnh Nghệ An</v>
      </c>
      <c r="C1195" s="12" t="s">
        <v>300</v>
      </c>
      <c r="F1195" s="5"/>
      <c r="G1195" s="5"/>
      <c r="H1195" s="5"/>
      <c r="I1195" s="2"/>
      <c r="J1195" s="2"/>
      <c r="K1195" s="2"/>
      <c r="L1195" s="2"/>
      <c r="M1195" s="2"/>
      <c r="N1195" s="5"/>
      <c r="O1195" s="5"/>
      <c r="P1195" s="5"/>
      <c r="Q1195" s="5"/>
    </row>
    <row r="1196" spans="1:17" ht="30" customHeight="1" x14ac:dyDescent="0.25">
      <c r="A1196" s="2">
        <v>12195</v>
      </c>
      <c r="B1196" s="3" t="s">
        <v>168</v>
      </c>
      <c r="C1196" s="14" t="s">
        <v>1</v>
      </c>
      <c r="D1196" s="13" t="s">
        <v>301</v>
      </c>
      <c r="F1196" s="5"/>
      <c r="G1196" s="5"/>
      <c r="H1196" s="5"/>
      <c r="I1196" s="2"/>
      <c r="J1196" s="2"/>
      <c r="K1196" s="2"/>
      <c r="L1196" s="2"/>
      <c r="M1196" s="2"/>
      <c r="N1196" s="5"/>
      <c r="O1196" s="5"/>
      <c r="P1196" s="5"/>
      <c r="Q1196" s="5"/>
    </row>
    <row r="1197" spans="1:17" ht="30" customHeight="1" x14ac:dyDescent="0.25">
      <c r="A1197" s="2">
        <v>12196</v>
      </c>
      <c r="B1197" s="3" t="str">
        <f>HYPERLINK("https://nghiaduc.nghiadan.nghean.gov.vn/", "UBND Ủy ban nhân dân xã Nghĩa Đức tỉnh Nghệ An")</f>
        <v>UBND Ủy ban nhân dân xã Nghĩa Đức tỉnh Nghệ An</v>
      </c>
      <c r="C1197" s="12" t="s">
        <v>300</v>
      </c>
      <c r="F1197" s="5"/>
      <c r="G1197" s="5"/>
      <c r="H1197" s="5"/>
      <c r="I1197" s="2"/>
      <c r="J1197" s="2"/>
      <c r="K1197" s="2"/>
      <c r="L1197" s="2"/>
      <c r="M1197" s="2"/>
      <c r="N1197" s="5"/>
      <c r="O1197" s="5"/>
      <c r="P1197" s="5"/>
      <c r="Q1197" s="5"/>
    </row>
    <row r="1198" spans="1:17" ht="30" customHeight="1" x14ac:dyDescent="0.25">
      <c r="A1198" s="2">
        <v>12197</v>
      </c>
      <c r="B1198" s="3" t="s">
        <v>169</v>
      </c>
      <c r="C1198" s="14" t="s">
        <v>1</v>
      </c>
      <c r="D1198" s="13" t="s">
        <v>301</v>
      </c>
      <c r="F1198" s="5"/>
      <c r="G1198" s="5"/>
      <c r="H1198" s="5"/>
      <c r="I1198" s="2"/>
      <c r="J1198" s="2"/>
      <c r="K1198" s="2"/>
      <c r="L1198" s="2"/>
      <c r="M1198" s="2"/>
      <c r="N1198" s="5"/>
      <c r="O1198" s="5"/>
      <c r="P1198" s="5"/>
      <c r="Q1198" s="5"/>
    </row>
    <row r="1199" spans="1:17" ht="30" customHeight="1" x14ac:dyDescent="0.25">
      <c r="A1199" s="2">
        <v>12198</v>
      </c>
      <c r="B1199" s="3" t="str">
        <f>HYPERLINK("https://nghiaan.nghiadan.nghean.gov.vn/", "UBND Ủy ban nhân dân xã Nghĩa An tỉnh Nghệ An")</f>
        <v>UBND Ủy ban nhân dân xã Nghĩa An tỉnh Nghệ An</v>
      </c>
      <c r="C1199" s="12" t="s">
        <v>300</v>
      </c>
      <c r="F1199" s="5"/>
      <c r="G1199" s="5"/>
      <c r="H1199" s="5"/>
      <c r="I1199" s="2"/>
      <c r="J1199" s="2"/>
      <c r="K1199" s="2"/>
      <c r="L1199" s="2"/>
      <c r="M1199" s="2"/>
      <c r="N1199" s="5"/>
      <c r="O1199" s="5"/>
      <c r="P1199" s="5"/>
      <c r="Q1199" s="5"/>
    </row>
    <row r="1200" spans="1:17" ht="30" customHeight="1" x14ac:dyDescent="0.25">
      <c r="A1200" s="2">
        <v>12199</v>
      </c>
      <c r="B1200" s="3" t="s">
        <v>170</v>
      </c>
      <c r="C1200" s="14" t="s">
        <v>1</v>
      </c>
      <c r="D1200" s="13" t="s">
        <v>301</v>
      </c>
      <c r="F1200" s="5"/>
      <c r="G1200" s="5"/>
      <c r="H1200" s="5"/>
      <c r="I1200" s="2"/>
      <c r="J1200" s="2"/>
      <c r="K1200" s="2"/>
      <c r="L1200" s="2"/>
      <c r="M1200" s="2"/>
      <c r="N1200" s="5"/>
      <c r="O1200" s="5"/>
      <c r="P1200" s="5"/>
      <c r="Q1200" s="5"/>
    </row>
    <row r="1201" spans="1:17" ht="30" customHeight="1" x14ac:dyDescent="0.25">
      <c r="A1201" s="2">
        <v>12200</v>
      </c>
      <c r="B1201" s="3" t="str">
        <f>HYPERLINK("https://nghiadan.nghean.gov.vn/uy-ban-nhan-dan-huyen/ubnd-xa-thi-tran-487176", "UBND Ủy ban nhân dân xã Nghĩa Long tỉnh Nghệ An")</f>
        <v>UBND Ủy ban nhân dân xã Nghĩa Long tỉnh Nghệ An</v>
      </c>
      <c r="C1201" s="12" t="s">
        <v>300</v>
      </c>
      <c r="F1201" s="5"/>
      <c r="G1201" s="5"/>
      <c r="H1201" s="5"/>
      <c r="I1201" s="2"/>
      <c r="J1201" s="2"/>
      <c r="K1201" s="2"/>
      <c r="L1201" s="2"/>
      <c r="M1201" s="2"/>
      <c r="N1201" s="5"/>
      <c r="O1201" s="5"/>
      <c r="P1201" s="5"/>
      <c r="Q1201" s="5"/>
    </row>
    <row r="1202" spans="1:17" ht="30" customHeight="1" x14ac:dyDescent="0.25">
      <c r="A1202" s="2">
        <v>12201</v>
      </c>
      <c r="B1202" s="3" t="str">
        <f>HYPERLINK("https://www.facebook.com/p/C%C3%B4ng-an-X%C3%A3-Ngh%C4%A9a-L%E1%BB%99c-100062943894593/", "Công an xã Nghĩa Lộc tỉnh Nghệ An")</f>
        <v>Công an xã Nghĩa Lộc tỉnh Nghệ An</v>
      </c>
      <c r="C1202" s="12" t="s">
        <v>300</v>
      </c>
      <c r="D1202" s="13" t="s">
        <v>301</v>
      </c>
      <c r="F1202" s="5"/>
      <c r="G1202" s="5"/>
      <c r="H1202" s="5"/>
      <c r="I1202" s="2"/>
      <c r="J1202" s="2"/>
      <c r="K1202" s="2"/>
      <c r="L1202" s="2"/>
      <c r="M1202" s="2"/>
      <c r="N1202" s="5"/>
      <c r="O1202" s="5"/>
      <c r="P1202" s="5"/>
      <c r="Q1202" s="5"/>
    </row>
    <row r="1203" spans="1:17" ht="30" customHeight="1" x14ac:dyDescent="0.25">
      <c r="A1203" s="2">
        <v>12202</v>
      </c>
      <c r="B1203" s="3" t="str">
        <f>HYPERLINK("https://nghiadan.nghean.gov.vn/uy-ban-nhan-dan-huyen/ubnd-xa-thi-tran-487176", "UBND Ủy ban nhân dân xã Nghĩa Lộc tỉnh Nghệ An")</f>
        <v>UBND Ủy ban nhân dân xã Nghĩa Lộc tỉnh Nghệ An</v>
      </c>
      <c r="C1203" s="12" t="s">
        <v>300</v>
      </c>
      <c r="F1203" s="5"/>
      <c r="G1203" s="5"/>
      <c r="H1203" s="5"/>
      <c r="I1203" s="2"/>
      <c r="J1203" s="2"/>
      <c r="K1203" s="2"/>
      <c r="L1203" s="2"/>
      <c r="M1203" s="2"/>
      <c r="N1203" s="5"/>
      <c r="O1203" s="5"/>
      <c r="P1203" s="5"/>
      <c r="Q1203" s="5"/>
    </row>
    <row r="1204" spans="1:17" ht="30" customHeight="1" x14ac:dyDescent="0.25">
      <c r="A1204" s="2">
        <v>12203</v>
      </c>
      <c r="B1204" s="3" t="s">
        <v>171</v>
      </c>
      <c r="C1204" s="14" t="s">
        <v>1</v>
      </c>
      <c r="D1204" s="13" t="s">
        <v>301</v>
      </c>
      <c r="F1204" s="5"/>
      <c r="G1204" s="5"/>
      <c r="H1204" s="5"/>
      <c r="I1204" s="2"/>
      <c r="J1204" s="2"/>
      <c r="K1204" s="2"/>
      <c r="L1204" s="2"/>
      <c r="M1204" s="2"/>
      <c r="N1204" s="5"/>
      <c r="O1204" s="5"/>
      <c r="P1204" s="5"/>
      <c r="Q1204" s="5"/>
    </row>
    <row r="1205" spans="1:17" ht="30" customHeight="1" x14ac:dyDescent="0.25">
      <c r="A1205" s="2">
        <v>12204</v>
      </c>
      <c r="B1205" s="3" t="str">
        <f>HYPERLINK("https://nghiakhanh.nghiadan.nghean.gov.vn/", "UBND Ủy ban nhân dân xã Nghĩa Khánh tỉnh Nghệ An")</f>
        <v>UBND Ủy ban nhân dân xã Nghĩa Khánh tỉnh Nghệ An</v>
      </c>
      <c r="C1205" s="12" t="s">
        <v>300</v>
      </c>
      <c r="F1205" s="5"/>
      <c r="G1205" s="5"/>
      <c r="H1205" s="5"/>
      <c r="I1205" s="2"/>
      <c r="J1205" s="2"/>
      <c r="K1205" s="2"/>
      <c r="L1205" s="2"/>
      <c r="M1205" s="2"/>
      <c r="N1205" s="5"/>
      <c r="O1205" s="5"/>
      <c r="P1205" s="5"/>
      <c r="Q1205" s="5"/>
    </row>
    <row r="1206" spans="1:17" ht="30" customHeight="1" x14ac:dyDescent="0.25">
      <c r="A1206" s="2">
        <v>12205</v>
      </c>
      <c r="B1206" s="3" t="s">
        <v>172</v>
      </c>
      <c r="C1206" s="14" t="s">
        <v>1</v>
      </c>
      <c r="D1206" s="13" t="s">
        <v>301</v>
      </c>
      <c r="F1206" s="5"/>
      <c r="G1206" s="5"/>
      <c r="H1206" s="5"/>
      <c r="I1206" s="2"/>
      <c r="J1206" s="2"/>
      <c r="K1206" s="2"/>
      <c r="L1206" s="2"/>
      <c r="M1206" s="2"/>
      <c r="N1206" s="5"/>
      <c r="O1206" s="5"/>
      <c r="P1206" s="5"/>
      <c r="Q1206" s="5"/>
    </row>
    <row r="1207" spans="1:17" ht="30" customHeight="1" x14ac:dyDescent="0.25">
      <c r="A1207" s="2">
        <v>12206</v>
      </c>
      <c r="B1207" s="3" t="str">
        <f>HYPERLINK("http://quyhop.gov.vn/", "UBND Ủy ban nhân dân thị trấn Quỳ Hợp tỉnh Nghệ An")</f>
        <v>UBND Ủy ban nhân dân thị trấn Quỳ Hợp tỉnh Nghệ An</v>
      </c>
      <c r="C1207" s="12" t="s">
        <v>300</v>
      </c>
      <c r="F1207" s="5"/>
      <c r="G1207" s="5"/>
      <c r="H1207" s="5"/>
      <c r="I1207" s="2"/>
      <c r="J1207" s="2"/>
      <c r="K1207" s="2"/>
      <c r="L1207" s="2"/>
      <c r="M1207" s="2"/>
      <c r="N1207" s="5"/>
      <c r="O1207" s="5"/>
      <c r="P1207" s="5"/>
      <c r="Q1207" s="5"/>
    </row>
    <row r="1208" spans="1:17" ht="30" customHeight="1" x14ac:dyDescent="0.25">
      <c r="A1208" s="2">
        <v>12207</v>
      </c>
      <c r="B1208" s="3" t="s">
        <v>173</v>
      </c>
      <c r="C1208" s="14" t="s">
        <v>1</v>
      </c>
      <c r="F1208" s="5"/>
      <c r="G1208" s="5"/>
      <c r="H1208" s="5"/>
      <c r="I1208" s="2"/>
      <c r="J1208" s="2"/>
      <c r="K1208" s="2"/>
      <c r="L1208" s="2"/>
      <c r="M1208" s="2"/>
      <c r="N1208" s="5"/>
      <c r="O1208" s="5"/>
      <c r="P1208" s="5"/>
      <c r="Q1208" s="5"/>
    </row>
    <row r="1209" spans="1:17" ht="30" customHeight="1" x14ac:dyDescent="0.25">
      <c r="A1209" s="2">
        <v>12208</v>
      </c>
      <c r="B1209" s="3" t="str">
        <f>HYPERLINK("https://yenhop.quyhop.nghean.gov.vn/", "UBND Ủy ban nhân dân xã Yên Hợp tỉnh Nghệ An")</f>
        <v>UBND Ủy ban nhân dân xã Yên Hợp tỉnh Nghệ An</v>
      </c>
      <c r="C1209" s="12" t="s">
        <v>300</v>
      </c>
      <c r="F1209" s="5"/>
      <c r="G1209" s="5"/>
      <c r="H1209" s="5"/>
      <c r="I1209" s="2"/>
      <c r="J1209" s="2"/>
      <c r="K1209" s="2"/>
      <c r="L1209" s="2"/>
      <c r="M1209" s="2"/>
      <c r="N1209" s="5"/>
      <c r="O1209" s="5"/>
      <c r="P1209" s="5"/>
      <c r="Q1209" s="5"/>
    </row>
    <row r="1210" spans="1:17" ht="30" customHeight="1" x14ac:dyDescent="0.25">
      <c r="A1210" s="2">
        <v>12209</v>
      </c>
      <c r="B1210" s="3" t="str">
        <f>HYPERLINK("https://www.facebook.com/p/C%C3%B4ng-an-x%C3%A3-Ch%C3%A2u-Ti%E1%BA%BFn-Qu%E1%BB%B3-H%E1%BB%A3p-100063616740624/", "Công an xã Châu Tiến tỉnh Nghệ An")</f>
        <v>Công an xã Châu Tiến tỉnh Nghệ An</v>
      </c>
      <c r="C1210" s="12" t="s">
        <v>300</v>
      </c>
      <c r="D1210" s="13" t="s">
        <v>301</v>
      </c>
      <c r="F1210" s="5"/>
      <c r="G1210" s="5"/>
      <c r="H1210" s="5"/>
      <c r="I1210" s="2"/>
      <c r="J1210" s="2"/>
      <c r="K1210" s="2"/>
      <c r="L1210" s="2"/>
      <c r="M1210" s="2"/>
      <c r="N1210" s="5"/>
      <c r="O1210" s="5"/>
      <c r="P1210" s="5"/>
      <c r="Q1210" s="5"/>
    </row>
    <row r="1211" spans="1:17" ht="30" customHeight="1" x14ac:dyDescent="0.25">
      <c r="A1211" s="2">
        <v>12210</v>
      </c>
      <c r="B1211" s="3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1211" s="12" t="s">
        <v>300</v>
      </c>
      <c r="F1211" s="5"/>
      <c r="G1211" s="5"/>
      <c r="H1211" s="5"/>
      <c r="I1211" s="2"/>
      <c r="J1211" s="2"/>
      <c r="K1211" s="2"/>
      <c r="L1211" s="2"/>
      <c r="M1211" s="2"/>
      <c r="N1211" s="5"/>
      <c r="O1211" s="5"/>
      <c r="P1211" s="5"/>
      <c r="Q1211" s="5"/>
    </row>
    <row r="1212" spans="1:17" ht="30" customHeight="1" x14ac:dyDescent="0.25">
      <c r="A1212" s="2">
        <v>12211</v>
      </c>
      <c r="B1212" s="3" t="s">
        <v>174</v>
      </c>
      <c r="C1212" s="14" t="s">
        <v>1</v>
      </c>
      <c r="D1212" s="13" t="s">
        <v>301</v>
      </c>
      <c r="F1212" s="5"/>
      <c r="G1212" s="5"/>
      <c r="H1212" s="5"/>
      <c r="I1212" s="2"/>
      <c r="J1212" s="2"/>
      <c r="K1212" s="2"/>
      <c r="L1212" s="2"/>
      <c r="M1212" s="2"/>
      <c r="N1212" s="5"/>
      <c r="O1212" s="5"/>
      <c r="P1212" s="5"/>
      <c r="Q1212" s="5"/>
    </row>
    <row r="1213" spans="1:17" ht="30" customHeight="1" x14ac:dyDescent="0.25">
      <c r="A1213" s="2">
        <v>12212</v>
      </c>
      <c r="B1213" s="3" t="str">
        <f>HYPERLINK("https://chauquang.quyhop.nghean.gov.vn/", "UBND Ủy ban nhân dân xã Châu Hồng tỉnh Nghệ An")</f>
        <v>UBND Ủy ban nhân dân xã Châu Hồng tỉnh Nghệ An</v>
      </c>
      <c r="C1213" s="12" t="s">
        <v>300</v>
      </c>
      <c r="F1213" s="5"/>
      <c r="G1213" s="5"/>
      <c r="H1213" s="5"/>
      <c r="I1213" s="2"/>
      <c r="J1213" s="2"/>
      <c r="K1213" s="2"/>
      <c r="L1213" s="2"/>
      <c r="M1213" s="2"/>
      <c r="N1213" s="5"/>
      <c r="O1213" s="5"/>
      <c r="P1213" s="5"/>
      <c r="Q1213" s="5"/>
    </row>
    <row r="1214" spans="1:17" ht="30" customHeight="1" x14ac:dyDescent="0.25">
      <c r="A1214" s="2">
        <v>12213</v>
      </c>
      <c r="B1214" s="3" t="s">
        <v>175</v>
      </c>
      <c r="C1214" s="14" t="s">
        <v>1</v>
      </c>
      <c r="D1214" s="13" t="s">
        <v>301</v>
      </c>
      <c r="F1214" s="5"/>
      <c r="G1214" s="5"/>
      <c r="H1214" s="5"/>
      <c r="I1214" s="2"/>
      <c r="J1214" s="2"/>
      <c r="K1214" s="2"/>
      <c r="L1214" s="2"/>
      <c r="M1214" s="2"/>
      <c r="N1214" s="5"/>
      <c r="O1214" s="5"/>
      <c r="P1214" s="5"/>
      <c r="Q1214" s="5"/>
    </row>
    <row r="1215" spans="1:17" ht="30" customHeight="1" x14ac:dyDescent="0.25">
      <c r="A1215" s="2">
        <v>12214</v>
      </c>
      <c r="B1215" s="3" t="str">
        <f>HYPERLINK("https://www.nghean.gov.vn/", "UBND Ủy ban nhân dân xã Đồng Hợp tỉnh Nghệ An")</f>
        <v>UBND Ủy ban nhân dân xã Đồng Hợp tỉnh Nghệ An</v>
      </c>
      <c r="C1215" s="12" t="s">
        <v>300</v>
      </c>
      <c r="F1215" s="5"/>
      <c r="G1215" s="5"/>
      <c r="H1215" s="5"/>
      <c r="I1215" s="2"/>
      <c r="J1215" s="2"/>
      <c r="K1215" s="2"/>
      <c r="L1215" s="2"/>
      <c r="M1215" s="2"/>
      <c r="N1215" s="5"/>
      <c r="O1215" s="5"/>
      <c r="P1215" s="5"/>
      <c r="Q1215" s="5"/>
    </row>
    <row r="1216" spans="1:17" ht="30" customHeight="1" x14ac:dyDescent="0.25">
      <c r="A1216" s="2">
        <v>12215</v>
      </c>
      <c r="B1216" s="3" t="s">
        <v>176</v>
      </c>
      <c r="C1216" s="14" t="s">
        <v>1</v>
      </c>
      <c r="D1216" s="11" t="s">
        <v>301</v>
      </c>
      <c r="F1216" s="5"/>
      <c r="G1216" s="5"/>
      <c r="H1216" s="5"/>
      <c r="I1216" s="2"/>
      <c r="J1216" s="2"/>
      <c r="K1216" s="2"/>
      <c r="L1216" s="2"/>
      <c r="M1216" s="2"/>
      <c r="N1216" s="5"/>
      <c r="O1216" s="5"/>
      <c r="P1216" s="5"/>
      <c r="Q1216" s="5"/>
    </row>
    <row r="1217" spans="1:17" ht="30" customHeight="1" x14ac:dyDescent="0.25">
      <c r="A1217" s="2">
        <v>12216</v>
      </c>
      <c r="B1217" s="3" t="str">
        <f>HYPERLINK("https://chauquang.quyhop.nghean.gov.vn/", "UBND Ủy ban nhân dân xã Châu Thành tỉnh Nghệ An")</f>
        <v>UBND Ủy ban nhân dân xã Châu Thành tỉnh Nghệ An</v>
      </c>
      <c r="C1217" s="12" t="s">
        <v>300</v>
      </c>
      <c r="F1217" s="5"/>
      <c r="G1217" s="5"/>
      <c r="H1217" s="5"/>
      <c r="I1217" s="2"/>
      <c r="J1217" s="2"/>
      <c r="K1217" s="2"/>
      <c r="L1217" s="2"/>
      <c r="M1217" s="2"/>
      <c r="N1217" s="5"/>
      <c r="O1217" s="5"/>
      <c r="P1217" s="5"/>
      <c r="Q1217" s="5"/>
    </row>
    <row r="1218" spans="1:17" ht="30" customHeight="1" x14ac:dyDescent="0.25">
      <c r="A1218" s="2">
        <v>12217</v>
      </c>
      <c r="B1218" s="3" t="s">
        <v>177</v>
      </c>
      <c r="C1218" s="14" t="s">
        <v>1</v>
      </c>
      <c r="D1218" s="13" t="s">
        <v>301</v>
      </c>
      <c r="F1218" s="5"/>
      <c r="G1218" s="5"/>
      <c r="H1218" s="5"/>
      <c r="I1218" s="2"/>
      <c r="J1218" s="2"/>
      <c r="K1218" s="2"/>
      <c r="L1218" s="2"/>
      <c r="M1218" s="2"/>
      <c r="N1218" s="5"/>
      <c r="O1218" s="5"/>
      <c r="P1218" s="5"/>
      <c r="Q1218" s="5"/>
    </row>
    <row r="1219" spans="1:17" ht="30" customHeight="1" x14ac:dyDescent="0.25">
      <c r="A1219" s="2">
        <v>12218</v>
      </c>
      <c r="B1219" s="3" t="str">
        <f>HYPERLINK("https://bdt.nghean.gov.vn/tin-tuc-su-kien/dai-bieu-quoc-hoi-tiep-xuc-cu-tri-tai-xa-lien-hop-huyen-quy-hop-sau-ky-hop-thu-7-quoc-hoi-khoa-x-664317", "UBND Ủy ban nhân dân xã Liên Hợp tỉnh Nghệ An")</f>
        <v>UBND Ủy ban nhân dân xã Liên Hợp tỉnh Nghệ An</v>
      </c>
      <c r="C1219" s="12" t="s">
        <v>300</v>
      </c>
      <c r="F1219" s="5"/>
      <c r="G1219" s="5"/>
      <c r="H1219" s="5"/>
      <c r="I1219" s="2"/>
      <c r="J1219" s="2"/>
      <c r="K1219" s="2"/>
      <c r="L1219" s="2"/>
      <c r="M1219" s="2"/>
      <c r="N1219" s="5"/>
      <c r="O1219" s="5"/>
      <c r="P1219" s="5"/>
      <c r="Q1219" s="5"/>
    </row>
    <row r="1220" spans="1:17" ht="30" customHeight="1" x14ac:dyDescent="0.25">
      <c r="A1220" s="2">
        <v>12219</v>
      </c>
      <c r="B1220" s="3" t="str">
        <f>HYPERLINK("https://www.facebook.com/caxchauloc/", "Công an xã Châu Lộc tỉnh Nghệ An")</f>
        <v>Công an xã Châu Lộc tỉnh Nghệ An</v>
      </c>
      <c r="C1220" s="12" t="s">
        <v>300</v>
      </c>
      <c r="D1220" s="13" t="s">
        <v>301</v>
      </c>
      <c r="F1220" s="5"/>
      <c r="G1220" s="5"/>
      <c r="H1220" s="5"/>
      <c r="I1220" s="2"/>
      <c r="J1220" s="2"/>
      <c r="K1220" s="2"/>
      <c r="L1220" s="2"/>
      <c r="M1220" s="2"/>
      <c r="N1220" s="5"/>
      <c r="O1220" s="5"/>
      <c r="P1220" s="5"/>
      <c r="Q1220" s="5"/>
    </row>
    <row r="1221" spans="1:17" ht="30" customHeight="1" x14ac:dyDescent="0.25">
      <c r="A1221" s="2">
        <v>12220</v>
      </c>
      <c r="B1221" s="3" t="str">
        <f>HYPERLINK("https://chauloc.quyhop.nghean.gov.vn/", "UBND Ủy ban nhân dân xã Châu Lộc tỉnh Nghệ An")</f>
        <v>UBND Ủy ban nhân dân xã Châu Lộc tỉnh Nghệ An</v>
      </c>
      <c r="C1221" s="12" t="s">
        <v>300</v>
      </c>
      <c r="F1221" s="5"/>
      <c r="G1221" s="5"/>
      <c r="H1221" s="5"/>
      <c r="I1221" s="2"/>
      <c r="J1221" s="2"/>
      <c r="K1221" s="2"/>
      <c r="L1221" s="2"/>
      <c r="M1221" s="2"/>
      <c r="N1221" s="5"/>
      <c r="O1221" s="5"/>
      <c r="P1221" s="5"/>
      <c r="Q1221" s="5"/>
    </row>
    <row r="1222" spans="1:17" ht="30" customHeight="1" x14ac:dyDescent="0.25">
      <c r="A1222" s="2">
        <v>12221</v>
      </c>
      <c r="B1222" s="3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1222" s="12" t="s">
        <v>300</v>
      </c>
      <c r="D1222" s="11" t="s">
        <v>301</v>
      </c>
      <c r="F1222" s="5"/>
      <c r="G1222" s="5"/>
      <c r="H1222" s="5"/>
      <c r="I1222" s="2"/>
      <c r="J1222" s="2"/>
      <c r="K1222" s="2"/>
      <c r="L1222" s="2"/>
      <c r="M1222" s="2"/>
      <c r="N1222" s="5"/>
      <c r="O1222" s="5"/>
      <c r="P1222" s="5"/>
      <c r="Q1222" s="5"/>
    </row>
    <row r="1223" spans="1:17" ht="30" customHeight="1" x14ac:dyDescent="0.25">
      <c r="A1223" s="2">
        <v>12222</v>
      </c>
      <c r="B1223" s="3" t="str">
        <f>HYPERLINK("https://tamhop.quyhop.nghean.gov.vn/", "UBND Ủy ban nhân dân xã Tam Hợp tỉnh Nghệ An")</f>
        <v>UBND Ủy ban nhân dân xã Tam Hợp tỉnh Nghệ An</v>
      </c>
      <c r="C1223" s="12" t="s">
        <v>300</v>
      </c>
      <c r="F1223" s="5"/>
      <c r="G1223" s="5"/>
      <c r="H1223" s="5"/>
      <c r="I1223" s="2"/>
      <c r="J1223" s="2"/>
      <c r="K1223" s="2"/>
      <c r="L1223" s="2"/>
      <c r="M1223" s="2"/>
      <c r="N1223" s="5"/>
      <c r="O1223" s="5"/>
      <c r="P1223" s="5"/>
      <c r="Q1223" s="5"/>
    </row>
    <row r="1224" spans="1:17" ht="30" customHeight="1" x14ac:dyDescent="0.25">
      <c r="A1224" s="2">
        <v>12223</v>
      </c>
      <c r="B1224" s="3" t="s">
        <v>178</v>
      </c>
      <c r="C1224" s="14" t="s">
        <v>1</v>
      </c>
      <c r="D1224" s="13" t="s">
        <v>301</v>
      </c>
      <c r="F1224" s="5"/>
      <c r="G1224" s="5"/>
      <c r="H1224" s="5"/>
      <c r="I1224" s="2"/>
      <c r="J1224" s="2"/>
      <c r="K1224" s="2"/>
      <c r="L1224" s="2"/>
      <c r="M1224" s="2"/>
      <c r="N1224" s="5"/>
      <c r="O1224" s="5"/>
      <c r="P1224" s="5"/>
      <c r="Q1224" s="5"/>
    </row>
    <row r="1225" spans="1:17" ht="30" customHeight="1" x14ac:dyDescent="0.25">
      <c r="A1225" s="2">
        <v>12224</v>
      </c>
      <c r="B1225" s="3" t="str">
        <f>HYPERLINK("https://chicucthuyloi.nghean.gov.vn/tin-tuc-su-kien-59918/huyen-quy-hop-to-chuc-le-phat-dong-ra-quan-lam-thuy-loi-nam-2024-697470", "UBND Ủy ban nhân dân xã Châu Cường tỉnh Nghệ An")</f>
        <v>UBND Ủy ban nhân dân xã Châu Cường tỉnh Nghệ An</v>
      </c>
      <c r="C1225" s="12" t="s">
        <v>300</v>
      </c>
      <c r="F1225" s="5"/>
      <c r="G1225" s="5"/>
      <c r="H1225" s="5"/>
      <c r="I1225" s="2"/>
      <c r="J1225" s="2"/>
      <c r="K1225" s="2"/>
      <c r="L1225" s="2"/>
      <c r="M1225" s="2"/>
      <c r="N1225" s="5"/>
      <c r="O1225" s="5"/>
      <c r="P1225" s="5"/>
      <c r="Q1225" s="5"/>
    </row>
    <row r="1226" spans="1:17" ht="30" customHeight="1" x14ac:dyDescent="0.25">
      <c r="A1226" s="2">
        <v>12225</v>
      </c>
      <c r="B1226" s="3" t="s">
        <v>179</v>
      </c>
      <c r="C1226" s="14" t="s">
        <v>1</v>
      </c>
      <c r="D1226" s="13" t="s">
        <v>301</v>
      </c>
      <c r="F1226" s="5"/>
      <c r="G1226" s="5"/>
      <c r="H1226" s="5"/>
      <c r="I1226" s="2"/>
      <c r="J1226" s="2"/>
      <c r="K1226" s="2"/>
      <c r="L1226" s="2"/>
      <c r="M1226" s="2"/>
      <c r="N1226" s="5"/>
      <c r="O1226" s="5"/>
      <c r="P1226" s="5"/>
      <c r="Q1226" s="5"/>
    </row>
    <row r="1227" spans="1:17" ht="30" customHeight="1" x14ac:dyDescent="0.25">
      <c r="A1227" s="2">
        <v>12226</v>
      </c>
      <c r="B1227" s="3" t="str">
        <f>HYPERLINK("https://chauquang.quyhop.nghean.gov.vn/", "UBND Ủy ban nhân dân xã Châu Quang tỉnh Nghệ An")</f>
        <v>UBND Ủy ban nhân dân xã Châu Quang tỉnh Nghệ An</v>
      </c>
      <c r="C1227" s="12" t="s">
        <v>300</v>
      </c>
      <c r="F1227" s="5"/>
      <c r="G1227" s="5"/>
      <c r="H1227" s="5"/>
      <c r="I1227" s="2"/>
      <c r="J1227" s="2"/>
      <c r="K1227" s="2"/>
      <c r="L1227" s="2"/>
      <c r="M1227" s="2"/>
      <c r="N1227" s="5"/>
      <c r="O1227" s="5"/>
      <c r="P1227" s="5"/>
      <c r="Q1227" s="5"/>
    </row>
    <row r="1228" spans="1:17" ht="30" customHeight="1" x14ac:dyDescent="0.25">
      <c r="A1228" s="2">
        <v>12227</v>
      </c>
      <c r="B1228" s="3" t="s">
        <v>180</v>
      </c>
      <c r="C1228" s="14" t="s">
        <v>1</v>
      </c>
      <c r="D1228" s="13" t="s">
        <v>301</v>
      </c>
      <c r="F1228" s="5"/>
      <c r="G1228" s="5"/>
      <c r="H1228" s="5"/>
      <c r="I1228" s="2"/>
      <c r="J1228" s="2"/>
      <c r="K1228" s="2"/>
      <c r="L1228" s="2"/>
      <c r="M1228" s="2"/>
      <c r="N1228" s="5"/>
      <c r="O1228" s="5"/>
      <c r="P1228" s="5"/>
      <c r="Q1228" s="5"/>
    </row>
    <row r="1229" spans="1:17" ht="30" customHeight="1" x14ac:dyDescent="0.25">
      <c r="A1229" s="2">
        <v>12228</v>
      </c>
      <c r="B1229" s="3" t="str">
        <f>HYPERLINK("https://thohop.quyhop.nghean.gov.vn/", "UBND Ủy ban nhân dân xã Thọ Hợp tỉnh Nghệ An")</f>
        <v>UBND Ủy ban nhân dân xã Thọ Hợp tỉnh Nghệ An</v>
      </c>
      <c r="C1229" s="12" t="s">
        <v>300</v>
      </c>
      <c r="F1229" s="5"/>
      <c r="G1229" s="5"/>
      <c r="H1229" s="5"/>
      <c r="I1229" s="2"/>
      <c r="J1229" s="2"/>
      <c r="K1229" s="2"/>
      <c r="L1229" s="2"/>
      <c r="M1229" s="2"/>
      <c r="N1229" s="5"/>
      <c r="O1229" s="5"/>
      <c r="P1229" s="5"/>
      <c r="Q1229" s="5"/>
    </row>
    <row r="1230" spans="1:17" ht="30" customHeight="1" x14ac:dyDescent="0.25">
      <c r="A1230" s="2">
        <v>12229</v>
      </c>
      <c r="B1230" s="3" t="str">
        <f>HYPERLINK("https://www.facebook.com/p/C%C3%B4ng-an-x%C3%A3-Minh-H%E1%BB%A3p-100064615697253/?locale=vi_VN", "Công an xã Minh Hợp tỉnh Nghệ An")</f>
        <v>Công an xã Minh Hợp tỉnh Nghệ An</v>
      </c>
      <c r="C1230" s="12" t="s">
        <v>300</v>
      </c>
      <c r="D1230" s="13" t="s">
        <v>301</v>
      </c>
      <c r="F1230" s="5"/>
      <c r="G1230" s="5"/>
      <c r="H1230" s="5"/>
      <c r="I1230" s="2"/>
      <c r="J1230" s="2"/>
      <c r="K1230" s="2"/>
      <c r="L1230" s="2"/>
      <c r="M1230" s="2"/>
      <c r="N1230" s="5"/>
      <c r="O1230" s="5"/>
      <c r="P1230" s="5"/>
      <c r="Q1230" s="5"/>
    </row>
    <row r="1231" spans="1:17" ht="30" customHeight="1" x14ac:dyDescent="0.25">
      <c r="A1231" s="2">
        <v>12230</v>
      </c>
      <c r="B1231" s="3" t="str">
        <f>HYPERLINK("http://minhhop.quyhop.nghean.gov.vn/", "UBND Ủy ban nhân dân xã Minh Hợp tỉnh Nghệ An")</f>
        <v>UBND Ủy ban nhân dân xã Minh Hợp tỉnh Nghệ An</v>
      </c>
      <c r="C1231" s="12" t="s">
        <v>300</v>
      </c>
      <c r="F1231" s="5"/>
      <c r="G1231" s="5"/>
      <c r="H1231" s="5"/>
      <c r="I1231" s="2"/>
      <c r="J1231" s="2"/>
      <c r="K1231" s="2"/>
      <c r="L1231" s="2"/>
      <c r="M1231" s="2"/>
      <c r="N1231" s="5"/>
      <c r="O1231" s="5"/>
      <c r="P1231" s="5"/>
      <c r="Q1231" s="5"/>
    </row>
    <row r="1232" spans="1:17" ht="30" customHeight="1" x14ac:dyDescent="0.25">
      <c r="A1232" s="2">
        <v>12231</v>
      </c>
      <c r="B1232" s="3" t="s">
        <v>181</v>
      </c>
      <c r="C1232" s="14" t="s">
        <v>1</v>
      </c>
      <c r="D1232" s="11" t="s">
        <v>301</v>
      </c>
      <c r="F1232" s="5"/>
      <c r="G1232" s="5"/>
      <c r="H1232" s="5"/>
      <c r="I1232" s="2"/>
      <c r="J1232" s="2"/>
      <c r="K1232" s="2"/>
      <c r="L1232" s="2"/>
      <c r="M1232" s="2"/>
      <c r="N1232" s="5"/>
      <c r="O1232" s="5"/>
      <c r="P1232" s="5"/>
      <c r="Q1232" s="5"/>
    </row>
    <row r="1233" spans="1:17" ht="30" customHeight="1" x14ac:dyDescent="0.25">
      <c r="A1233" s="2">
        <v>12232</v>
      </c>
      <c r="B1233" s="3" t="str">
        <f>HYPERLINK("https://nghiaxuan.quyhop.nghean.gov.vn/", "UBND Ủy ban nhân dân xã Nghĩa Xuân tỉnh Nghệ An")</f>
        <v>UBND Ủy ban nhân dân xã Nghĩa Xuân tỉnh Nghệ An</v>
      </c>
      <c r="C1233" s="12" t="s">
        <v>300</v>
      </c>
      <c r="F1233" s="5"/>
      <c r="G1233" s="5"/>
      <c r="H1233" s="5"/>
      <c r="I1233" s="2"/>
      <c r="J1233" s="2"/>
      <c r="K1233" s="2"/>
      <c r="L1233" s="2"/>
      <c r="M1233" s="2"/>
      <c r="N1233" s="5"/>
      <c r="O1233" s="5"/>
      <c r="P1233" s="5"/>
      <c r="Q1233" s="5"/>
    </row>
    <row r="1234" spans="1:17" ht="30" customHeight="1" x14ac:dyDescent="0.25">
      <c r="A1234" s="2">
        <v>12233</v>
      </c>
      <c r="B1234" s="3" t="s">
        <v>182</v>
      </c>
      <c r="C1234" s="14" t="s">
        <v>1</v>
      </c>
      <c r="D1234" s="13" t="s">
        <v>301</v>
      </c>
      <c r="F1234" s="5"/>
      <c r="G1234" s="5"/>
      <c r="H1234" s="5"/>
      <c r="I1234" s="2"/>
      <c r="J1234" s="2"/>
      <c r="K1234" s="2"/>
      <c r="L1234" s="2"/>
      <c r="M1234" s="2"/>
      <c r="N1234" s="5"/>
      <c r="O1234" s="5"/>
      <c r="P1234" s="5"/>
      <c r="Q1234" s="5"/>
    </row>
    <row r="1235" spans="1:17" ht="30" customHeight="1" x14ac:dyDescent="0.25">
      <c r="A1235" s="2">
        <v>12234</v>
      </c>
      <c r="B1235" s="3" t="str">
        <f>HYPERLINK("https://chauquang.quyhop.nghean.gov.vn/", "UBND Ủy ban nhân dân xã Châu Thái tỉnh Nghệ An")</f>
        <v>UBND Ủy ban nhân dân xã Châu Thái tỉnh Nghệ An</v>
      </c>
      <c r="C1235" s="12" t="s">
        <v>300</v>
      </c>
      <c r="F1235" s="5"/>
      <c r="G1235" s="5"/>
      <c r="H1235" s="5"/>
      <c r="I1235" s="2"/>
      <c r="J1235" s="2"/>
      <c r="K1235" s="2"/>
      <c r="L1235" s="2"/>
      <c r="M1235" s="2"/>
      <c r="N1235" s="5"/>
      <c r="O1235" s="5"/>
      <c r="P1235" s="5"/>
      <c r="Q1235" s="5"/>
    </row>
    <row r="1236" spans="1:17" ht="30" customHeight="1" x14ac:dyDescent="0.25">
      <c r="A1236" s="2">
        <v>12235</v>
      </c>
      <c r="B1236" s="3" t="str">
        <f>HYPERLINK("https://www.facebook.com/p/C%C3%B4ng-an-x%C3%A3-Ch%C3%A2u-%C4%90%C3%ACnh-100031770866373/", "Công an xã Châu Đình tỉnh Nghệ An")</f>
        <v>Công an xã Châu Đình tỉnh Nghệ An</v>
      </c>
      <c r="C1236" s="12" t="s">
        <v>300</v>
      </c>
      <c r="D1236" s="13" t="s">
        <v>301</v>
      </c>
      <c r="F1236" s="5"/>
      <c r="G1236" s="5"/>
      <c r="H1236" s="5"/>
      <c r="I1236" s="2"/>
      <c r="J1236" s="2"/>
      <c r="K1236" s="2"/>
      <c r="L1236" s="2"/>
      <c r="M1236" s="2"/>
      <c r="N1236" s="5"/>
      <c r="O1236" s="5"/>
      <c r="P1236" s="5"/>
      <c r="Q1236" s="5"/>
    </row>
    <row r="1237" spans="1:17" ht="30" customHeight="1" x14ac:dyDescent="0.25">
      <c r="A1237" s="2">
        <v>12236</v>
      </c>
      <c r="B1237" s="3" t="str">
        <f>HYPERLINK("https://chaudinh.quyhop.nghean.gov.vn/", "UBND Ủy ban nhân dân xã Châu Đình tỉnh Nghệ An")</f>
        <v>UBND Ủy ban nhân dân xã Châu Đình tỉnh Nghệ An</v>
      </c>
      <c r="C1237" s="12" t="s">
        <v>300</v>
      </c>
      <c r="F1237" s="5"/>
      <c r="G1237" s="5"/>
      <c r="H1237" s="5"/>
      <c r="I1237" s="2"/>
      <c r="J1237" s="2"/>
      <c r="K1237" s="2"/>
      <c r="L1237" s="2"/>
      <c r="M1237" s="2"/>
      <c r="N1237" s="5"/>
      <c r="O1237" s="5"/>
      <c r="P1237" s="5"/>
      <c r="Q1237" s="5"/>
    </row>
    <row r="1238" spans="1:17" ht="30" customHeight="1" x14ac:dyDescent="0.25">
      <c r="A1238" s="2">
        <v>12237</v>
      </c>
      <c r="B1238" s="3" t="str">
        <f>HYPERLINK("https://www.facebook.com/p/C%C3%B4ng-an-x%C3%A3-v%C4%83n-l%E1%BB%A3i-huy%E1%BB%87n-Qu%E1%BB%B3-H%E1%BB%A3p-100066522771654/", "Công an xã Văn Lợi tỉnh Nghệ An")</f>
        <v>Công an xã Văn Lợi tỉnh Nghệ An</v>
      </c>
      <c r="C1238" s="12" t="s">
        <v>300</v>
      </c>
      <c r="D1238" s="13" t="s">
        <v>301</v>
      </c>
      <c r="F1238" s="5"/>
      <c r="G1238" s="5"/>
      <c r="H1238" s="5"/>
      <c r="I1238" s="2"/>
      <c r="J1238" s="2"/>
      <c r="K1238" s="2"/>
      <c r="L1238" s="2"/>
      <c r="M1238" s="2"/>
      <c r="N1238" s="5"/>
      <c r="O1238" s="5"/>
      <c r="P1238" s="5"/>
      <c r="Q1238" s="5"/>
    </row>
    <row r="1239" spans="1:17" ht="30" customHeight="1" x14ac:dyDescent="0.25">
      <c r="A1239" s="2">
        <v>12238</v>
      </c>
      <c r="B1239" s="3" t="str">
        <f>HYPERLINK("https://vanloi.quyhop.nghean.gov.vn/", "UBND Ủy ban nhân dân xã Văn Lợi tỉnh Nghệ An")</f>
        <v>UBND Ủy ban nhân dân xã Văn Lợi tỉnh Nghệ An</v>
      </c>
      <c r="C1239" s="12" t="s">
        <v>300</v>
      </c>
      <c r="F1239" s="5"/>
      <c r="G1239" s="5"/>
      <c r="H1239" s="5"/>
      <c r="I1239" s="2"/>
      <c r="J1239" s="2"/>
      <c r="K1239" s="2"/>
      <c r="L1239" s="2"/>
      <c r="M1239" s="2"/>
      <c r="N1239" s="5"/>
      <c r="O1239" s="5"/>
      <c r="P1239" s="5"/>
      <c r="Q1239" s="5"/>
    </row>
    <row r="1240" spans="1:17" ht="30" customHeight="1" x14ac:dyDescent="0.25">
      <c r="A1240" s="2">
        <v>12239</v>
      </c>
      <c r="B1240" s="3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240" s="12" t="s">
        <v>300</v>
      </c>
      <c r="D1240" s="13" t="s">
        <v>301</v>
      </c>
      <c r="F1240" s="5"/>
      <c r="G1240" s="5"/>
      <c r="H1240" s="5"/>
      <c r="I1240" s="2"/>
      <c r="J1240" s="2"/>
      <c r="K1240" s="2"/>
      <c r="L1240" s="2"/>
      <c r="M1240" s="2"/>
      <c r="N1240" s="5"/>
      <c r="O1240" s="5"/>
      <c r="P1240" s="5"/>
      <c r="Q1240" s="5"/>
    </row>
    <row r="1241" spans="1:17" ht="30" customHeight="1" x14ac:dyDescent="0.25">
      <c r="A1241" s="2">
        <v>12240</v>
      </c>
      <c r="B1241" s="3" t="str">
        <f>HYPERLINK("https://namson.doluong.nghean.gov.vn/", "UBND Ủy ban nhân dân xã Nam Sơn tỉnh Nghệ An")</f>
        <v>UBND Ủy ban nhân dân xã Nam Sơn tỉnh Nghệ An</v>
      </c>
      <c r="C1241" s="12" t="s">
        <v>300</v>
      </c>
      <c r="F1241" s="5"/>
      <c r="G1241" s="5"/>
      <c r="H1241" s="5"/>
      <c r="I1241" s="2"/>
      <c r="J1241" s="2"/>
      <c r="K1241" s="2"/>
      <c r="L1241" s="2"/>
      <c r="M1241" s="2"/>
      <c r="N1241" s="5"/>
      <c r="O1241" s="5"/>
      <c r="P1241" s="5"/>
      <c r="Q1241" s="5"/>
    </row>
    <row r="1242" spans="1:17" ht="30" customHeight="1" x14ac:dyDescent="0.25">
      <c r="A1242" s="2">
        <v>12241</v>
      </c>
      <c r="B1242" s="3" t="s">
        <v>183</v>
      </c>
      <c r="C1242" s="14" t="s">
        <v>1</v>
      </c>
      <c r="D1242" s="13" t="s">
        <v>301</v>
      </c>
      <c r="F1242" s="5"/>
      <c r="G1242" s="5"/>
      <c r="H1242" s="5"/>
      <c r="I1242" s="2"/>
      <c r="J1242" s="2"/>
      <c r="K1242" s="2"/>
      <c r="L1242" s="2"/>
      <c r="M1242" s="2"/>
      <c r="N1242" s="5"/>
      <c r="O1242" s="5"/>
      <c r="P1242" s="5"/>
      <c r="Q1242" s="5"/>
    </row>
    <row r="1243" spans="1:17" ht="30" customHeight="1" x14ac:dyDescent="0.25">
      <c r="A1243" s="2">
        <v>12242</v>
      </c>
      <c r="B1243" s="3" t="str">
        <f>HYPERLINK("https://chauly.quyhop.nghean.gov.vn/", "UBND Ủy ban nhân dân xã Châu Lý tỉnh Nghệ An")</f>
        <v>UBND Ủy ban nhân dân xã Châu Lý tỉnh Nghệ An</v>
      </c>
      <c r="C1243" s="12" t="s">
        <v>300</v>
      </c>
      <c r="F1243" s="5"/>
      <c r="G1243" s="5"/>
      <c r="H1243" s="5"/>
      <c r="I1243" s="2"/>
      <c r="J1243" s="2"/>
      <c r="K1243" s="2"/>
      <c r="L1243" s="2"/>
      <c r="M1243" s="2"/>
      <c r="N1243" s="5"/>
      <c r="O1243" s="5"/>
      <c r="P1243" s="5"/>
      <c r="Q1243" s="5"/>
    </row>
    <row r="1244" spans="1:17" ht="30" customHeight="1" x14ac:dyDescent="0.25">
      <c r="A1244" s="2">
        <v>12243</v>
      </c>
      <c r="B1244" s="3" t="s">
        <v>184</v>
      </c>
      <c r="C1244" s="14" t="s">
        <v>1</v>
      </c>
      <c r="F1244" s="5"/>
      <c r="G1244" s="5"/>
      <c r="H1244" s="5"/>
      <c r="I1244" s="2"/>
      <c r="J1244" s="2"/>
      <c r="K1244" s="2"/>
      <c r="L1244" s="2"/>
      <c r="M1244" s="2"/>
      <c r="N1244" s="5"/>
      <c r="O1244" s="5"/>
      <c r="P1244" s="5"/>
      <c r="Q1244" s="5"/>
    </row>
    <row r="1245" spans="1:17" ht="30" customHeight="1" x14ac:dyDescent="0.25">
      <c r="A1245" s="2">
        <v>12244</v>
      </c>
      <c r="B1245" s="3" t="str">
        <f>HYPERLINK("https://hason.quyhop.nghean.gov.vn/", "UBND Ủy ban nhân dân xã Hạ Sơn tỉnh Nghệ An")</f>
        <v>UBND Ủy ban nhân dân xã Hạ Sơn tỉnh Nghệ An</v>
      </c>
      <c r="C1245" s="12" t="s">
        <v>300</v>
      </c>
      <c r="F1245" s="5"/>
      <c r="G1245" s="5"/>
      <c r="H1245" s="5"/>
      <c r="I1245" s="2"/>
      <c r="J1245" s="2"/>
      <c r="K1245" s="2"/>
      <c r="L1245" s="2"/>
      <c r="M1245" s="2"/>
      <c r="N1245" s="5"/>
      <c r="O1245" s="5"/>
      <c r="P1245" s="5"/>
      <c r="Q1245" s="5"/>
    </row>
    <row r="1246" spans="1:17" ht="30" customHeight="1" x14ac:dyDescent="0.25">
      <c r="A1246" s="2">
        <v>12245</v>
      </c>
      <c r="B1246" s="3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1246" s="12" t="s">
        <v>300</v>
      </c>
      <c r="D1246" s="13"/>
      <c r="F1246" s="5"/>
      <c r="G1246" s="5"/>
      <c r="H1246" s="5"/>
      <c r="I1246" s="2"/>
      <c r="J1246" s="2"/>
      <c r="K1246" s="2"/>
      <c r="L1246" s="2"/>
      <c r="M1246" s="2"/>
      <c r="N1246" s="5"/>
      <c r="O1246" s="5"/>
      <c r="P1246" s="5"/>
      <c r="Q1246" s="5"/>
    </row>
    <row r="1247" spans="1:17" ht="30" customHeight="1" x14ac:dyDescent="0.25">
      <c r="A1247" s="2">
        <v>12246</v>
      </c>
      <c r="B1247" s="3" t="str">
        <f>HYPERLINK("https://doluong.nghean.gov.vn/bac-son/gioi-thieu-chung-xa-bac-son-365180", "UBND Ủy ban nhân dân xã Bắc Sơn tỉnh Nghệ An")</f>
        <v>UBND Ủy ban nhân dân xã Bắc Sơn tỉnh Nghệ An</v>
      </c>
      <c r="C1247" s="12" t="s">
        <v>300</v>
      </c>
      <c r="F1247" s="5"/>
      <c r="G1247" s="5"/>
      <c r="H1247" s="5"/>
      <c r="I1247" s="2"/>
      <c r="J1247" s="2"/>
      <c r="K1247" s="2"/>
      <c r="L1247" s="2"/>
      <c r="M1247" s="2"/>
      <c r="N1247" s="5"/>
      <c r="O1247" s="5"/>
      <c r="P1247" s="5"/>
      <c r="Q1247" s="5"/>
    </row>
    <row r="1248" spans="1:17" ht="30" customHeight="1" x14ac:dyDescent="0.25">
      <c r="A1248" s="2">
        <v>12247</v>
      </c>
      <c r="B1248" s="1" t="str">
        <f>HYPERLINK("", "Công an thị trấn Cầu Giát tỉnh Nghệ An")</f>
        <v>Công an thị trấn Cầu Giát tỉnh Nghệ An</v>
      </c>
      <c r="C1248" s="12" t="s">
        <v>300</v>
      </c>
      <c r="D1248" s="13"/>
      <c r="F1248" s="5"/>
      <c r="G1248" s="5"/>
      <c r="H1248" s="5"/>
      <c r="I1248" s="2"/>
      <c r="J1248" s="2"/>
      <c r="K1248" s="2"/>
      <c r="L1248" s="2"/>
      <c r="M1248" s="2"/>
      <c r="N1248" s="5"/>
      <c r="O1248" s="5"/>
      <c r="P1248" s="5"/>
      <c r="Q1248" s="5"/>
    </row>
    <row r="1249" spans="1:17" ht="30" customHeight="1" x14ac:dyDescent="0.25">
      <c r="A1249" s="2">
        <v>12248</v>
      </c>
      <c r="B1249" s="3" t="str">
        <f>HYPERLINK("https://www.nghean.gov.vn/huyen-uy-hdnd-ubnd-huyen-quynh-luu", "UBND Ủy ban nhân dân thị trấn Cầu Giát tỉnh Nghệ An")</f>
        <v>UBND Ủy ban nhân dân thị trấn Cầu Giát tỉnh Nghệ An</v>
      </c>
      <c r="C1249" s="12" t="s">
        <v>300</v>
      </c>
      <c r="F1249" s="5"/>
      <c r="G1249" s="5"/>
      <c r="H1249" s="5"/>
      <c r="I1249" s="2"/>
      <c r="J1249" s="2"/>
      <c r="K1249" s="2"/>
      <c r="L1249" s="2"/>
      <c r="M1249" s="2"/>
      <c r="N1249" s="5"/>
      <c r="O1249" s="5"/>
      <c r="P1249" s="5"/>
      <c r="Q1249" s="5"/>
    </row>
    <row r="1250" spans="1:17" ht="30" customHeight="1" x14ac:dyDescent="0.25">
      <c r="A1250" s="2">
        <v>12249</v>
      </c>
      <c r="B1250" s="3" t="str">
        <f>HYPERLINK("https://www.facebook.com/p/C%C3%B4ng-an-X%C3%A3-Qu%E1%BB%B3nh-Th%E1%BA%AFng-100063939104759/", "Công an xã Quỳnh Thắng tỉnh Nghệ An")</f>
        <v>Công an xã Quỳnh Thắng tỉnh Nghệ An</v>
      </c>
      <c r="C1250" s="12" t="s">
        <v>300</v>
      </c>
      <c r="D1250" s="13" t="s">
        <v>301</v>
      </c>
      <c r="F1250" s="5"/>
      <c r="G1250" s="5"/>
      <c r="H1250" s="5"/>
      <c r="I1250" s="2"/>
      <c r="J1250" s="2"/>
      <c r="K1250" s="2"/>
      <c r="L1250" s="2"/>
      <c r="M1250" s="2"/>
      <c r="N1250" s="5"/>
      <c r="O1250" s="5"/>
      <c r="P1250" s="5"/>
      <c r="Q1250" s="5"/>
    </row>
    <row r="1251" spans="1:17" ht="30" customHeight="1" x14ac:dyDescent="0.25">
      <c r="A1251" s="2">
        <v>12250</v>
      </c>
      <c r="B1251" s="3" t="str">
        <f>HYPERLINK("https://quynhluu.nghean.gov.vn/", "UBND Ủy ban nhân dân xã Quỳnh Thắng tỉnh Nghệ An")</f>
        <v>UBND Ủy ban nhân dân xã Quỳnh Thắng tỉnh Nghệ An</v>
      </c>
      <c r="C1251" s="12" t="s">
        <v>300</v>
      </c>
      <c r="F1251" s="5"/>
      <c r="G1251" s="5"/>
      <c r="H1251" s="5"/>
      <c r="I1251" s="2"/>
      <c r="J1251" s="2"/>
      <c r="K1251" s="2"/>
      <c r="L1251" s="2"/>
      <c r="M1251" s="2"/>
      <c r="N1251" s="5"/>
      <c r="O1251" s="5"/>
      <c r="P1251" s="5"/>
      <c r="Q1251" s="5"/>
    </row>
    <row r="1252" spans="1:17" ht="30" customHeight="1" x14ac:dyDescent="0.25">
      <c r="A1252" s="2">
        <v>12251</v>
      </c>
      <c r="B1252" s="3" t="str">
        <f>HYPERLINK("https://www.facebook.com/p/C%C3%B4ng-an-x%C3%A3-Qu%E1%BB%B3nh-T%C3%A2n-100063791641718/", "Công an xã Quỳnh Tân tỉnh Nghệ An")</f>
        <v>Công an xã Quỳnh Tân tỉnh Nghệ An</v>
      </c>
      <c r="C1252" s="12" t="s">
        <v>300</v>
      </c>
      <c r="D1252" s="13" t="s">
        <v>301</v>
      </c>
      <c r="F1252" s="5"/>
      <c r="G1252" s="5"/>
      <c r="H1252" s="5"/>
      <c r="I1252" s="2"/>
      <c r="J1252" s="2"/>
      <c r="K1252" s="2"/>
      <c r="L1252" s="2"/>
      <c r="M1252" s="2"/>
      <c r="N1252" s="5"/>
      <c r="O1252" s="5"/>
      <c r="P1252" s="5"/>
      <c r="Q1252" s="5"/>
    </row>
    <row r="1253" spans="1:17" ht="30" customHeight="1" x14ac:dyDescent="0.25">
      <c r="A1253" s="2">
        <v>12252</v>
      </c>
      <c r="B1253" s="3" t="str">
        <f>HYPERLINK("https://quynhluu.nghean.gov.vn/tin-cua-cac-xa-thi-tran-cac-ban-nganh/quynh-tan-quynh-luu-ky-niem-50-nam-ngay-thanh-lap-xa-553542", "UBND Ủy ban nhân dân xã Quỳnh Tân tỉnh Nghệ An")</f>
        <v>UBND Ủy ban nhân dân xã Quỳnh Tân tỉnh Nghệ An</v>
      </c>
      <c r="C1253" s="12" t="s">
        <v>300</v>
      </c>
      <c r="F1253" s="5"/>
      <c r="G1253" s="5"/>
      <c r="H1253" s="5"/>
      <c r="I1253" s="2"/>
      <c r="J1253" s="2"/>
      <c r="K1253" s="2"/>
      <c r="L1253" s="2"/>
      <c r="M1253" s="2"/>
      <c r="N1253" s="5"/>
      <c r="O1253" s="5"/>
      <c r="P1253" s="5"/>
      <c r="Q1253" s="5"/>
    </row>
    <row r="1254" spans="1:17" ht="30" customHeight="1" x14ac:dyDescent="0.25">
      <c r="A1254" s="2">
        <v>12253</v>
      </c>
      <c r="B1254" s="3" t="str">
        <f>HYPERLINK("https://www.facebook.com/conganxaquynhchau/", "Công an xã Quỳnh Châu tỉnh Nghệ An")</f>
        <v>Công an xã Quỳnh Châu tỉnh Nghệ An</v>
      </c>
      <c r="C1254" s="12" t="s">
        <v>300</v>
      </c>
      <c r="D1254" s="13" t="s">
        <v>301</v>
      </c>
      <c r="F1254" s="5"/>
      <c r="G1254" s="5"/>
      <c r="H1254" s="5"/>
      <c r="I1254" s="2"/>
      <c r="J1254" s="2"/>
      <c r="K1254" s="2"/>
      <c r="L1254" s="2"/>
      <c r="M1254" s="2"/>
      <c r="N1254" s="5"/>
      <c r="O1254" s="5"/>
      <c r="P1254" s="5"/>
      <c r="Q1254" s="5"/>
    </row>
    <row r="1255" spans="1:17" ht="30" customHeight="1" x14ac:dyDescent="0.25">
      <c r="A1255" s="2">
        <v>12254</v>
      </c>
      <c r="B1255" s="3" t="str">
        <f>HYPERLINK("https://quynhchau.quynhluu.nghean.gov.vn/", "UBND Ủy ban nhân dân xã Quỳnh Châu tỉnh Nghệ An")</f>
        <v>UBND Ủy ban nhân dân xã Quỳnh Châu tỉnh Nghệ An</v>
      </c>
      <c r="C1255" s="12" t="s">
        <v>300</v>
      </c>
      <c r="F1255" s="5"/>
      <c r="G1255" s="5"/>
      <c r="H1255" s="5"/>
      <c r="I1255" s="2"/>
      <c r="J1255" s="2"/>
      <c r="K1255" s="2"/>
      <c r="L1255" s="2"/>
      <c r="M1255" s="2"/>
      <c r="N1255" s="5"/>
      <c r="O1255" s="5"/>
      <c r="P1255" s="5"/>
      <c r="Q1255" s="5"/>
    </row>
    <row r="1256" spans="1:17" ht="30" customHeight="1" x14ac:dyDescent="0.25">
      <c r="A1256" s="2">
        <v>12255</v>
      </c>
      <c r="B1256" s="3" t="str">
        <f>HYPERLINK("https://www.facebook.com/p/C%C3%B4ng-an-x%C3%A3-T%C3%A2n-S%C6%A1n-Qu%E1%BB%B3nh-L%C6%B0u-100079974690487/", "Công an xã Tân Sơn tỉnh Nghệ An")</f>
        <v>Công an xã Tân Sơn tỉnh Nghệ An</v>
      </c>
      <c r="C1256" s="12" t="s">
        <v>300</v>
      </c>
      <c r="D1256" s="13" t="s">
        <v>301</v>
      </c>
      <c r="F1256" s="5"/>
      <c r="G1256" s="5"/>
      <c r="H1256" s="5"/>
      <c r="I1256" s="2"/>
      <c r="J1256" s="2"/>
      <c r="K1256" s="2"/>
      <c r="L1256" s="2"/>
      <c r="M1256" s="2"/>
      <c r="N1256" s="5"/>
      <c r="O1256" s="5"/>
      <c r="P1256" s="5"/>
      <c r="Q1256" s="5"/>
    </row>
    <row r="1257" spans="1:17" ht="30" customHeight="1" x14ac:dyDescent="0.25">
      <c r="A1257" s="2">
        <v>12256</v>
      </c>
      <c r="B1257" s="3" t="str">
        <f>HYPERLINK("https://tanson.doluong.nghean.gov.vn/", "UBND Ủy ban nhân dân xã Tân Sơn tỉnh Nghệ An")</f>
        <v>UBND Ủy ban nhân dân xã Tân Sơn tỉnh Nghệ An</v>
      </c>
      <c r="C1257" s="12" t="s">
        <v>300</v>
      </c>
      <c r="F1257" s="5"/>
      <c r="G1257" s="5"/>
      <c r="H1257" s="5"/>
      <c r="I1257" s="2"/>
      <c r="J1257" s="2"/>
      <c r="K1257" s="2"/>
      <c r="L1257" s="2"/>
      <c r="M1257" s="2"/>
      <c r="N1257" s="5"/>
      <c r="O1257" s="5"/>
      <c r="P1257" s="5"/>
      <c r="Q1257" s="5"/>
    </row>
    <row r="1258" spans="1:17" ht="30" customHeight="1" x14ac:dyDescent="0.25">
      <c r="A1258" s="2">
        <v>12257</v>
      </c>
      <c r="B1258" s="3" t="str">
        <f>HYPERLINK("https://www.facebook.com/p/C%C3%B4ng-an-x%C3%A3-Qu%E1%BB%B3nh-V%C4%83n-100057236868043/", "Công an xã Quỳnh Văn tỉnh Nghệ An")</f>
        <v>Công an xã Quỳnh Văn tỉnh Nghệ An</v>
      </c>
      <c r="C1258" s="12" t="s">
        <v>300</v>
      </c>
      <c r="D1258" s="13" t="s">
        <v>301</v>
      </c>
      <c r="F1258" s="5"/>
      <c r="G1258" s="5"/>
      <c r="H1258" s="5"/>
      <c r="I1258" s="2"/>
      <c r="J1258" s="2"/>
      <c r="K1258" s="2"/>
      <c r="L1258" s="2"/>
      <c r="M1258" s="2"/>
      <c r="N1258" s="5"/>
      <c r="O1258" s="5"/>
      <c r="P1258" s="5"/>
      <c r="Q1258" s="5"/>
    </row>
    <row r="1259" spans="1:17" ht="30" customHeight="1" x14ac:dyDescent="0.25">
      <c r="A1259" s="2">
        <v>12258</v>
      </c>
      <c r="B1259" s="3" t="str">
        <f>HYPERLINK("https://quynhluu.nghean.gov.vn/thoi-su-chinh-tri/quynh-van-quynh-luu-co-tan-chu-tich-ubnd-xa-491854", "UBND Ủy ban nhân dân xã Quỳnh Văn tỉnh Nghệ An")</f>
        <v>UBND Ủy ban nhân dân xã Quỳnh Văn tỉnh Nghệ An</v>
      </c>
      <c r="C1259" s="12" t="s">
        <v>300</v>
      </c>
      <c r="F1259" s="5"/>
      <c r="G1259" s="5"/>
      <c r="H1259" s="5"/>
      <c r="I1259" s="2"/>
      <c r="J1259" s="2"/>
      <c r="K1259" s="2"/>
      <c r="L1259" s="2"/>
      <c r="M1259" s="2"/>
      <c r="N1259" s="5"/>
      <c r="O1259" s="5"/>
      <c r="P1259" s="5"/>
      <c r="Q1259" s="5"/>
    </row>
    <row r="1260" spans="1:17" ht="30" customHeight="1" x14ac:dyDescent="0.25">
      <c r="A1260" s="2">
        <v>12259</v>
      </c>
      <c r="B1260" s="3" t="str">
        <f>HYPERLINK("https://www.facebook.com/p/C%C3%B4ng-an-x%C3%A3-Ng%E1%BB%8Dc-S%C6%A1n-100063204161309/", "Công an xã Ngọc Sơn tỉnh Nghệ An")</f>
        <v>Công an xã Ngọc Sơn tỉnh Nghệ An</v>
      </c>
      <c r="C1260" s="12" t="s">
        <v>300</v>
      </c>
      <c r="D1260" s="13" t="s">
        <v>301</v>
      </c>
      <c r="F1260" s="5"/>
      <c r="G1260" s="5"/>
      <c r="H1260" s="5"/>
      <c r="I1260" s="2"/>
      <c r="J1260" s="2"/>
      <c r="K1260" s="2"/>
      <c r="L1260" s="2"/>
      <c r="M1260" s="2"/>
      <c r="N1260" s="5"/>
      <c r="O1260" s="5"/>
      <c r="P1260" s="5"/>
      <c r="Q1260" s="5"/>
    </row>
    <row r="1261" spans="1:17" ht="30" customHeight="1" x14ac:dyDescent="0.25">
      <c r="A1261" s="2">
        <v>12260</v>
      </c>
      <c r="B1261" s="3" t="str">
        <f>HYPERLINK("https://doluong.nghean.gov.vn/ngoc-son/gioi-thieu-chung-xa-ngoc-son-365175", "UBND Ủy ban nhân dân xã Ngọc Sơn tỉnh Nghệ An")</f>
        <v>UBND Ủy ban nhân dân xã Ngọc Sơn tỉnh Nghệ An</v>
      </c>
      <c r="C1261" s="12" t="s">
        <v>300</v>
      </c>
      <c r="F1261" s="5"/>
      <c r="G1261" s="5"/>
      <c r="H1261" s="5"/>
      <c r="I1261" s="2"/>
      <c r="J1261" s="2"/>
      <c r="K1261" s="2"/>
      <c r="L1261" s="2"/>
      <c r="M1261" s="2"/>
      <c r="N1261" s="5"/>
      <c r="O1261" s="5"/>
      <c r="P1261" s="5"/>
      <c r="Q1261" s="5"/>
    </row>
    <row r="1262" spans="1:17" ht="30" customHeight="1" x14ac:dyDescent="0.25">
      <c r="A1262" s="2">
        <v>12261</v>
      </c>
      <c r="B1262" s="3" t="s">
        <v>185</v>
      </c>
      <c r="C1262" s="14" t="s">
        <v>1</v>
      </c>
      <c r="D1262" s="13" t="s">
        <v>301</v>
      </c>
      <c r="F1262" s="5"/>
      <c r="G1262" s="5"/>
      <c r="H1262" s="5"/>
      <c r="I1262" s="2"/>
      <c r="J1262" s="2"/>
      <c r="K1262" s="2"/>
      <c r="L1262" s="2"/>
      <c r="M1262" s="2"/>
      <c r="N1262" s="5"/>
      <c r="O1262" s="5"/>
      <c r="P1262" s="5"/>
      <c r="Q1262" s="5"/>
    </row>
    <row r="1263" spans="1:17" ht="30" customHeight="1" x14ac:dyDescent="0.25">
      <c r="A1263" s="2">
        <v>12262</v>
      </c>
      <c r="B1263" s="3" t="str">
        <f>HYPERLINK("https://quynhtam.quynhluu.nghean.gov.vn/", "UBND Ủy ban nhân dân xã Quỳnh Tam tỉnh Nghệ An")</f>
        <v>UBND Ủy ban nhân dân xã Quỳnh Tam tỉnh Nghệ An</v>
      </c>
      <c r="C1263" s="12" t="s">
        <v>300</v>
      </c>
      <c r="F1263" s="5"/>
      <c r="G1263" s="5"/>
      <c r="H1263" s="5"/>
      <c r="I1263" s="2"/>
      <c r="J1263" s="2"/>
      <c r="K1263" s="2"/>
      <c r="L1263" s="2"/>
      <c r="M1263" s="2"/>
      <c r="N1263" s="5"/>
      <c r="O1263" s="5"/>
      <c r="P1263" s="5"/>
      <c r="Q1263" s="5"/>
    </row>
    <row r="1264" spans="1:17" ht="30" customHeight="1" x14ac:dyDescent="0.25">
      <c r="A1264" s="2">
        <v>12263</v>
      </c>
      <c r="B1264" s="1" t="str">
        <f>HYPERLINK("", "Công an xã Quỳnh Hoa tỉnh Nghệ An")</f>
        <v>Công an xã Quỳnh Hoa tỉnh Nghệ An</v>
      </c>
      <c r="C1264" s="12" t="s">
        <v>300</v>
      </c>
      <c r="D1264" s="13"/>
      <c r="F1264" s="5"/>
      <c r="G1264" s="5"/>
      <c r="H1264" s="5"/>
      <c r="I1264" s="2"/>
      <c r="J1264" s="2"/>
      <c r="K1264" s="2"/>
      <c r="L1264" s="2"/>
      <c r="M1264" s="2"/>
      <c r="N1264" s="5"/>
      <c r="O1264" s="5"/>
      <c r="P1264" s="5"/>
      <c r="Q1264" s="5"/>
    </row>
    <row r="1265" spans="1:17" ht="30" customHeight="1" x14ac:dyDescent="0.25">
      <c r="A1265" s="2">
        <v>12264</v>
      </c>
      <c r="B1265" s="3" t="str">
        <f>HYPERLINK("https://www.nghean.gov.vn/chinh-tri/xa-quynh-hoa-don-nhan-bang-cong-nhan-xa-dat-chuan-nong-thon-moi-527529", "UBND Ủy ban nhân dân xã Quỳnh Hoa tỉnh Nghệ An")</f>
        <v>UBND Ủy ban nhân dân xã Quỳnh Hoa tỉnh Nghệ An</v>
      </c>
      <c r="C1265" s="12" t="s">
        <v>300</v>
      </c>
      <c r="F1265" s="5"/>
      <c r="G1265" s="5"/>
      <c r="H1265" s="5"/>
      <c r="I1265" s="2"/>
      <c r="J1265" s="2"/>
      <c r="K1265" s="2"/>
      <c r="L1265" s="2"/>
      <c r="M1265" s="2"/>
      <c r="N1265" s="5"/>
      <c r="O1265" s="5"/>
      <c r="P1265" s="5"/>
      <c r="Q1265" s="5"/>
    </row>
    <row r="1266" spans="1:17" ht="30" customHeight="1" x14ac:dyDescent="0.25">
      <c r="A1266" s="2">
        <v>12265</v>
      </c>
      <c r="B1266" s="3" t="str">
        <f>HYPERLINK("https://www.facebook.com/p/C%C3%B4ng-an-x%C3%A3-Qu%E1%BB%B3nh-Th%E1%BA%A1ch-100069481275726/", "Công an xã Quỳnh Thạch tỉnh Nghệ An")</f>
        <v>Công an xã Quỳnh Thạch tỉnh Nghệ An</v>
      </c>
      <c r="C1266" s="12" t="s">
        <v>300</v>
      </c>
      <c r="D1266" s="13" t="s">
        <v>301</v>
      </c>
      <c r="F1266" s="5"/>
      <c r="G1266" s="5"/>
      <c r="H1266" s="5"/>
      <c r="I1266" s="2"/>
      <c r="J1266" s="2"/>
      <c r="K1266" s="2"/>
      <c r="L1266" s="2"/>
      <c r="M1266" s="2"/>
      <c r="N1266" s="5"/>
      <c r="O1266" s="5"/>
      <c r="P1266" s="5"/>
      <c r="Q1266" s="5"/>
    </row>
    <row r="1267" spans="1:17" ht="30" customHeight="1" x14ac:dyDescent="0.25">
      <c r="A1267" s="2">
        <v>12266</v>
      </c>
      <c r="B1267" s="3" t="str">
        <f>HYPERLINK("https://quynhthach.quynhluu.nghean.gov.vn/", "UBND Ủy ban nhân dân xã Quỳnh Thạch tỉnh Nghệ An")</f>
        <v>UBND Ủy ban nhân dân xã Quỳnh Thạch tỉnh Nghệ An</v>
      </c>
      <c r="C1267" s="12" t="s">
        <v>300</v>
      </c>
      <c r="F1267" s="5"/>
      <c r="G1267" s="5"/>
      <c r="H1267" s="5"/>
      <c r="I1267" s="2"/>
      <c r="J1267" s="2"/>
      <c r="K1267" s="2"/>
      <c r="L1267" s="2"/>
      <c r="M1267" s="2"/>
      <c r="N1267" s="5"/>
      <c r="O1267" s="5"/>
      <c r="P1267" s="5"/>
      <c r="Q1267" s="5"/>
    </row>
    <row r="1268" spans="1:17" ht="30" customHeight="1" x14ac:dyDescent="0.25">
      <c r="A1268" s="2">
        <v>12267</v>
      </c>
      <c r="B1268" s="3" t="s">
        <v>186</v>
      </c>
      <c r="C1268" s="14" t="s">
        <v>1</v>
      </c>
      <c r="D1268" s="13" t="s">
        <v>301</v>
      </c>
      <c r="F1268" s="5"/>
      <c r="G1268" s="5"/>
      <c r="H1268" s="5"/>
      <c r="I1268" s="2"/>
      <c r="J1268" s="2"/>
      <c r="K1268" s="2"/>
      <c r="L1268" s="2"/>
      <c r="M1268" s="2"/>
      <c r="N1268" s="5"/>
      <c r="O1268" s="5"/>
      <c r="P1268" s="5"/>
      <c r="Q1268" s="5"/>
    </row>
    <row r="1269" spans="1:17" ht="30" customHeight="1" x14ac:dyDescent="0.25">
      <c r="A1269" s="2">
        <v>12268</v>
      </c>
      <c r="B1269" s="3" t="str">
        <f>HYPERLINK("https://quynhluu.nghean.gov.vn/van-hoa-xa-hoi/ubnd-huyen-quynh-luu-lam-viec-voi-xa-quynh-bang-ve-cong-tac-chuan-bi-le-cong-bo-huyen-dat-nong-t-550034", "UBND Ủy ban nhân dân xã Quỳnh Bảng tỉnh Nghệ An")</f>
        <v>UBND Ủy ban nhân dân xã Quỳnh Bảng tỉnh Nghệ An</v>
      </c>
      <c r="C1269" s="12" t="s">
        <v>300</v>
      </c>
      <c r="F1269" s="5"/>
      <c r="G1269" s="5"/>
      <c r="H1269" s="5"/>
      <c r="I1269" s="2"/>
      <c r="J1269" s="2"/>
      <c r="K1269" s="2"/>
      <c r="L1269" s="2"/>
      <c r="M1269" s="2"/>
      <c r="N1269" s="5"/>
      <c r="O1269" s="5"/>
      <c r="P1269" s="5"/>
      <c r="Q1269" s="5"/>
    </row>
    <row r="1270" spans="1:17" ht="30" customHeight="1" x14ac:dyDescent="0.25">
      <c r="A1270" s="2">
        <v>12269</v>
      </c>
      <c r="B1270" s="3" t="s">
        <v>187</v>
      </c>
      <c r="C1270" s="14" t="s">
        <v>1</v>
      </c>
      <c r="D1270" s="13" t="s">
        <v>301</v>
      </c>
      <c r="F1270" s="5"/>
      <c r="G1270" s="5"/>
      <c r="H1270" s="5"/>
      <c r="I1270" s="2"/>
      <c r="J1270" s="2"/>
      <c r="K1270" s="2"/>
      <c r="L1270" s="2"/>
      <c r="M1270" s="2"/>
      <c r="N1270" s="5"/>
      <c r="O1270" s="5"/>
      <c r="P1270" s="5"/>
      <c r="Q1270" s="5"/>
    </row>
    <row r="1271" spans="1:17" ht="30" customHeight="1" x14ac:dyDescent="0.25">
      <c r="A1271" s="2">
        <v>12270</v>
      </c>
      <c r="B1271" s="3" t="str">
        <f>HYPERLINK("https://quynhluu.nghean.gov.vn/", "UBND Ủy ban nhân dân xã Quỳnh Mỹ tỉnh Nghệ An")</f>
        <v>UBND Ủy ban nhân dân xã Quỳnh Mỹ tỉnh Nghệ An</v>
      </c>
      <c r="C1271" s="12" t="s">
        <v>300</v>
      </c>
      <c r="F1271" s="5"/>
      <c r="G1271" s="5"/>
      <c r="H1271" s="5"/>
      <c r="I1271" s="2"/>
      <c r="J1271" s="2"/>
      <c r="K1271" s="2"/>
      <c r="L1271" s="2"/>
      <c r="M1271" s="2"/>
      <c r="N1271" s="5"/>
      <c r="O1271" s="5"/>
      <c r="P1271" s="5"/>
      <c r="Q1271" s="5"/>
    </row>
    <row r="1272" spans="1:17" ht="30" customHeight="1" x14ac:dyDescent="0.25">
      <c r="A1272" s="2">
        <v>12271</v>
      </c>
      <c r="B1272" s="3" t="str">
        <f>HYPERLINK("https://www.facebook.com/ConganxaQuynhThanh/", "Công an xã Quỳnh Thanh tỉnh Nghệ An")</f>
        <v>Công an xã Quỳnh Thanh tỉnh Nghệ An</v>
      </c>
      <c r="C1272" s="12" t="s">
        <v>300</v>
      </c>
      <c r="F1272" s="5"/>
      <c r="G1272" s="5"/>
      <c r="H1272" s="5"/>
      <c r="I1272" s="2"/>
      <c r="J1272" s="2"/>
      <c r="K1272" s="2"/>
      <c r="L1272" s="2"/>
      <c r="M1272" s="2"/>
      <c r="N1272" s="5"/>
      <c r="O1272" s="5"/>
      <c r="P1272" s="5"/>
      <c r="Q1272" s="5"/>
    </row>
    <row r="1273" spans="1:17" ht="30" customHeight="1" x14ac:dyDescent="0.25">
      <c r="A1273" s="2">
        <v>12272</v>
      </c>
      <c r="B1273" s="3" t="str">
        <f>HYPERLINK("https://quynhthanh.quynhluu.nghean.gov.vn/", "UBND Ủy ban nhân dân xã Quỳnh Thanh tỉnh Nghệ An")</f>
        <v>UBND Ủy ban nhân dân xã Quỳnh Thanh tỉnh Nghệ An</v>
      </c>
      <c r="C1273" s="12" t="s">
        <v>300</v>
      </c>
      <c r="F1273" s="5"/>
      <c r="G1273" s="5"/>
      <c r="H1273" s="5"/>
      <c r="I1273" s="2"/>
      <c r="J1273" s="2"/>
      <c r="K1273" s="2"/>
      <c r="L1273" s="2"/>
      <c r="M1273" s="2"/>
      <c r="N1273" s="5"/>
      <c r="O1273" s="5"/>
      <c r="P1273" s="5"/>
      <c r="Q1273" s="5"/>
    </row>
    <row r="1274" spans="1:17" ht="30" customHeight="1" x14ac:dyDescent="0.25">
      <c r="A1274" s="2">
        <v>12273</v>
      </c>
      <c r="B1274" s="3" t="s">
        <v>188</v>
      </c>
      <c r="C1274" s="14" t="s">
        <v>1</v>
      </c>
      <c r="D1274" s="13" t="s">
        <v>301</v>
      </c>
      <c r="F1274" s="5"/>
      <c r="G1274" s="5"/>
      <c r="H1274" s="5"/>
      <c r="I1274" s="2"/>
      <c r="J1274" s="2"/>
      <c r="K1274" s="2"/>
      <c r="L1274" s="2"/>
      <c r="M1274" s="2"/>
      <c r="N1274" s="5"/>
      <c r="O1274" s="5"/>
      <c r="P1274" s="5"/>
      <c r="Q1274" s="5"/>
    </row>
    <row r="1275" spans="1:17" ht="30" customHeight="1" x14ac:dyDescent="0.25">
      <c r="A1275" s="2">
        <v>12274</v>
      </c>
      <c r="B1275" s="3" t="str">
        <f>HYPERLINK("https://nghean.gov.vn/kinh-te/xa-quynh-hau-don-bang-cong-nhan-xa-dat-chuan-nong-thon-moi-nang-cao-nam-2021-550141", "UBND Ủy ban nhân dân xã Quỳnh Hậu tỉnh Nghệ An")</f>
        <v>UBND Ủy ban nhân dân xã Quỳnh Hậu tỉnh Nghệ An</v>
      </c>
      <c r="C1275" s="12" t="s">
        <v>300</v>
      </c>
      <c r="F1275" s="5"/>
      <c r="G1275" s="5"/>
      <c r="H1275" s="5"/>
      <c r="I1275" s="2"/>
      <c r="J1275" s="2"/>
      <c r="K1275" s="2"/>
      <c r="L1275" s="2"/>
      <c r="M1275" s="2"/>
      <c r="N1275" s="5"/>
      <c r="O1275" s="5"/>
      <c r="P1275" s="5"/>
      <c r="Q1275" s="5"/>
    </row>
    <row r="1276" spans="1:17" ht="30" customHeight="1" x14ac:dyDescent="0.25">
      <c r="A1276" s="2">
        <v>12275</v>
      </c>
      <c r="B1276" s="3" t="str">
        <f>HYPERLINK("https://www.facebook.com/p/C%C3%B4ng-an-x%C3%A3-Qu%E1%BB%B3nh-L%C3%A2m-100063703022571/", "Công an xã Quỳnh Lâm tỉnh Nghệ An")</f>
        <v>Công an xã Quỳnh Lâm tỉnh Nghệ An</v>
      </c>
      <c r="C1276" s="12" t="s">
        <v>300</v>
      </c>
      <c r="D1276" s="13" t="s">
        <v>301</v>
      </c>
      <c r="F1276" s="5"/>
      <c r="G1276" s="5"/>
      <c r="H1276" s="5"/>
      <c r="I1276" s="2"/>
      <c r="J1276" s="2"/>
      <c r="K1276" s="2"/>
      <c r="L1276" s="2"/>
      <c r="M1276" s="2"/>
      <c r="N1276" s="5"/>
      <c r="O1276" s="5"/>
      <c r="P1276" s="5"/>
      <c r="Q1276" s="5"/>
    </row>
    <row r="1277" spans="1:17" ht="30" customHeight="1" x14ac:dyDescent="0.25">
      <c r="A1277" s="2">
        <v>12276</v>
      </c>
      <c r="B1277" s="3" t="str">
        <f>HYPERLINK("https://quynhlam.quynhluu.nghean.gov.vn/", "UBND Ủy ban nhân dân xã Quỳnh Lâm tỉnh Nghệ An")</f>
        <v>UBND Ủy ban nhân dân xã Quỳnh Lâm tỉnh Nghệ An</v>
      </c>
      <c r="C1277" s="12" t="s">
        <v>300</v>
      </c>
      <c r="F1277" s="5"/>
      <c r="G1277" s="5"/>
      <c r="H1277" s="5"/>
      <c r="I1277" s="2"/>
      <c r="J1277" s="2"/>
      <c r="K1277" s="2"/>
      <c r="L1277" s="2"/>
      <c r="M1277" s="2"/>
      <c r="N1277" s="5"/>
      <c r="O1277" s="5"/>
      <c r="P1277" s="5"/>
      <c r="Q1277" s="5"/>
    </row>
    <row r="1278" spans="1:17" ht="30" customHeight="1" x14ac:dyDescent="0.25">
      <c r="A1278" s="2">
        <v>12277</v>
      </c>
      <c r="B1278" s="3" t="str">
        <f>HYPERLINK("https://www.facebook.com/conganxaquynhdoi/", "Công an xã Quỳnh Đôi tỉnh Nghệ An")</f>
        <v>Công an xã Quỳnh Đôi tỉnh Nghệ An</v>
      </c>
      <c r="C1278" s="12" t="s">
        <v>300</v>
      </c>
      <c r="D1278" s="13" t="s">
        <v>301</v>
      </c>
      <c r="F1278" s="5"/>
      <c r="G1278" s="5"/>
      <c r="H1278" s="5"/>
      <c r="I1278" s="2"/>
      <c r="J1278" s="2"/>
      <c r="K1278" s="2"/>
      <c r="L1278" s="2"/>
      <c r="M1278" s="2"/>
      <c r="N1278" s="5"/>
      <c r="O1278" s="5"/>
      <c r="P1278" s="5"/>
      <c r="Q1278" s="5"/>
    </row>
    <row r="1279" spans="1:17" ht="30" customHeight="1" x14ac:dyDescent="0.25">
      <c r="A1279" s="2">
        <v>12278</v>
      </c>
      <c r="B1279" s="3" t="str">
        <f>HYPERLINK("https://quynhdoi.gov.vn/", "UBND Ủy ban nhân dân xã Quỳnh Đôi tỉnh Nghệ An")</f>
        <v>UBND Ủy ban nhân dân xã Quỳnh Đôi tỉnh Nghệ An</v>
      </c>
      <c r="C1279" s="12" t="s">
        <v>300</v>
      </c>
      <c r="F1279" s="5"/>
      <c r="G1279" s="5"/>
      <c r="H1279" s="5"/>
      <c r="I1279" s="2"/>
      <c r="J1279" s="2"/>
      <c r="K1279" s="2"/>
      <c r="L1279" s="2"/>
      <c r="M1279" s="2"/>
      <c r="N1279" s="5"/>
      <c r="O1279" s="5"/>
      <c r="P1279" s="5"/>
      <c r="Q1279" s="5"/>
    </row>
    <row r="1280" spans="1:17" ht="30" customHeight="1" x14ac:dyDescent="0.25">
      <c r="A1280" s="2">
        <v>12279</v>
      </c>
      <c r="B1280" s="3" t="str">
        <f>HYPERLINK("https://www.facebook.com/p/C%C3%B4ng-an-x%C3%A3-Qu%E1%BB%B3nh-L%C6%B0%C6%A1ng-100032459812635/", "Công an xã Quỳnh Lương tỉnh Nghệ An")</f>
        <v>Công an xã Quỳnh Lương tỉnh Nghệ An</v>
      </c>
      <c r="C1280" s="12" t="s">
        <v>300</v>
      </c>
      <c r="D1280" s="13" t="s">
        <v>301</v>
      </c>
      <c r="F1280" s="5"/>
      <c r="G1280" s="5"/>
      <c r="H1280" s="5"/>
      <c r="I1280" s="2"/>
      <c r="J1280" s="2"/>
      <c r="K1280" s="2"/>
      <c r="L1280" s="2"/>
      <c r="M1280" s="2"/>
      <c r="N1280" s="5"/>
      <c r="O1280" s="5"/>
      <c r="P1280" s="5"/>
      <c r="Q1280" s="5"/>
    </row>
    <row r="1281" spans="1:17" ht="30" customHeight="1" x14ac:dyDescent="0.25">
      <c r="A1281" s="2">
        <v>12280</v>
      </c>
      <c r="B1281" s="3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1281" s="12" t="s">
        <v>300</v>
      </c>
      <c r="F1281" s="5"/>
      <c r="G1281" s="5"/>
      <c r="H1281" s="5"/>
      <c r="I1281" s="2"/>
      <c r="J1281" s="2"/>
      <c r="K1281" s="2"/>
      <c r="L1281" s="2"/>
      <c r="M1281" s="2"/>
      <c r="N1281" s="5"/>
      <c r="O1281" s="5"/>
      <c r="P1281" s="5"/>
      <c r="Q1281" s="5"/>
    </row>
    <row r="1282" spans="1:17" ht="30" customHeight="1" x14ac:dyDescent="0.25">
      <c r="A1282" s="2">
        <v>12281</v>
      </c>
      <c r="B1282" s="3" t="s">
        <v>189</v>
      </c>
      <c r="C1282" s="14" t="s">
        <v>1</v>
      </c>
      <c r="D1282" s="13" t="s">
        <v>301</v>
      </c>
      <c r="F1282" s="5"/>
      <c r="G1282" s="5"/>
      <c r="H1282" s="5"/>
      <c r="I1282" s="2"/>
      <c r="J1282" s="2"/>
      <c r="K1282" s="2"/>
      <c r="L1282" s="2"/>
      <c r="M1282" s="2"/>
      <c r="N1282" s="5"/>
      <c r="O1282" s="5"/>
      <c r="P1282" s="5"/>
      <c r="Q1282" s="5"/>
    </row>
    <row r="1283" spans="1:17" ht="30" customHeight="1" x14ac:dyDescent="0.25">
      <c r="A1283" s="2">
        <v>12282</v>
      </c>
      <c r="B1283" s="3" t="str">
        <f>HYPERLINK("https://quynhluu.nghean.gov.vn/", "UBND Ủy ban nhân dân xã Quỳnh Hồng tỉnh Nghệ An")</f>
        <v>UBND Ủy ban nhân dân xã Quỳnh Hồng tỉnh Nghệ An</v>
      </c>
      <c r="C1283" s="12" t="s">
        <v>300</v>
      </c>
      <c r="F1283" s="5"/>
      <c r="G1283" s="5"/>
      <c r="H1283" s="5"/>
      <c r="I1283" s="2"/>
      <c r="J1283" s="2"/>
      <c r="K1283" s="2"/>
      <c r="L1283" s="2"/>
      <c r="M1283" s="2"/>
      <c r="N1283" s="5"/>
      <c r="O1283" s="5"/>
      <c r="P1283" s="5"/>
      <c r="Q1283" s="5"/>
    </row>
    <row r="1284" spans="1:17" ht="30" customHeight="1" x14ac:dyDescent="0.25">
      <c r="A1284" s="2">
        <v>12283</v>
      </c>
      <c r="B1284" s="3" t="str">
        <f>HYPERLINK("https://www.facebook.com/caxquynhyen17182/", "Công an xã Quỳnh Yên tỉnh Nghệ An")</f>
        <v>Công an xã Quỳnh Yên tỉnh Nghệ An</v>
      </c>
      <c r="C1284" s="12" t="s">
        <v>300</v>
      </c>
      <c r="D1284" s="13" t="s">
        <v>301</v>
      </c>
      <c r="F1284" s="5"/>
      <c r="G1284" s="5"/>
      <c r="H1284" s="5"/>
      <c r="I1284" s="2"/>
      <c r="J1284" s="2"/>
      <c r="K1284" s="2"/>
      <c r="L1284" s="2"/>
      <c r="M1284" s="2"/>
      <c r="N1284" s="5"/>
      <c r="O1284" s="5"/>
      <c r="P1284" s="5"/>
      <c r="Q1284" s="5"/>
    </row>
    <row r="1285" spans="1:17" ht="30" customHeight="1" x14ac:dyDescent="0.25">
      <c r="A1285" s="2">
        <v>12284</v>
      </c>
      <c r="B1285" s="3" t="str">
        <f>HYPERLINK("https://quynhyen.quynhluu.nghean.gov.vn/", "UBND Ủy ban nhân dân xã Quỳnh Yên tỉnh Nghệ An")</f>
        <v>UBND Ủy ban nhân dân xã Quỳnh Yên tỉnh Nghệ An</v>
      </c>
      <c r="C1285" s="12" t="s">
        <v>300</v>
      </c>
      <c r="F1285" s="5"/>
      <c r="G1285" s="5"/>
      <c r="H1285" s="5"/>
      <c r="I1285" s="2"/>
      <c r="J1285" s="2"/>
      <c r="K1285" s="2"/>
      <c r="L1285" s="2"/>
      <c r="M1285" s="2"/>
      <c r="N1285" s="5"/>
      <c r="O1285" s="5"/>
      <c r="P1285" s="5"/>
      <c r="Q1285" s="5"/>
    </row>
    <row r="1286" spans="1:17" ht="30" customHeight="1" x14ac:dyDescent="0.25">
      <c r="A1286" s="2">
        <v>12285</v>
      </c>
      <c r="B1286" s="3" t="str">
        <f>HYPERLINK("https://www.facebook.com/p/C%C3%B4ng-an-x%C3%A3-Qu%E1%BB%B3nh-B%C3%A1-100064972360325/", "Công an xã Quỳnh Bá tỉnh Nghệ An")</f>
        <v>Công an xã Quỳnh Bá tỉnh Nghệ An</v>
      </c>
      <c r="C1286" s="12" t="s">
        <v>300</v>
      </c>
      <c r="D1286" s="13" t="s">
        <v>301</v>
      </c>
      <c r="F1286" s="5"/>
      <c r="G1286" s="5"/>
      <c r="H1286" s="5"/>
      <c r="I1286" s="2"/>
      <c r="J1286" s="2"/>
      <c r="K1286" s="2"/>
      <c r="L1286" s="2"/>
      <c r="M1286" s="2"/>
      <c r="N1286" s="5"/>
      <c r="O1286" s="5"/>
      <c r="P1286" s="5"/>
      <c r="Q1286" s="5"/>
    </row>
    <row r="1287" spans="1:17" ht="30" customHeight="1" x14ac:dyDescent="0.25">
      <c r="A1287" s="2">
        <v>12286</v>
      </c>
      <c r="B1287" s="3" t="str">
        <f>HYPERLINK("https://quynhba.quynhluu.nghean.gov.vn/", "UBND Ủy ban nhân dân xã Quỳnh Bá tỉnh Nghệ An")</f>
        <v>UBND Ủy ban nhân dân xã Quỳnh Bá tỉnh Nghệ An</v>
      </c>
      <c r="C1287" s="12" t="s">
        <v>300</v>
      </c>
      <c r="F1287" s="5"/>
      <c r="G1287" s="5"/>
      <c r="H1287" s="5"/>
      <c r="I1287" s="2"/>
      <c r="J1287" s="2"/>
      <c r="K1287" s="2"/>
      <c r="L1287" s="2"/>
      <c r="M1287" s="2"/>
      <c r="N1287" s="5"/>
      <c r="O1287" s="5"/>
      <c r="P1287" s="5"/>
      <c r="Q1287" s="5"/>
    </row>
    <row r="1288" spans="1:17" ht="30" customHeight="1" x14ac:dyDescent="0.25">
      <c r="A1288" s="2">
        <v>12287</v>
      </c>
      <c r="B1288" s="1" t="str">
        <f>HYPERLINK("", "Công an xã Quỳnh Minh tỉnh Nghệ An")</f>
        <v>Công an xã Quỳnh Minh tỉnh Nghệ An</v>
      </c>
      <c r="C1288" s="12" t="s">
        <v>300</v>
      </c>
      <c r="D1288" s="13"/>
      <c r="F1288" s="5"/>
      <c r="G1288" s="5"/>
      <c r="H1288" s="5"/>
      <c r="I1288" s="2"/>
      <c r="J1288" s="2"/>
      <c r="K1288" s="2"/>
      <c r="L1288" s="2"/>
      <c r="M1288" s="2"/>
      <c r="N1288" s="5"/>
      <c r="O1288" s="5"/>
      <c r="P1288" s="5"/>
      <c r="Q1288" s="5"/>
    </row>
    <row r="1289" spans="1:17" ht="30" customHeight="1" x14ac:dyDescent="0.25">
      <c r="A1289" s="2">
        <v>12288</v>
      </c>
      <c r="B1289" s="3" t="str">
        <f>HYPERLINK("https://www.nghean.gov.vn/kinh-te/xa-quynh-minh-huyen-quynh-luu-don-nhan-bang-cong-nhan-xa-nong-thon-moi-nang-cao-610144", "UBND Ủy ban nhân dân xã Quỳnh Minh tỉnh Nghệ An")</f>
        <v>UBND Ủy ban nhân dân xã Quỳnh Minh tỉnh Nghệ An</v>
      </c>
      <c r="C1289" s="12" t="s">
        <v>300</v>
      </c>
      <c r="F1289" s="5"/>
      <c r="G1289" s="5"/>
      <c r="H1289" s="5"/>
      <c r="I1289" s="2"/>
      <c r="J1289" s="2"/>
      <c r="K1289" s="2"/>
      <c r="L1289" s="2"/>
      <c r="M1289" s="2"/>
      <c r="N1289" s="5"/>
      <c r="O1289" s="5"/>
      <c r="P1289" s="5"/>
      <c r="Q1289" s="5"/>
    </row>
    <row r="1290" spans="1:17" ht="30" customHeight="1" x14ac:dyDescent="0.25">
      <c r="A1290" s="2">
        <v>12289</v>
      </c>
      <c r="B1290" s="3" t="str">
        <f>HYPERLINK("https://www.facebook.com/p/C%C3%B4ng-an-x%C3%A3-Qu%E1%BB%B3nh-Di%E1%BB%85n-100063497774788/", "Công an xã Quỳnh Diễn tỉnh Nghệ An")</f>
        <v>Công an xã Quỳnh Diễn tỉnh Nghệ An</v>
      </c>
      <c r="C1290" s="12" t="s">
        <v>300</v>
      </c>
      <c r="D1290" s="13" t="s">
        <v>301</v>
      </c>
      <c r="F1290" s="5"/>
      <c r="G1290" s="5"/>
      <c r="H1290" s="5"/>
      <c r="I1290" s="2"/>
      <c r="J1290" s="2"/>
      <c r="K1290" s="2"/>
      <c r="L1290" s="2"/>
      <c r="M1290" s="2"/>
      <c r="N1290" s="5"/>
      <c r="O1290" s="5"/>
      <c r="P1290" s="5"/>
      <c r="Q1290" s="5"/>
    </row>
    <row r="1291" spans="1:17" ht="30" customHeight="1" x14ac:dyDescent="0.25">
      <c r="A1291" s="2">
        <v>12290</v>
      </c>
      <c r="B1291" s="3" t="str">
        <f>HYPERLINK("https://quynhluu.nghean.gov.vn/", "UBND Ủy ban nhân dân xã Quỳnh Diễn tỉnh Nghệ An")</f>
        <v>UBND Ủy ban nhân dân xã Quỳnh Diễn tỉnh Nghệ An</v>
      </c>
      <c r="C1291" s="12" t="s">
        <v>300</v>
      </c>
      <c r="F1291" s="5"/>
      <c r="G1291" s="5"/>
      <c r="H1291" s="5"/>
      <c r="I1291" s="2"/>
      <c r="J1291" s="2"/>
      <c r="K1291" s="2"/>
      <c r="L1291" s="2"/>
      <c r="M1291" s="2"/>
      <c r="N1291" s="5"/>
      <c r="O1291" s="5"/>
      <c r="P1291" s="5"/>
      <c r="Q1291" s="5"/>
    </row>
    <row r="1292" spans="1:17" ht="30" customHeight="1" x14ac:dyDescent="0.25">
      <c r="A1292" s="2">
        <v>12291</v>
      </c>
      <c r="B1292" s="3" t="str">
        <f>HYPERLINK("https://www.facebook.com/p/C%C3%B4ng-an-x%C3%A3-Qu%E1%BB%B3nh-H%C6%B0ng-100067509011427/", "Công an xã Quỳnh Hưng tỉnh Nghệ An")</f>
        <v>Công an xã Quỳnh Hưng tỉnh Nghệ An</v>
      </c>
      <c r="C1292" s="12" t="s">
        <v>300</v>
      </c>
      <c r="D1292" s="13" t="s">
        <v>301</v>
      </c>
      <c r="F1292" s="5"/>
      <c r="G1292" s="5"/>
      <c r="H1292" s="5"/>
      <c r="I1292" s="2"/>
      <c r="J1292" s="2"/>
      <c r="K1292" s="2"/>
      <c r="L1292" s="2"/>
      <c r="M1292" s="2"/>
      <c r="N1292" s="5"/>
      <c r="O1292" s="5"/>
      <c r="P1292" s="5"/>
      <c r="Q1292" s="5"/>
    </row>
    <row r="1293" spans="1:17" ht="30" customHeight="1" x14ac:dyDescent="0.25">
      <c r="A1293" s="2">
        <v>12292</v>
      </c>
      <c r="B1293" s="3" t="str">
        <f>HYPERLINK("https://quynhluu.nghean.gov.vn/", "UBND Ủy ban nhân dân xã Quỳnh Hưng tỉnh Nghệ An")</f>
        <v>UBND Ủy ban nhân dân xã Quỳnh Hưng tỉnh Nghệ An</v>
      </c>
      <c r="C1293" s="12" t="s">
        <v>300</v>
      </c>
      <c r="F1293" s="5"/>
      <c r="G1293" s="5"/>
      <c r="H1293" s="5"/>
      <c r="I1293" s="2"/>
      <c r="J1293" s="2"/>
      <c r="K1293" s="2"/>
      <c r="L1293" s="2"/>
      <c r="M1293" s="2"/>
      <c r="N1293" s="5"/>
      <c r="O1293" s="5"/>
      <c r="P1293" s="5"/>
      <c r="Q1293" s="5"/>
    </row>
    <row r="1294" spans="1:17" ht="30" customHeight="1" x14ac:dyDescent="0.25">
      <c r="A1294" s="2">
        <v>12293</v>
      </c>
      <c r="B1294" s="3" t="str">
        <f>HYPERLINK("https://www.facebook.com/p/C%C3%B4ng-an-x%C3%A3-Qu%E1%BB%B3nh-Giang-100068939718382/", "Công an xã Quỳnh Giang tỉnh Nghệ An")</f>
        <v>Công an xã Quỳnh Giang tỉnh Nghệ An</v>
      </c>
      <c r="C1294" s="12" t="s">
        <v>300</v>
      </c>
      <c r="F1294" s="5"/>
      <c r="G1294" s="5"/>
      <c r="H1294" s="5"/>
      <c r="I1294" s="2"/>
      <c r="J1294" s="2"/>
      <c r="K1294" s="2"/>
      <c r="L1294" s="2"/>
      <c r="M1294" s="2"/>
      <c r="N1294" s="5"/>
      <c r="O1294" s="5"/>
      <c r="P1294" s="5"/>
      <c r="Q1294" s="5"/>
    </row>
    <row r="1295" spans="1:17" ht="30" customHeight="1" x14ac:dyDescent="0.25">
      <c r="A1295" s="2">
        <v>12294</v>
      </c>
      <c r="B1295" s="3" t="str">
        <f>HYPERLINK("https://quynhluu.nghean.gov.vn/tin-cua-cac-xa-thi-tran-cac-ban-nganh/dang-bo-xa-quynh-giang-quynh-luu-trao-huy-hieu-dang-va-tong-ket-cong-tac-xay-dung-dang-nam-2023-613797", "UBND Ủy ban nhân dân xã Quỳnh Giang tỉnh Nghệ An")</f>
        <v>UBND Ủy ban nhân dân xã Quỳnh Giang tỉnh Nghệ An</v>
      </c>
      <c r="C1295" s="12" t="s">
        <v>300</v>
      </c>
      <c r="F1295" s="5"/>
      <c r="G1295" s="5"/>
      <c r="H1295" s="5"/>
      <c r="I1295" s="2"/>
      <c r="J1295" s="2"/>
      <c r="K1295" s="2"/>
      <c r="L1295" s="2"/>
      <c r="M1295" s="2"/>
      <c r="N1295" s="5"/>
      <c r="O1295" s="5"/>
      <c r="P1295" s="5"/>
      <c r="Q1295" s="5"/>
    </row>
    <row r="1296" spans="1:17" ht="30" customHeight="1" x14ac:dyDescent="0.25">
      <c r="A1296" s="2">
        <v>12295</v>
      </c>
      <c r="B1296" s="1" t="str">
        <f>HYPERLINK("", "Công an xã Quỳnh Ngọc tỉnh Nghệ An")</f>
        <v>Công an xã Quỳnh Ngọc tỉnh Nghệ An</v>
      </c>
      <c r="C1296" s="12" t="s">
        <v>300</v>
      </c>
      <c r="D1296" s="13"/>
      <c r="F1296" s="5"/>
      <c r="G1296" s="5"/>
      <c r="H1296" s="5"/>
      <c r="I1296" s="2"/>
      <c r="J1296" s="2"/>
      <c r="K1296" s="2"/>
      <c r="L1296" s="2"/>
      <c r="M1296" s="2"/>
      <c r="N1296" s="5"/>
      <c r="O1296" s="5"/>
      <c r="P1296" s="5"/>
      <c r="Q1296" s="5"/>
    </row>
    <row r="1297" spans="1:17" ht="30" customHeight="1" x14ac:dyDescent="0.25">
      <c r="A1297" s="2">
        <v>12296</v>
      </c>
      <c r="B1297" s="3" t="str">
        <f>HYPERLINK("https://quynhluu.nghean.gov.vn/thoi-su-chinh-tri/lanh-dao-so-ke-hoach-va-dau-tu-tinh-nghe-an-du-ngay-hoi-dai-doan-ket-o-thon-song-ngoc-xa-quynh-n-609672", "UBND Ủy ban nhân dân xã Quỳnh Ngọc tỉnh Nghệ An")</f>
        <v>UBND Ủy ban nhân dân xã Quỳnh Ngọc tỉnh Nghệ An</v>
      </c>
      <c r="C1297" s="12" t="s">
        <v>300</v>
      </c>
      <c r="F1297" s="5"/>
      <c r="G1297" s="5"/>
      <c r="H1297" s="5"/>
      <c r="I1297" s="2"/>
      <c r="J1297" s="2"/>
      <c r="K1297" s="2"/>
      <c r="L1297" s="2"/>
      <c r="M1297" s="2"/>
      <c r="N1297" s="5"/>
      <c r="O1297" s="5"/>
      <c r="P1297" s="5"/>
      <c r="Q1297" s="5"/>
    </row>
    <row r="1298" spans="1:17" ht="30" customHeight="1" x14ac:dyDescent="0.25">
      <c r="A1298" s="2">
        <v>12297</v>
      </c>
      <c r="B1298" s="3" t="s">
        <v>190</v>
      </c>
      <c r="C1298" s="14" t="s">
        <v>1</v>
      </c>
      <c r="D1298" s="13" t="s">
        <v>301</v>
      </c>
      <c r="F1298" s="5"/>
      <c r="G1298" s="5"/>
      <c r="H1298" s="5"/>
      <c r="I1298" s="2"/>
      <c r="J1298" s="2"/>
      <c r="K1298" s="2"/>
      <c r="L1298" s="2"/>
      <c r="M1298" s="2"/>
      <c r="N1298" s="5"/>
      <c r="O1298" s="5"/>
      <c r="P1298" s="5"/>
      <c r="Q1298" s="5"/>
    </row>
    <row r="1299" spans="1:17" ht="30" customHeight="1" x14ac:dyDescent="0.25">
      <c r="A1299" s="2">
        <v>12298</v>
      </c>
      <c r="B1299" s="3" t="str">
        <f>HYPERLINK("https://quynhluu.nghean.gov.vn/", "UBND Ủy ban nhân dân xã Quỳnh Nghĩa tỉnh Nghệ An")</f>
        <v>UBND Ủy ban nhân dân xã Quỳnh Nghĩa tỉnh Nghệ An</v>
      </c>
      <c r="C1299" s="12" t="s">
        <v>300</v>
      </c>
      <c r="F1299" s="5"/>
      <c r="G1299" s="5"/>
      <c r="H1299" s="5"/>
      <c r="I1299" s="2"/>
      <c r="J1299" s="2"/>
      <c r="K1299" s="2"/>
      <c r="L1299" s="2"/>
      <c r="M1299" s="2"/>
      <c r="N1299" s="5"/>
      <c r="O1299" s="5"/>
      <c r="P1299" s="5"/>
      <c r="Q1299" s="5"/>
    </row>
    <row r="1300" spans="1:17" ht="30" customHeight="1" x14ac:dyDescent="0.25">
      <c r="A1300" s="2">
        <v>12299</v>
      </c>
      <c r="B1300" s="1" t="str">
        <f>HYPERLINK("https://www.facebook.com/profile.php?id=100063508901230", "Công an xã An Hòa tỉnh Nghệ An")</f>
        <v>Công an xã An Hòa tỉnh Nghệ An</v>
      </c>
      <c r="C1300" s="12" t="s">
        <v>300</v>
      </c>
      <c r="D1300" s="13" t="s">
        <v>301</v>
      </c>
      <c r="F1300" s="5"/>
      <c r="G1300" s="5"/>
      <c r="H1300" s="5"/>
      <c r="I1300" s="2"/>
      <c r="J1300" s="2"/>
      <c r="K1300" s="2"/>
      <c r="L1300" s="2"/>
      <c r="M1300" s="2"/>
      <c r="N1300" s="5"/>
      <c r="O1300" s="5"/>
      <c r="P1300" s="5"/>
      <c r="Q1300" s="5"/>
    </row>
    <row r="1301" spans="1:17" ht="30" customHeight="1" x14ac:dyDescent="0.25">
      <c r="A1301" s="2">
        <v>12300</v>
      </c>
      <c r="B1301" s="3" t="str">
        <f>HYPERLINK("https://nghiatien.thaihoa.nghean.gov.vn/", "UBND Ủy ban nhân dân xã An Hòa tỉnh Nghệ An")</f>
        <v>UBND Ủy ban nhân dân xã An Hòa tỉnh Nghệ An</v>
      </c>
      <c r="C1301" s="12" t="s">
        <v>300</v>
      </c>
      <c r="F1301" s="5"/>
      <c r="G1301" s="5"/>
      <c r="H1301" s="5"/>
      <c r="I1301" s="2"/>
      <c r="J1301" s="2"/>
      <c r="K1301" s="2"/>
      <c r="L1301" s="2"/>
      <c r="M1301" s="2"/>
      <c r="N1301" s="5"/>
      <c r="O1301" s="5"/>
      <c r="P1301" s="5"/>
      <c r="Q1301" s="5"/>
    </row>
    <row r="1302" spans="1:17" ht="30" customHeight="1" x14ac:dyDescent="0.25">
      <c r="A1302" s="2">
        <v>12301</v>
      </c>
      <c r="B1302" s="3" t="s">
        <v>191</v>
      </c>
      <c r="C1302" s="14" t="s">
        <v>1</v>
      </c>
      <c r="D1302" s="13" t="s">
        <v>301</v>
      </c>
      <c r="F1302" s="5"/>
      <c r="G1302" s="5"/>
      <c r="H1302" s="5"/>
      <c r="I1302" s="2"/>
      <c r="J1302" s="2"/>
      <c r="K1302" s="2"/>
      <c r="L1302" s="2"/>
      <c r="M1302" s="2"/>
      <c r="N1302" s="5"/>
      <c r="O1302" s="5"/>
      <c r="P1302" s="5"/>
      <c r="Q1302" s="5"/>
    </row>
    <row r="1303" spans="1:17" ht="30" customHeight="1" x14ac:dyDescent="0.25">
      <c r="A1303" s="2">
        <v>12302</v>
      </c>
      <c r="B1303" s="3" t="str">
        <f>HYPERLINK("https://www.nghean.gov.vn/", "UBND Ủy ban nhân dân xã Tiến Thủy tỉnh Nghệ An")</f>
        <v>UBND Ủy ban nhân dân xã Tiến Thủy tỉnh Nghệ An</v>
      </c>
      <c r="C1303" s="12" t="s">
        <v>300</v>
      </c>
      <c r="F1303" s="5"/>
      <c r="G1303" s="5"/>
      <c r="H1303" s="5"/>
      <c r="I1303" s="2"/>
      <c r="J1303" s="2"/>
      <c r="K1303" s="2"/>
      <c r="L1303" s="2"/>
      <c r="M1303" s="2"/>
      <c r="N1303" s="5"/>
      <c r="O1303" s="5"/>
      <c r="P1303" s="5"/>
      <c r="Q1303" s="5"/>
    </row>
    <row r="1304" spans="1:17" ht="30" customHeight="1" x14ac:dyDescent="0.25">
      <c r="A1304" s="2">
        <v>12303</v>
      </c>
      <c r="B1304" s="1" t="str">
        <f>HYPERLINK("", "Công an xã Sơn Hải tỉnh Nghệ An")</f>
        <v>Công an xã Sơn Hải tỉnh Nghệ An</v>
      </c>
      <c r="C1304" s="12" t="s">
        <v>300</v>
      </c>
      <c r="D1304" s="13"/>
      <c r="F1304" s="5"/>
      <c r="G1304" s="5"/>
      <c r="H1304" s="5"/>
      <c r="I1304" s="2"/>
      <c r="J1304" s="2"/>
      <c r="K1304" s="2"/>
      <c r="L1304" s="2"/>
      <c r="M1304" s="2"/>
      <c r="N1304" s="5"/>
      <c r="O1304" s="5"/>
      <c r="P1304" s="5"/>
      <c r="Q1304" s="5"/>
    </row>
    <row r="1305" spans="1:17" ht="30" customHeight="1" x14ac:dyDescent="0.25">
      <c r="A1305" s="2">
        <v>12304</v>
      </c>
      <c r="B1305" s="3" t="str">
        <f>HYPERLINK("https://sonthanh.yenthanh.nghean.gov.vn/to-chuc-bo-may/uy-ban-nhan-dan.html", "UBND Ủy ban nhân dân xã Sơn Hải tỉnh Nghệ An")</f>
        <v>UBND Ủy ban nhân dân xã Sơn Hải tỉnh Nghệ An</v>
      </c>
      <c r="C1305" s="12" t="s">
        <v>300</v>
      </c>
      <c r="F1305" s="5"/>
      <c r="G1305" s="5"/>
      <c r="H1305" s="5"/>
      <c r="I1305" s="2"/>
      <c r="J1305" s="2"/>
      <c r="K1305" s="2"/>
      <c r="L1305" s="2"/>
      <c r="M1305" s="2"/>
      <c r="N1305" s="5"/>
      <c r="O1305" s="5"/>
      <c r="P1305" s="5"/>
      <c r="Q1305" s="5"/>
    </row>
    <row r="1306" spans="1:17" ht="30" customHeight="1" x14ac:dyDescent="0.25">
      <c r="A1306" s="2">
        <v>12305</v>
      </c>
      <c r="B1306" s="1" t="str">
        <f>HYPERLINK("https://www.facebook.com/conganxaquynhtho", "Công an xã Quỳnh Thọ tỉnh Nghệ An")</f>
        <v>Công an xã Quỳnh Thọ tỉnh Nghệ An</v>
      </c>
      <c r="C1306" s="12" t="s">
        <v>300</v>
      </c>
      <c r="D1306" s="13" t="s">
        <v>301</v>
      </c>
      <c r="F1306" s="5"/>
      <c r="G1306" s="5"/>
      <c r="H1306" s="5"/>
      <c r="I1306" s="2"/>
      <c r="J1306" s="2"/>
      <c r="K1306" s="2"/>
      <c r="L1306" s="2"/>
      <c r="M1306" s="2"/>
      <c r="N1306" s="5"/>
      <c r="O1306" s="5"/>
      <c r="P1306" s="5"/>
      <c r="Q1306" s="5"/>
    </row>
    <row r="1307" spans="1:17" ht="30" customHeight="1" x14ac:dyDescent="0.25">
      <c r="A1307" s="2">
        <v>12306</v>
      </c>
      <c r="B1307" s="3" t="str">
        <f>HYPERLINK("https://quynhluu.nghean.gov.vn/thoi-su-chinh-tri/xa-quynh-tho-huyen-quynh-luu-ky-niem-70-nam-thanh-lap-697885", "UBND Ủy ban nhân dân xã Quỳnh Thọ tỉnh Nghệ An")</f>
        <v>UBND Ủy ban nhân dân xã Quỳnh Thọ tỉnh Nghệ An</v>
      </c>
      <c r="C1307" s="12" t="s">
        <v>300</v>
      </c>
      <c r="F1307" s="5"/>
      <c r="G1307" s="5"/>
      <c r="H1307" s="5"/>
      <c r="I1307" s="2"/>
      <c r="J1307" s="2"/>
      <c r="K1307" s="2"/>
      <c r="L1307" s="2"/>
      <c r="M1307" s="2"/>
      <c r="N1307" s="5"/>
      <c r="O1307" s="5"/>
      <c r="P1307" s="5"/>
      <c r="Q1307" s="5"/>
    </row>
    <row r="1308" spans="1:17" ht="30" customHeight="1" x14ac:dyDescent="0.25">
      <c r="A1308" s="2">
        <v>12307</v>
      </c>
      <c r="B1308" s="1" t="str">
        <f>HYPERLINK("", "Công an xã Quỳnh Thuận tỉnh Nghệ An")</f>
        <v>Công an xã Quỳnh Thuận tỉnh Nghệ An</v>
      </c>
      <c r="C1308" s="12" t="s">
        <v>300</v>
      </c>
      <c r="D1308" s="13"/>
      <c r="F1308" s="5"/>
      <c r="G1308" s="5"/>
      <c r="H1308" s="5"/>
      <c r="I1308" s="2"/>
      <c r="J1308" s="2"/>
      <c r="K1308" s="2"/>
      <c r="L1308" s="2"/>
      <c r="M1308" s="2"/>
      <c r="N1308" s="5"/>
      <c r="O1308" s="5"/>
      <c r="P1308" s="5"/>
      <c r="Q1308" s="5"/>
    </row>
    <row r="1309" spans="1:17" ht="30" customHeight="1" x14ac:dyDescent="0.25">
      <c r="A1309" s="2">
        <v>12308</v>
      </c>
      <c r="B1309" s="3" t="str">
        <f>HYPERLINK("https://chicucthuyloi.nghean.gov.vn/tin-hoat-dong/doan-cong-tac-cua-uy-ban-nhan-dan-tinh-nghe-an-kiem-tra-cong-tac-chuan-bi-ung-pho-bao-so-3-tai-c-690384", "UBND Ủy ban nhân dân xã Quỳnh Thuận tỉnh Nghệ An")</f>
        <v>UBND Ủy ban nhân dân xã Quỳnh Thuận tỉnh Nghệ An</v>
      </c>
      <c r="C1309" s="12" t="s">
        <v>300</v>
      </c>
      <c r="F1309" s="5"/>
      <c r="G1309" s="5"/>
      <c r="H1309" s="5"/>
      <c r="I1309" s="2"/>
      <c r="J1309" s="2"/>
      <c r="K1309" s="2"/>
      <c r="L1309" s="2"/>
      <c r="M1309" s="2"/>
      <c r="N1309" s="5"/>
      <c r="O1309" s="5"/>
      <c r="P1309" s="5"/>
      <c r="Q1309" s="5"/>
    </row>
    <row r="1310" spans="1:17" ht="30" customHeight="1" x14ac:dyDescent="0.25">
      <c r="A1310" s="2">
        <v>12309</v>
      </c>
      <c r="B1310" s="3" t="str">
        <f>HYPERLINK("https://www.facebook.com/p/C%C3%B4ng-an-x%C3%A3-Qu%E1%BB%B3nh-Long-100046294881355/", "Công an xã Quỳnh Long tỉnh Nghệ An")</f>
        <v>Công an xã Quỳnh Long tỉnh Nghệ An</v>
      </c>
      <c r="C1310" s="12" t="s">
        <v>300</v>
      </c>
      <c r="D1310" s="13" t="s">
        <v>301</v>
      </c>
      <c r="F1310" s="5"/>
      <c r="G1310" s="5"/>
      <c r="H1310" s="5"/>
      <c r="I1310" s="2"/>
      <c r="J1310" s="2"/>
      <c r="K1310" s="2"/>
      <c r="L1310" s="2"/>
      <c r="M1310" s="2"/>
      <c r="N1310" s="5"/>
      <c r="O1310" s="5"/>
      <c r="P1310" s="5"/>
      <c r="Q1310" s="5"/>
    </row>
    <row r="1311" spans="1:17" ht="30" customHeight="1" x14ac:dyDescent="0.25">
      <c r="A1311" s="2">
        <v>12310</v>
      </c>
      <c r="B1311" s="3" t="s">
        <v>192</v>
      </c>
      <c r="C1311" s="14" t="s">
        <v>1</v>
      </c>
      <c r="F1311" s="5"/>
      <c r="G1311" s="5"/>
      <c r="H1311" s="5"/>
      <c r="I1311" s="2"/>
      <c r="J1311" s="2"/>
      <c r="K1311" s="2"/>
      <c r="L1311" s="2"/>
      <c r="M1311" s="2"/>
      <c r="N1311" s="5"/>
      <c r="O1311" s="5"/>
      <c r="P1311" s="5"/>
      <c r="Q1311" s="5"/>
    </row>
    <row r="1312" spans="1:17" ht="30" customHeight="1" x14ac:dyDescent="0.25">
      <c r="A1312" s="2">
        <v>12311</v>
      </c>
      <c r="B1312" s="3" t="s">
        <v>193</v>
      </c>
      <c r="C1312" s="14" t="s">
        <v>1</v>
      </c>
      <c r="D1312" s="13" t="s">
        <v>301</v>
      </c>
      <c r="F1312" s="5"/>
      <c r="G1312" s="5"/>
      <c r="H1312" s="5"/>
      <c r="I1312" s="2"/>
      <c r="J1312" s="2"/>
      <c r="K1312" s="2"/>
      <c r="L1312" s="2"/>
      <c r="M1312" s="2"/>
      <c r="N1312" s="5"/>
      <c r="O1312" s="5"/>
      <c r="P1312" s="5"/>
      <c r="Q1312" s="5"/>
    </row>
    <row r="1313" spans="1:17" ht="30" customHeight="1" x14ac:dyDescent="0.25">
      <c r="A1313" s="2">
        <v>12312</v>
      </c>
      <c r="B1313" s="3" t="str">
        <f>HYPERLINK("https://tanthang.quynhluu.nghean.gov.vn/tin-noi-bat/gioi-thieu-ve-tan-thang-574310", "UBND Ủy ban nhân dân xã Tân Thắng tỉnh Nghệ An")</f>
        <v>UBND Ủy ban nhân dân xã Tân Thắng tỉnh Nghệ An</v>
      </c>
      <c r="C1313" s="12" t="s">
        <v>300</v>
      </c>
      <c r="F1313" s="5"/>
      <c r="G1313" s="5"/>
      <c r="H1313" s="5"/>
      <c r="I1313" s="2"/>
      <c r="J1313" s="2"/>
      <c r="K1313" s="2"/>
      <c r="L1313" s="2"/>
      <c r="M1313" s="2"/>
      <c r="N1313" s="5"/>
      <c r="O1313" s="5"/>
      <c r="P1313" s="5"/>
      <c r="Q1313" s="5"/>
    </row>
    <row r="1314" spans="1:17" ht="30" customHeight="1" x14ac:dyDescent="0.25">
      <c r="A1314" s="2">
        <v>12313</v>
      </c>
      <c r="B1314" s="3" t="str">
        <f>HYPERLINK("https://www.facebook.com/p/Tu%E1%BB%95i-tr%E1%BA%BB-Con-Cu%C3%B4ng-100080489384664/", "Công an thị trấn Con Cuông tỉnh Nghệ An")</f>
        <v>Công an thị trấn Con Cuông tỉnh Nghệ An</v>
      </c>
      <c r="C1314" s="12" t="s">
        <v>300</v>
      </c>
      <c r="D1314" s="13" t="s">
        <v>301</v>
      </c>
      <c r="F1314" s="5"/>
      <c r="G1314" s="5"/>
      <c r="H1314" s="5"/>
      <c r="I1314" s="2"/>
      <c r="J1314" s="2"/>
      <c r="K1314" s="2"/>
      <c r="L1314" s="2"/>
      <c r="M1314" s="2"/>
      <c r="N1314" s="5"/>
      <c r="O1314" s="5"/>
      <c r="P1314" s="5"/>
      <c r="Q1314" s="5"/>
    </row>
    <row r="1315" spans="1:17" ht="30" customHeight="1" x14ac:dyDescent="0.25">
      <c r="A1315" s="2">
        <v>12314</v>
      </c>
      <c r="B1315" s="3" t="str">
        <f>HYPERLINK("https://concuong.nghean.gov.vn/", "UBND Ủy ban nhân dân thị trấn Con Cuông tỉnh Nghệ An")</f>
        <v>UBND Ủy ban nhân dân thị trấn Con Cuông tỉnh Nghệ An</v>
      </c>
      <c r="C1315" s="12" t="s">
        <v>300</v>
      </c>
      <c r="F1315" s="5"/>
      <c r="G1315" s="5"/>
      <c r="H1315" s="5"/>
      <c r="I1315" s="2"/>
      <c r="J1315" s="2"/>
      <c r="K1315" s="2"/>
      <c r="L1315" s="2"/>
      <c r="M1315" s="2"/>
      <c r="N1315" s="5"/>
      <c r="O1315" s="5"/>
      <c r="P1315" s="5"/>
      <c r="Q1315" s="5"/>
    </row>
    <row r="1316" spans="1:17" ht="30" customHeight="1" x14ac:dyDescent="0.25">
      <c r="A1316" s="2">
        <v>12315</v>
      </c>
      <c r="B1316" s="3" t="s">
        <v>194</v>
      </c>
      <c r="C1316" s="14" t="s">
        <v>1</v>
      </c>
      <c r="F1316" s="5"/>
      <c r="G1316" s="5"/>
      <c r="H1316" s="5"/>
      <c r="I1316" s="2"/>
      <c r="J1316" s="2"/>
      <c r="K1316" s="2"/>
      <c r="L1316" s="2"/>
      <c r="M1316" s="2"/>
      <c r="N1316" s="5"/>
      <c r="O1316" s="5"/>
      <c r="P1316" s="5"/>
      <c r="Q1316" s="5"/>
    </row>
    <row r="1317" spans="1:17" ht="30" customHeight="1" x14ac:dyDescent="0.25">
      <c r="A1317" s="2">
        <v>12316</v>
      </c>
      <c r="B1317" s="3" t="str">
        <f>HYPERLINK("https://binhchuan.concuong.nghean.gov.vn/", "UBND Ủy ban nhân dân xã Bình Chuẩn tỉnh Nghệ An")</f>
        <v>UBND Ủy ban nhân dân xã Bình Chuẩn tỉnh Nghệ An</v>
      </c>
      <c r="C1317" s="12" t="s">
        <v>300</v>
      </c>
      <c r="F1317" s="5"/>
      <c r="G1317" s="5"/>
      <c r="H1317" s="5"/>
      <c r="I1317" s="2"/>
      <c r="J1317" s="2"/>
      <c r="K1317" s="2"/>
      <c r="L1317" s="2"/>
      <c r="M1317" s="2"/>
      <c r="N1317" s="5"/>
      <c r="O1317" s="5"/>
      <c r="P1317" s="5"/>
      <c r="Q1317" s="5"/>
    </row>
    <row r="1318" spans="1:17" ht="30" customHeight="1" x14ac:dyDescent="0.25">
      <c r="A1318" s="2">
        <v>12317</v>
      </c>
      <c r="B1318" s="1" t="str">
        <f>HYPERLINK("https://www.facebook.com/profile.php?id=100068116687190", "Công an xã Lạng Khê tỉnh Nghệ An")</f>
        <v>Công an xã Lạng Khê tỉnh Nghệ An</v>
      </c>
      <c r="C1318" s="12" t="s">
        <v>300</v>
      </c>
      <c r="D1318" s="13" t="s">
        <v>301</v>
      </c>
      <c r="F1318" s="5"/>
      <c r="G1318" s="5"/>
      <c r="H1318" s="5"/>
      <c r="I1318" s="2"/>
      <c r="J1318" s="2"/>
      <c r="K1318" s="2"/>
      <c r="L1318" s="2"/>
      <c r="M1318" s="2"/>
      <c r="N1318" s="5"/>
      <c r="O1318" s="5"/>
      <c r="P1318" s="5"/>
      <c r="Q1318" s="5"/>
    </row>
    <row r="1319" spans="1:17" ht="30" customHeight="1" x14ac:dyDescent="0.25">
      <c r="A1319" s="2">
        <v>12318</v>
      </c>
      <c r="B1319" s="3" t="str">
        <f>HYPERLINK("https://vienkiemsat.nghean.gov.vn/tin-hoat-dong/vien-ksnd-huyen-con-cuong-truc-tiep-kiem-sat-viec-chap-hanh-an-treo-va-cai-tao-khong-giam-giu-ta-543505", "UBND Ủy ban nhân dân xã Lạng Khê tỉnh Nghệ An")</f>
        <v>UBND Ủy ban nhân dân xã Lạng Khê tỉnh Nghệ An</v>
      </c>
      <c r="C1319" s="12" t="s">
        <v>300</v>
      </c>
      <c r="F1319" s="5"/>
      <c r="G1319" s="5"/>
      <c r="H1319" s="5"/>
      <c r="I1319" s="2"/>
      <c r="J1319" s="2"/>
      <c r="K1319" s="2"/>
      <c r="L1319" s="2"/>
      <c r="M1319" s="2"/>
      <c r="N1319" s="5"/>
      <c r="O1319" s="5"/>
      <c r="P1319" s="5"/>
      <c r="Q1319" s="5"/>
    </row>
    <row r="1320" spans="1:17" ht="30" customHeight="1" x14ac:dyDescent="0.25">
      <c r="A1320" s="2">
        <v>12319</v>
      </c>
      <c r="B1320" s="1" t="str">
        <f>HYPERLINK("https://www.facebook.com/profile.php?id=100092407360358", "Công an xã Cam Lâm tỉnh Nghệ An")</f>
        <v>Công an xã Cam Lâm tỉnh Nghệ An</v>
      </c>
      <c r="C1320" s="12" t="s">
        <v>300</v>
      </c>
      <c r="D1320" s="13" t="s">
        <v>301</v>
      </c>
      <c r="F1320" s="5"/>
      <c r="G1320" s="5"/>
      <c r="H1320" s="5"/>
      <c r="I1320" s="2"/>
      <c r="J1320" s="2"/>
      <c r="K1320" s="2"/>
      <c r="L1320" s="2"/>
      <c r="M1320" s="2"/>
      <c r="N1320" s="5"/>
      <c r="O1320" s="5"/>
      <c r="P1320" s="5"/>
      <c r="Q1320" s="5"/>
    </row>
    <row r="1321" spans="1:17" ht="30" customHeight="1" x14ac:dyDescent="0.25">
      <c r="A1321" s="2">
        <v>12320</v>
      </c>
      <c r="B1321" s="3" t="str">
        <f>HYPERLINK("https://anhson.nghean.gov.vn/cam-son/cam-son-473890", "UBND Ủy ban nhân dân xã Cam Lâm tỉnh Nghệ An")</f>
        <v>UBND Ủy ban nhân dân xã Cam Lâm tỉnh Nghệ An</v>
      </c>
      <c r="C1321" s="12" t="s">
        <v>300</v>
      </c>
      <c r="F1321" s="5"/>
      <c r="G1321" s="5"/>
      <c r="H1321" s="5"/>
      <c r="I1321" s="2"/>
      <c r="J1321" s="2"/>
      <c r="K1321" s="2"/>
      <c r="L1321" s="2"/>
      <c r="M1321" s="2"/>
      <c r="N1321" s="5"/>
      <c r="O1321" s="5"/>
      <c r="P1321" s="5"/>
      <c r="Q1321" s="5"/>
    </row>
    <row r="1322" spans="1:17" ht="30" customHeight="1" x14ac:dyDescent="0.25">
      <c r="A1322" s="2">
        <v>12321</v>
      </c>
      <c r="B1322" s="3" t="str">
        <f>HYPERLINK("https://www.facebook.com/cathachngan/", "Công an xã Thạch Ngàn tỉnh Nghệ An")</f>
        <v>Công an xã Thạch Ngàn tỉnh Nghệ An</v>
      </c>
      <c r="C1322" s="12" t="s">
        <v>300</v>
      </c>
      <c r="F1322" s="5"/>
      <c r="G1322" s="5"/>
      <c r="H1322" s="5"/>
      <c r="I1322" s="2"/>
      <c r="J1322" s="2"/>
      <c r="K1322" s="2"/>
      <c r="L1322" s="2"/>
      <c r="M1322" s="2"/>
      <c r="N1322" s="5"/>
      <c r="O1322" s="5"/>
      <c r="P1322" s="5"/>
      <c r="Q1322" s="5"/>
    </row>
    <row r="1323" spans="1:17" ht="30" customHeight="1" x14ac:dyDescent="0.25">
      <c r="A1323" s="2">
        <v>12322</v>
      </c>
      <c r="B1323" s="3" t="str">
        <f>HYPERLINK("https://datafiles.nghean.gov.vn/nan-ubnd/2934/steeringdocument/qd_cong_bo_het_dich__20240704020240704052318754_Signed638557627877033751.pdf", "UBND Ủy ban nhân dân xã Thạch Ngàn tỉnh Nghệ An")</f>
        <v>UBND Ủy ban nhân dân xã Thạch Ngàn tỉnh Nghệ An</v>
      </c>
      <c r="C1323" s="12" t="s">
        <v>300</v>
      </c>
      <c r="F1323" s="5"/>
      <c r="G1323" s="5"/>
      <c r="H1323" s="5"/>
      <c r="I1323" s="2"/>
      <c r="J1323" s="2"/>
      <c r="K1323" s="2"/>
      <c r="L1323" s="2"/>
      <c r="M1323" s="2"/>
      <c r="N1323" s="5"/>
      <c r="O1323" s="5"/>
      <c r="P1323" s="5"/>
      <c r="Q1323" s="5"/>
    </row>
    <row r="1324" spans="1:17" ht="30" customHeight="1" x14ac:dyDescent="0.25">
      <c r="A1324" s="2">
        <v>12323</v>
      </c>
      <c r="B1324" s="1" t="str">
        <f>HYPERLINK("https://www.facebook.com/profile.php?id=100084124844034", "Công an xã Đôn Phục tỉnh Nghệ An")</f>
        <v>Công an xã Đôn Phục tỉnh Nghệ An</v>
      </c>
      <c r="C1324" s="12" t="s">
        <v>300</v>
      </c>
      <c r="D1324" s="13" t="s">
        <v>301</v>
      </c>
      <c r="F1324" s="5"/>
      <c r="G1324" s="5"/>
      <c r="H1324" s="5"/>
      <c r="I1324" s="2"/>
      <c r="J1324" s="2"/>
      <c r="K1324" s="2"/>
      <c r="L1324" s="2"/>
      <c r="M1324" s="2"/>
      <c r="N1324" s="5"/>
      <c r="O1324" s="5"/>
      <c r="P1324" s="5"/>
      <c r="Q1324" s="5"/>
    </row>
    <row r="1325" spans="1:17" ht="30" customHeight="1" x14ac:dyDescent="0.25">
      <c r="A1325" s="2">
        <v>12324</v>
      </c>
      <c r="B1325" s="3" t="str">
        <f>HYPERLINK("https://datafiles.nghean.gov.vn/nan-ubnd/2934/steeringdocument/139qd_cong_bo__dtlcp_xa__dp_2020240913053430465_Signed.pdf", "UBND Ủy ban nhân dân xã Đôn Phục tỉnh Nghệ An")</f>
        <v>UBND Ủy ban nhân dân xã Đôn Phục tỉnh Nghệ An</v>
      </c>
      <c r="C1325" s="12" t="s">
        <v>300</v>
      </c>
      <c r="F1325" s="5"/>
      <c r="G1325" s="5"/>
      <c r="H1325" s="5"/>
      <c r="I1325" s="2"/>
      <c r="J1325" s="2"/>
      <c r="K1325" s="2"/>
      <c r="L1325" s="2"/>
      <c r="M1325" s="2"/>
      <c r="N1325" s="5"/>
      <c r="O1325" s="5"/>
      <c r="P1325" s="5"/>
      <c r="Q1325" s="5"/>
    </row>
    <row r="1326" spans="1:17" ht="30" customHeight="1" x14ac:dyDescent="0.25">
      <c r="A1326" s="2">
        <v>12325</v>
      </c>
      <c r="B1326" s="1" t="str">
        <f>HYPERLINK("https://www.facebook.com/localpolicemauduc", "Công an xã Mậu Đức tỉnh Nghệ An")</f>
        <v>Công an xã Mậu Đức tỉnh Nghệ An</v>
      </c>
      <c r="C1326" s="12" t="s">
        <v>300</v>
      </c>
      <c r="D1326" s="13" t="s">
        <v>301</v>
      </c>
      <c r="F1326" s="5"/>
      <c r="G1326" s="5"/>
      <c r="H1326" s="5"/>
      <c r="I1326" s="2"/>
      <c r="J1326" s="2"/>
      <c r="K1326" s="2"/>
      <c r="L1326" s="2"/>
      <c r="M1326" s="2"/>
      <c r="N1326" s="5"/>
      <c r="O1326" s="5"/>
      <c r="P1326" s="5"/>
      <c r="Q1326" s="5"/>
    </row>
    <row r="1327" spans="1:17" ht="30" customHeight="1" x14ac:dyDescent="0.25">
      <c r="A1327" s="2">
        <v>12326</v>
      </c>
      <c r="B1327" s="3" t="str">
        <f>HYPERLINK("https://concuong.nghean.gov.vn/tin-tuc-su-kien/mau-duc-con-cuong-to-chuc-toa-dam-ky-niem-55-nam-ngay-thanh-lap-xa-5-7-1963-5-7-2018-436144?pageindex=0", "UBND Ủy ban nhân dân xã Mậu Đức tỉnh Nghệ An")</f>
        <v>UBND Ủy ban nhân dân xã Mậu Đức tỉnh Nghệ An</v>
      </c>
      <c r="C1327" s="12" t="s">
        <v>300</v>
      </c>
      <c r="F1327" s="5"/>
      <c r="G1327" s="5"/>
      <c r="H1327" s="5"/>
      <c r="I1327" s="2"/>
      <c r="J1327" s="2"/>
      <c r="K1327" s="2"/>
      <c r="L1327" s="2"/>
      <c r="M1327" s="2"/>
      <c r="N1327" s="5"/>
      <c r="O1327" s="5"/>
      <c r="P1327" s="5"/>
      <c r="Q1327" s="5"/>
    </row>
    <row r="1328" spans="1:17" ht="30" customHeight="1" x14ac:dyDescent="0.25">
      <c r="A1328" s="2">
        <v>12327</v>
      </c>
      <c r="B1328" s="3" t="str">
        <f>HYPERLINK("https://www.facebook.com/p/C%C3%B4ng-an-x%C3%A3-Ch%C3%A2u-Kh%C3%AA-100064414196704/", "Công an xã Châu Khê tỉnh Nghệ An")</f>
        <v>Công an xã Châu Khê tỉnh Nghệ An</v>
      </c>
      <c r="C1328" s="12" t="s">
        <v>300</v>
      </c>
      <c r="D1328" s="13" t="s">
        <v>301</v>
      </c>
      <c r="F1328" s="5"/>
      <c r="G1328" s="5"/>
      <c r="H1328" s="5"/>
      <c r="I1328" s="2"/>
      <c r="J1328" s="2"/>
      <c r="K1328" s="2"/>
      <c r="L1328" s="2"/>
      <c r="M1328" s="2"/>
      <c r="N1328" s="5"/>
      <c r="O1328" s="5"/>
      <c r="P1328" s="5"/>
      <c r="Q1328" s="5"/>
    </row>
    <row r="1329" spans="1:17" ht="30" customHeight="1" x14ac:dyDescent="0.25">
      <c r="A1329" s="2">
        <v>12328</v>
      </c>
      <c r="B1329" s="3" t="str">
        <f>HYPERLINK("https://chaukhe.concuong.nghean.gov.vn/", "UBND Ủy ban nhân dân xã Châu Khê tỉnh Nghệ An")</f>
        <v>UBND Ủy ban nhân dân xã Châu Khê tỉnh Nghệ An</v>
      </c>
      <c r="C1329" s="12" t="s">
        <v>300</v>
      </c>
      <c r="F1329" s="5"/>
      <c r="G1329" s="5"/>
      <c r="H1329" s="5"/>
      <c r="I1329" s="2"/>
      <c r="J1329" s="2"/>
      <c r="K1329" s="2"/>
      <c r="L1329" s="2"/>
      <c r="M1329" s="2"/>
      <c r="N1329" s="5"/>
      <c r="O1329" s="5"/>
      <c r="P1329" s="5"/>
      <c r="Q1329" s="5"/>
    </row>
    <row r="1330" spans="1:17" ht="30" customHeight="1" x14ac:dyDescent="0.25">
      <c r="A1330" s="2">
        <v>12329</v>
      </c>
      <c r="B1330" s="3" t="s">
        <v>195</v>
      </c>
      <c r="C1330" s="14" t="s">
        <v>1</v>
      </c>
      <c r="D1330" s="13" t="s">
        <v>301</v>
      </c>
      <c r="F1330" s="5"/>
      <c r="G1330" s="5"/>
      <c r="H1330" s="5"/>
      <c r="I1330" s="2"/>
      <c r="J1330" s="2"/>
      <c r="K1330" s="2"/>
      <c r="L1330" s="2"/>
      <c r="M1330" s="2"/>
      <c r="N1330" s="5"/>
      <c r="O1330" s="5"/>
      <c r="P1330" s="5"/>
      <c r="Q1330" s="5"/>
    </row>
    <row r="1331" spans="1:17" ht="30" customHeight="1" x14ac:dyDescent="0.25">
      <c r="A1331" s="2">
        <v>12330</v>
      </c>
      <c r="B1331" s="3" t="str">
        <f>HYPERLINK("https://chikhe.concuong.nghean.gov.vn/", "UBND Ủy ban nhân dân xã Chi Khê tỉnh Nghệ An")</f>
        <v>UBND Ủy ban nhân dân xã Chi Khê tỉnh Nghệ An</v>
      </c>
      <c r="C1331" s="12" t="s">
        <v>300</v>
      </c>
      <c r="F1331" s="5"/>
      <c r="G1331" s="5"/>
      <c r="H1331" s="5"/>
      <c r="I1331" s="2"/>
      <c r="J1331" s="2"/>
      <c r="K1331" s="2"/>
      <c r="L1331" s="2"/>
      <c r="M1331" s="2"/>
      <c r="N1331" s="5"/>
      <c r="O1331" s="5"/>
      <c r="P1331" s="5"/>
      <c r="Q1331" s="5"/>
    </row>
    <row r="1332" spans="1:17" ht="30" customHeight="1" x14ac:dyDescent="0.25">
      <c r="A1332" s="2">
        <v>12331</v>
      </c>
      <c r="B1332" s="1" t="str">
        <f>HYPERLINK("", "Công an xã Bồng Khê tỉnh Nghệ An")</f>
        <v>Công an xã Bồng Khê tỉnh Nghệ An</v>
      </c>
      <c r="C1332" s="12" t="s">
        <v>300</v>
      </c>
      <c r="D1332" s="13"/>
      <c r="F1332" s="5"/>
      <c r="G1332" s="5"/>
      <c r="H1332" s="5"/>
      <c r="I1332" s="2"/>
      <c r="J1332" s="2"/>
      <c r="K1332" s="2"/>
      <c r="L1332" s="2"/>
      <c r="M1332" s="2"/>
      <c r="N1332" s="5"/>
      <c r="O1332" s="5"/>
      <c r="P1332" s="5"/>
      <c r="Q1332" s="5"/>
    </row>
    <row r="1333" spans="1:17" ht="30" customHeight="1" x14ac:dyDescent="0.25">
      <c r="A1333" s="2">
        <v>12332</v>
      </c>
      <c r="B1333" s="3" t="str">
        <f>HYPERLINK("https://chaukhe.concuong.nghean.gov.vn/", "UBND Ủy ban nhân dân xã Bồng Khê tỉnh Nghệ An")</f>
        <v>UBND Ủy ban nhân dân xã Bồng Khê tỉnh Nghệ An</v>
      </c>
      <c r="C1333" s="12" t="s">
        <v>300</v>
      </c>
      <c r="F1333" s="5"/>
      <c r="G1333" s="5"/>
      <c r="H1333" s="5"/>
      <c r="I1333" s="2"/>
      <c r="J1333" s="2"/>
      <c r="K1333" s="2"/>
      <c r="L1333" s="2"/>
      <c r="M1333" s="2"/>
      <c r="N1333" s="5"/>
      <c r="O1333" s="5"/>
      <c r="P1333" s="5"/>
      <c r="Q1333" s="5"/>
    </row>
    <row r="1334" spans="1:17" ht="30" customHeight="1" x14ac:dyDescent="0.25">
      <c r="A1334" s="2">
        <v>12333</v>
      </c>
      <c r="B1334" s="3" t="s">
        <v>196</v>
      </c>
      <c r="C1334" s="14" t="s">
        <v>1</v>
      </c>
      <c r="D1334" s="13" t="s">
        <v>301</v>
      </c>
      <c r="F1334" s="5"/>
      <c r="G1334" s="5"/>
      <c r="H1334" s="5"/>
      <c r="I1334" s="2"/>
      <c r="J1334" s="2"/>
      <c r="K1334" s="2"/>
      <c r="L1334" s="2"/>
      <c r="M1334" s="2"/>
      <c r="N1334" s="5"/>
      <c r="O1334" s="5"/>
      <c r="P1334" s="5"/>
      <c r="Q1334" s="5"/>
    </row>
    <row r="1335" spans="1:17" ht="30" customHeight="1" x14ac:dyDescent="0.25">
      <c r="A1335" s="2">
        <v>12334</v>
      </c>
      <c r="B1335" s="3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1335" s="12" t="s">
        <v>300</v>
      </c>
      <c r="F1335" s="5"/>
      <c r="G1335" s="5"/>
      <c r="H1335" s="5"/>
      <c r="I1335" s="2"/>
      <c r="J1335" s="2"/>
      <c r="K1335" s="2"/>
      <c r="L1335" s="2"/>
      <c r="M1335" s="2"/>
      <c r="N1335" s="5"/>
      <c r="O1335" s="5"/>
      <c r="P1335" s="5"/>
      <c r="Q1335" s="5"/>
    </row>
    <row r="1336" spans="1:17" ht="30" customHeight="1" x14ac:dyDescent="0.25">
      <c r="A1336" s="2">
        <v>12335</v>
      </c>
      <c r="B1336" s="3" t="s">
        <v>197</v>
      </c>
      <c r="C1336" s="14" t="s">
        <v>1</v>
      </c>
      <c r="F1336" s="5"/>
      <c r="G1336" s="5"/>
      <c r="H1336" s="5"/>
      <c r="I1336" s="2"/>
      <c r="J1336" s="2"/>
      <c r="K1336" s="2"/>
      <c r="L1336" s="2"/>
      <c r="M1336" s="2"/>
      <c r="N1336" s="5"/>
      <c r="O1336" s="5"/>
      <c r="P1336" s="5"/>
      <c r="Q1336" s="5"/>
    </row>
    <row r="1337" spans="1:17" ht="30" customHeight="1" x14ac:dyDescent="0.25">
      <c r="A1337" s="2">
        <v>12336</v>
      </c>
      <c r="B1337" s="3" t="str">
        <f>HYPERLINK("https://concuong.nghean.gov.vn/tin-tuc-su-kien/uy-ban-nhan-dan-tinh-nghe-an-cong-bo-quyet-dinh-tan-pho-chu-tich-ubnd-huyen-con-cuong-634369?pageindex=0", "UBND Ủy ban nhân dân xã Lục Dạ tỉnh Nghệ An")</f>
        <v>UBND Ủy ban nhân dân xã Lục Dạ tỉnh Nghệ An</v>
      </c>
      <c r="C1337" s="12" t="s">
        <v>300</v>
      </c>
      <c r="F1337" s="5"/>
      <c r="G1337" s="5"/>
      <c r="H1337" s="5"/>
      <c r="I1337" s="2"/>
      <c r="J1337" s="2"/>
      <c r="K1337" s="2"/>
      <c r="L1337" s="2"/>
      <c r="M1337" s="2"/>
      <c r="N1337" s="5"/>
      <c r="O1337" s="5"/>
      <c r="P1337" s="5"/>
      <c r="Q1337" s="5"/>
    </row>
    <row r="1338" spans="1:17" ht="30" customHeight="1" x14ac:dyDescent="0.25">
      <c r="A1338" s="2">
        <v>12337</v>
      </c>
      <c r="B1338" s="1" t="str">
        <f>HYPERLINK("", "Công an xã Môn Sơn tỉnh Nghệ An")</f>
        <v>Công an xã Môn Sơn tỉnh Nghệ An</v>
      </c>
      <c r="C1338" s="13" t="s">
        <v>300</v>
      </c>
      <c r="F1338" s="5"/>
      <c r="G1338" s="5"/>
      <c r="H1338" s="5"/>
      <c r="I1338" s="2"/>
      <c r="J1338" s="2"/>
      <c r="K1338" s="2"/>
      <c r="L1338" s="2"/>
      <c r="M1338" s="2"/>
      <c r="N1338" s="5"/>
      <c r="O1338" s="5"/>
      <c r="P1338" s="5"/>
      <c r="Q1338" s="5"/>
    </row>
    <row r="1339" spans="1:17" ht="30" customHeight="1" x14ac:dyDescent="0.25">
      <c r="A1339" s="2">
        <v>12338</v>
      </c>
      <c r="B1339" s="3" t="str">
        <f>HYPERLINK("https://www.nghean.gov.vn/uy-ban-nhan-dan-tinh", "UBND Ủy ban nhân dân xã Môn Sơn tỉnh Nghệ An")</f>
        <v>UBND Ủy ban nhân dân xã Môn Sơn tỉnh Nghệ An</v>
      </c>
      <c r="C1339" s="12" t="s">
        <v>300</v>
      </c>
      <c r="F1339" s="5"/>
      <c r="G1339" s="5"/>
      <c r="H1339" s="5"/>
      <c r="I1339" s="2"/>
      <c r="J1339" s="2"/>
      <c r="K1339" s="2"/>
      <c r="L1339" s="2"/>
      <c r="M1339" s="2"/>
      <c r="N1339" s="5"/>
      <c r="O1339" s="5"/>
      <c r="P1339" s="5"/>
      <c r="Q1339" s="5"/>
    </row>
    <row r="1340" spans="1:17" ht="30" customHeight="1" x14ac:dyDescent="0.25">
      <c r="A1340" s="2">
        <v>12339</v>
      </c>
      <c r="B1340" s="1" t="str">
        <f>HYPERLINK("", "Công an thị trấn Tân Kỳ tỉnh Nghệ An")</f>
        <v>Công an thị trấn Tân Kỳ tỉnh Nghệ An</v>
      </c>
      <c r="C1340" s="12" t="s">
        <v>300</v>
      </c>
      <c r="D1340" s="13"/>
      <c r="F1340" s="5"/>
      <c r="G1340" s="5"/>
      <c r="H1340" s="5"/>
      <c r="I1340" s="2"/>
      <c r="J1340" s="2"/>
      <c r="K1340" s="2"/>
      <c r="L1340" s="2"/>
      <c r="M1340" s="2"/>
      <c r="N1340" s="5"/>
      <c r="O1340" s="5"/>
      <c r="P1340" s="5"/>
      <c r="Q1340" s="5"/>
    </row>
    <row r="1341" spans="1:17" ht="30" customHeight="1" x14ac:dyDescent="0.25">
      <c r="A1341" s="2">
        <v>12340</v>
      </c>
      <c r="B1341" s="3" t="str">
        <f>HYPERLINK("https://tanky.nghean.gov.vn/", "UBND Ủy ban nhân dân thị trấn Tân Kỳ tỉnh Nghệ An")</f>
        <v>UBND Ủy ban nhân dân thị trấn Tân Kỳ tỉnh Nghệ An</v>
      </c>
      <c r="C1341" s="12" t="s">
        <v>300</v>
      </c>
      <c r="F1341" s="5"/>
      <c r="G1341" s="5"/>
      <c r="H1341" s="5"/>
      <c r="I1341" s="2"/>
      <c r="J1341" s="2"/>
      <c r="K1341" s="2"/>
      <c r="L1341" s="2"/>
      <c r="M1341" s="2"/>
      <c r="N1341" s="5"/>
      <c r="O1341" s="5"/>
      <c r="P1341" s="5"/>
      <c r="Q1341" s="5"/>
    </row>
    <row r="1342" spans="1:17" ht="30" customHeight="1" x14ac:dyDescent="0.25">
      <c r="A1342" s="2">
        <v>12341</v>
      </c>
      <c r="B1342" s="3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1342" s="12" t="s">
        <v>300</v>
      </c>
      <c r="D1342" s="13" t="s">
        <v>301</v>
      </c>
      <c r="F1342" s="5"/>
      <c r="G1342" s="5"/>
      <c r="H1342" s="5"/>
      <c r="I1342" s="2"/>
      <c r="J1342" s="2"/>
      <c r="K1342" s="2"/>
      <c r="L1342" s="2"/>
      <c r="M1342" s="2"/>
      <c r="N1342" s="5"/>
      <c r="O1342" s="5"/>
      <c r="P1342" s="5"/>
      <c r="Q1342" s="5"/>
    </row>
    <row r="1343" spans="1:17" ht="30" customHeight="1" x14ac:dyDescent="0.25">
      <c r="A1343" s="2">
        <v>12342</v>
      </c>
      <c r="B1343" s="3" t="str">
        <f>HYPERLINK("https://tanky.nghean.gov.vn/tin-hoat-dong1/hoi-nong-dan-xa-tan-hop-to-chuc-le-ra-mat-mo-hinh-to-tiet-kiem-va-vay-von-688849", "UBND Ủy ban nhân dân xã Tân Hợp tỉnh Nghệ An")</f>
        <v>UBND Ủy ban nhân dân xã Tân Hợp tỉnh Nghệ An</v>
      </c>
      <c r="C1343" s="12" t="s">
        <v>300</v>
      </c>
      <c r="F1343" s="5"/>
      <c r="G1343" s="5"/>
      <c r="H1343" s="5"/>
      <c r="I1343" s="2"/>
      <c r="J1343" s="2"/>
      <c r="K1343" s="2"/>
      <c r="L1343" s="2"/>
      <c r="M1343" s="2"/>
      <c r="N1343" s="5"/>
      <c r="O1343" s="5"/>
      <c r="P1343" s="5"/>
      <c r="Q1343" s="5"/>
    </row>
    <row r="1344" spans="1:17" ht="30" customHeight="1" x14ac:dyDescent="0.25">
      <c r="A1344" s="2">
        <v>12343</v>
      </c>
      <c r="B1344" s="1" t="str">
        <f>HYPERLINK("https://www.facebook.com/profile.php?id=100067332964806", "Công an xã Tân Phú tỉnh Nghệ An")</f>
        <v>Công an xã Tân Phú tỉnh Nghệ An</v>
      </c>
      <c r="C1344" s="12" t="s">
        <v>300</v>
      </c>
      <c r="D1344" s="11" t="s">
        <v>301</v>
      </c>
      <c r="F1344" s="5"/>
      <c r="G1344" s="5"/>
      <c r="H1344" s="5"/>
      <c r="I1344" s="2"/>
      <c r="J1344" s="2"/>
      <c r="K1344" s="2"/>
      <c r="L1344" s="2"/>
      <c r="M1344" s="2"/>
      <c r="N1344" s="5"/>
      <c r="O1344" s="5"/>
      <c r="P1344" s="5"/>
      <c r="Q1344" s="5"/>
    </row>
    <row r="1345" spans="1:17" ht="30" customHeight="1" x14ac:dyDescent="0.25">
      <c r="A1345" s="2">
        <v>12344</v>
      </c>
      <c r="B1345" s="3" t="str">
        <f>HYPERLINK("https://tanphu.tanky.nghean.gov.vn/", "UBND Ủy ban nhân dân xã Tân Phú tỉnh Nghệ An")</f>
        <v>UBND Ủy ban nhân dân xã Tân Phú tỉnh Nghệ An</v>
      </c>
      <c r="C1345" s="12" t="s">
        <v>300</v>
      </c>
      <c r="F1345" s="5"/>
      <c r="G1345" s="5"/>
      <c r="H1345" s="5"/>
      <c r="I1345" s="2"/>
      <c r="J1345" s="2"/>
      <c r="K1345" s="2"/>
      <c r="L1345" s="2"/>
      <c r="M1345" s="2"/>
      <c r="N1345" s="5"/>
      <c r="O1345" s="5"/>
      <c r="P1345" s="5"/>
      <c r="Q1345" s="5"/>
    </row>
    <row r="1346" spans="1:17" ht="30" customHeight="1" x14ac:dyDescent="0.25">
      <c r="A1346" s="2">
        <v>12345</v>
      </c>
      <c r="B1346" s="1" t="str">
        <f>HYPERLINK("", "Công an xã Tân Xuân tỉnh Nghệ An")</f>
        <v>Công an xã Tân Xuân tỉnh Nghệ An</v>
      </c>
      <c r="C1346" s="12" t="s">
        <v>300</v>
      </c>
      <c r="D1346" s="13"/>
      <c r="F1346" s="5"/>
      <c r="G1346" s="5"/>
      <c r="H1346" s="5"/>
      <c r="I1346" s="2"/>
      <c r="J1346" s="2"/>
      <c r="K1346" s="2"/>
      <c r="L1346" s="2"/>
      <c r="M1346" s="2"/>
      <c r="N1346" s="5"/>
      <c r="O1346" s="5"/>
      <c r="P1346" s="5"/>
      <c r="Q1346" s="5"/>
    </row>
    <row r="1347" spans="1:17" ht="30" customHeight="1" x14ac:dyDescent="0.25">
      <c r="A1347" s="2">
        <v>12346</v>
      </c>
      <c r="B1347" s="3" t="str">
        <f>HYPERLINK("https://tanky.nghean.gov.vn/danh-sach-nguoi-phat-ngon/danh-sach-nguoi-phat-ngon-364848", "UBND Ủy ban nhân dân xã Tân Xuân tỉnh Nghệ An")</f>
        <v>UBND Ủy ban nhân dân xã Tân Xuân tỉnh Nghệ An</v>
      </c>
      <c r="C1347" s="12" t="s">
        <v>300</v>
      </c>
      <c r="F1347" s="5"/>
      <c r="G1347" s="5"/>
      <c r="H1347" s="5"/>
      <c r="I1347" s="2"/>
      <c r="J1347" s="2"/>
      <c r="K1347" s="2"/>
      <c r="L1347" s="2"/>
      <c r="M1347" s="2"/>
      <c r="N1347" s="5"/>
      <c r="O1347" s="5"/>
      <c r="P1347" s="5"/>
      <c r="Q1347" s="5"/>
    </row>
    <row r="1348" spans="1:17" ht="30" customHeight="1" x14ac:dyDescent="0.25">
      <c r="A1348" s="2">
        <v>12347</v>
      </c>
      <c r="B1348" s="3" t="str">
        <f>HYPERLINK("https://www.facebook.com/p/C%C3%B4ng-an-X%C3%A3-Giai-Xu%C3%A2n-T%C3%A2n-K%E1%BB%B3-Ngh%E1%BB%87-An-61553861566048/", "Công an xã Giai Xuân tỉnh Nghệ An")</f>
        <v>Công an xã Giai Xuân tỉnh Nghệ An</v>
      </c>
      <c r="C1348" s="12" t="s">
        <v>300</v>
      </c>
      <c r="D1348" s="13" t="s">
        <v>301</v>
      </c>
      <c r="F1348" s="5"/>
      <c r="G1348" s="5"/>
      <c r="H1348" s="5"/>
      <c r="I1348" s="2"/>
      <c r="J1348" s="2"/>
      <c r="K1348" s="2"/>
      <c r="L1348" s="2"/>
      <c r="M1348" s="2"/>
      <c r="N1348" s="5"/>
      <c r="O1348" s="5"/>
      <c r="P1348" s="5"/>
      <c r="Q1348" s="5"/>
    </row>
    <row r="1349" spans="1:17" ht="30" customHeight="1" x14ac:dyDescent="0.25">
      <c r="A1349" s="2">
        <v>12348</v>
      </c>
      <c r="B1349" s="3" t="str">
        <f>HYPERLINK("https://giaixuan.tanky.nghean.gov.vn/", "UBND Ủy ban nhân dân xã Giai Xuân tỉnh Nghệ An")</f>
        <v>UBND Ủy ban nhân dân xã Giai Xuân tỉnh Nghệ An</v>
      </c>
      <c r="C1349" s="12" t="s">
        <v>300</v>
      </c>
      <c r="F1349" s="5"/>
      <c r="G1349" s="5"/>
      <c r="H1349" s="5"/>
      <c r="I1349" s="2"/>
      <c r="J1349" s="2"/>
      <c r="K1349" s="2"/>
      <c r="L1349" s="2"/>
      <c r="M1349" s="2"/>
      <c r="N1349" s="5"/>
      <c r="O1349" s="5"/>
      <c r="P1349" s="5"/>
      <c r="Q1349" s="5"/>
    </row>
    <row r="1350" spans="1:17" ht="30" customHeight="1" x14ac:dyDescent="0.25">
      <c r="A1350" s="2">
        <v>12349</v>
      </c>
      <c r="B1350" s="1" t="str">
        <f>HYPERLINK("https://www.facebook.com/profile.php?id=100063681475817", "Công an xã Nghĩa Bình tỉnh Nghệ An")</f>
        <v>Công an xã Nghĩa Bình tỉnh Nghệ An</v>
      </c>
      <c r="C1350" s="12" t="s">
        <v>300</v>
      </c>
      <c r="D1350" s="13" t="s">
        <v>301</v>
      </c>
      <c r="F1350" s="5"/>
      <c r="G1350" s="5"/>
      <c r="H1350" s="5"/>
      <c r="I1350" s="2"/>
      <c r="J1350" s="2"/>
      <c r="K1350" s="2"/>
      <c r="L1350" s="2"/>
      <c r="M1350" s="2"/>
      <c r="N1350" s="5"/>
      <c r="O1350" s="5"/>
      <c r="P1350" s="5"/>
      <c r="Q1350" s="5"/>
    </row>
    <row r="1351" spans="1:17" ht="30" customHeight="1" x14ac:dyDescent="0.25">
      <c r="A1351" s="2">
        <v>12350</v>
      </c>
      <c r="B1351" s="3" t="str">
        <f>HYPERLINK("https://nghiadan.nghean.gov.vn/uy-ban-nhan-dan-huyen/ubnd-xa-thi-tran-487176", "UBND Ủy ban nhân dân xã Nghĩa Bình tỉnh Nghệ An")</f>
        <v>UBND Ủy ban nhân dân xã Nghĩa Bình tỉnh Nghệ An</v>
      </c>
      <c r="C1351" s="12" t="s">
        <v>300</v>
      </c>
      <c r="F1351" s="5"/>
      <c r="G1351" s="5"/>
      <c r="H1351" s="5"/>
      <c r="I1351" s="2"/>
      <c r="J1351" s="2"/>
      <c r="K1351" s="2"/>
      <c r="L1351" s="2"/>
      <c r="M1351" s="2"/>
      <c r="N1351" s="5"/>
      <c r="O1351" s="5"/>
      <c r="P1351" s="5"/>
      <c r="Q1351" s="5"/>
    </row>
    <row r="1352" spans="1:17" ht="30" customHeight="1" x14ac:dyDescent="0.25">
      <c r="A1352" s="2">
        <v>12351</v>
      </c>
      <c r="B1352" s="3" t="s">
        <v>198</v>
      </c>
      <c r="C1352" s="14" t="s">
        <v>1</v>
      </c>
      <c r="D1352" s="13" t="s">
        <v>301</v>
      </c>
      <c r="F1352" s="5"/>
      <c r="G1352" s="5"/>
      <c r="H1352" s="5"/>
      <c r="I1352" s="2"/>
      <c r="J1352" s="2"/>
      <c r="K1352" s="2"/>
      <c r="L1352" s="2"/>
      <c r="M1352" s="2"/>
      <c r="N1352" s="5"/>
      <c r="O1352" s="5"/>
      <c r="P1352" s="5"/>
      <c r="Q1352" s="5"/>
    </row>
    <row r="1353" spans="1:17" ht="30" customHeight="1" x14ac:dyDescent="0.25">
      <c r="A1353" s="2">
        <v>12352</v>
      </c>
      <c r="B1353" s="3" t="str">
        <f>HYPERLINK("https://nghiadong-tanky.nghean.gov.vn/", "UBND Ủy ban nhân dân xã Nghĩa Đồng tỉnh Nghệ An")</f>
        <v>UBND Ủy ban nhân dân xã Nghĩa Đồng tỉnh Nghệ An</v>
      </c>
      <c r="C1353" s="12" t="s">
        <v>300</v>
      </c>
      <c r="F1353" s="5"/>
      <c r="G1353" s="5"/>
      <c r="H1353" s="5"/>
      <c r="I1353" s="2"/>
      <c r="J1353" s="2"/>
      <c r="K1353" s="2"/>
      <c r="L1353" s="2"/>
      <c r="M1353" s="2"/>
      <c r="N1353" s="5"/>
      <c r="O1353" s="5"/>
      <c r="P1353" s="5"/>
      <c r="Q1353" s="5"/>
    </row>
    <row r="1354" spans="1:17" ht="30" customHeight="1" x14ac:dyDescent="0.25">
      <c r="A1354" s="2">
        <v>12353</v>
      </c>
      <c r="B1354" s="3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354" s="12" t="s">
        <v>300</v>
      </c>
      <c r="D1354" s="13" t="s">
        <v>301</v>
      </c>
      <c r="F1354" s="5"/>
      <c r="G1354" s="5"/>
      <c r="H1354" s="5"/>
      <c r="I1354" s="2"/>
      <c r="J1354" s="2"/>
      <c r="K1354" s="2"/>
      <c r="L1354" s="2"/>
      <c r="M1354" s="2"/>
      <c r="N1354" s="5"/>
      <c r="O1354" s="5"/>
      <c r="P1354" s="5"/>
      <c r="Q1354" s="5"/>
    </row>
    <row r="1355" spans="1:17" ht="30" customHeight="1" x14ac:dyDescent="0.25">
      <c r="A1355" s="2">
        <v>12354</v>
      </c>
      <c r="B1355" s="3" t="str">
        <f>HYPERLINK("https://dongvan.tanky.nghean.gov.vn/", "UBND Ủy ban nhân dân xã Đồng Văn tỉnh Nghệ An")</f>
        <v>UBND Ủy ban nhân dân xã Đồng Văn tỉnh Nghệ An</v>
      </c>
      <c r="C1355" s="12" t="s">
        <v>300</v>
      </c>
      <c r="F1355" s="5"/>
      <c r="G1355" s="5"/>
      <c r="H1355" s="5"/>
      <c r="I1355" s="2"/>
      <c r="J1355" s="2"/>
      <c r="K1355" s="2"/>
      <c r="L1355" s="2"/>
      <c r="M1355" s="2"/>
      <c r="N1355" s="5"/>
      <c r="O1355" s="5"/>
      <c r="P1355" s="5"/>
      <c r="Q1355" s="5"/>
    </row>
    <row r="1356" spans="1:17" ht="30" customHeight="1" x14ac:dyDescent="0.25">
      <c r="A1356" s="2">
        <v>12355</v>
      </c>
      <c r="B1356" s="3" t="s">
        <v>199</v>
      </c>
      <c r="C1356" s="14" t="s">
        <v>1</v>
      </c>
      <c r="D1356" s="13" t="s">
        <v>301</v>
      </c>
      <c r="F1356" s="5"/>
      <c r="G1356" s="5"/>
      <c r="H1356" s="5"/>
      <c r="I1356" s="2"/>
      <c r="J1356" s="2"/>
      <c r="K1356" s="2"/>
      <c r="L1356" s="2"/>
      <c r="M1356" s="2"/>
      <c r="N1356" s="5"/>
      <c r="O1356" s="5"/>
      <c r="P1356" s="5"/>
      <c r="Q1356" s="5"/>
    </row>
    <row r="1357" spans="1:17" ht="30" customHeight="1" x14ac:dyDescent="0.25">
      <c r="A1357" s="2">
        <v>12356</v>
      </c>
      <c r="B1357" s="3" t="str">
        <f>HYPERLINK("https://nghiatien.thaihoa.nghean.gov.vn/", "UBND Ủy ban nhân dân xã Nghĩa Thái tỉnh Nghệ An")</f>
        <v>UBND Ủy ban nhân dân xã Nghĩa Thái tỉnh Nghệ An</v>
      </c>
      <c r="C1357" s="12" t="s">
        <v>300</v>
      </c>
      <c r="F1357" s="5"/>
      <c r="G1357" s="5"/>
      <c r="H1357" s="5"/>
      <c r="I1357" s="2"/>
      <c r="J1357" s="2"/>
      <c r="K1357" s="2"/>
      <c r="L1357" s="2"/>
      <c r="M1357" s="2"/>
      <c r="N1357" s="5"/>
      <c r="O1357" s="5"/>
      <c r="P1357" s="5"/>
      <c r="Q1357" s="5"/>
    </row>
    <row r="1358" spans="1:17" ht="30" customHeight="1" x14ac:dyDescent="0.25">
      <c r="A1358" s="2">
        <v>12357</v>
      </c>
      <c r="B1358" s="3" t="s">
        <v>200</v>
      </c>
      <c r="C1358" s="14" t="s">
        <v>1</v>
      </c>
      <c r="D1358" s="13" t="s">
        <v>301</v>
      </c>
      <c r="F1358" s="5"/>
      <c r="G1358" s="5"/>
      <c r="H1358" s="5"/>
      <c r="I1358" s="2"/>
      <c r="J1358" s="2"/>
      <c r="K1358" s="2"/>
      <c r="L1358" s="2"/>
      <c r="M1358" s="2"/>
      <c r="N1358" s="5"/>
      <c r="O1358" s="5"/>
      <c r="P1358" s="5"/>
      <c r="Q1358" s="5"/>
    </row>
    <row r="1359" spans="1:17" ht="30" customHeight="1" x14ac:dyDescent="0.25">
      <c r="A1359" s="2">
        <v>12358</v>
      </c>
      <c r="B1359" s="3" t="str">
        <f>HYPERLINK("https://nghiatien.thaihoa.nghean.gov.vn/", "UBND Ủy ban nhân dân xã Nghĩa Hợp tỉnh Nghệ An")</f>
        <v>UBND Ủy ban nhân dân xã Nghĩa Hợp tỉnh Nghệ An</v>
      </c>
      <c r="C1359" s="12" t="s">
        <v>300</v>
      </c>
      <c r="F1359" s="5"/>
      <c r="G1359" s="5"/>
      <c r="H1359" s="5"/>
      <c r="I1359" s="2"/>
      <c r="J1359" s="2"/>
      <c r="K1359" s="2"/>
      <c r="L1359" s="2"/>
      <c r="M1359" s="2"/>
      <c r="N1359" s="5"/>
      <c r="O1359" s="5"/>
      <c r="P1359" s="5"/>
      <c r="Q1359" s="5"/>
    </row>
    <row r="1360" spans="1:17" ht="30" customHeight="1" x14ac:dyDescent="0.25">
      <c r="A1360" s="2">
        <v>12359</v>
      </c>
      <c r="B1360" s="1" t="str">
        <f>HYPERLINK("", "Công an xã Nghĩa Hoàn tỉnh Nghệ An")</f>
        <v>Công an xã Nghĩa Hoàn tỉnh Nghệ An</v>
      </c>
      <c r="C1360" s="12" t="s">
        <v>300</v>
      </c>
      <c r="F1360" s="5"/>
      <c r="G1360" s="5"/>
      <c r="H1360" s="5"/>
      <c r="I1360" s="2"/>
      <c r="J1360" s="2"/>
      <c r="K1360" s="2"/>
      <c r="L1360" s="2"/>
      <c r="M1360" s="2"/>
      <c r="N1360" s="5"/>
      <c r="O1360" s="5"/>
      <c r="P1360" s="5"/>
      <c r="Q1360" s="5"/>
    </row>
    <row r="1361" spans="1:17" ht="30" customHeight="1" x14ac:dyDescent="0.25">
      <c r="A1361" s="2">
        <v>12360</v>
      </c>
      <c r="B1361" s="3" t="str">
        <f>HYPERLINK("https://nghiahoan.tanky.nghean.gov.vn/tin-tuc-su-kien/chieu-ngay-01-07-2024-ubnd-xa-nghia-hoan-to-chuc-le-ra-mat-luc-luong-bao-ve-an-ninh-trat-tu-o-co-664477?pageindex=0", "UBND Ủy ban nhân dân xã Nghĩa Hoàn tỉnh Nghệ An")</f>
        <v>UBND Ủy ban nhân dân xã Nghĩa Hoàn tỉnh Nghệ An</v>
      </c>
      <c r="C1361" s="12" t="s">
        <v>300</v>
      </c>
      <c r="F1361" s="5"/>
      <c r="G1361" s="5"/>
      <c r="H1361" s="5"/>
      <c r="I1361" s="2"/>
      <c r="J1361" s="2"/>
      <c r="K1361" s="2"/>
      <c r="L1361" s="2"/>
      <c r="M1361" s="2"/>
      <c r="N1361" s="5"/>
      <c r="O1361" s="5"/>
      <c r="P1361" s="5"/>
      <c r="Q1361" s="5"/>
    </row>
    <row r="1362" spans="1:17" ht="30" customHeight="1" x14ac:dyDescent="0.25">
      <c r="A1362" s="2">
        <v>12361</v>
      </c>
      <c r="B1362" s="1" t="str">
        <f>HYPERLINK("", "Công an xã Nghĩa Phúc tỉnh Nghệ An")</f>
        <v>Công an xã Nghĩa Phúc tỉnh Nghệ An</v>
      </c>
      <c r="C1362" s="12" t="s">
        <v>300</v>
      </c>
      <c r="D1362" s="13"/>
      <c r="F1362" s="5"/>
      <c r="G1362" s="5"/>
      <c r="H1362" s="5"/>
      <c r="I1362" s="2"/>
      <c r="J1362" s="2"/>
      <c r="K1362" s="2"/>
      <c r="L1362" s="2"/>
      <c r="M1362" s="2"/>
      <c r="N1362" s="5"/>
      <c r="O1362" s="5"/>
      <c r="P1362" s="5"/>
      <c r="Q1362" s="5"/>
    </row>
    <row r="1363" spans="1:17" ht="30" customHeight="1" x14ac:dyDescent="0.25">
      <c r="A1363" s="2">
        <v>12362</v>
      </c>
      <c r="B1363" s="3" t="str">
        <f>HYPERLINK("https://nghiaphuc.tanky.nghean.gov.vn/", "UBND Ủy ban nhân dân xã Nghĩa Phúc tỉnh Nghệ An")</f>
        <v>UBND Ủy ban nhân dân xã Nghĩa Phúc tỉnh Nghệ An</v>
      </c>
      <c r="C1363" s="12" t="s">
        <v>300</v>
      </c>
      <c r="F1363" s="5"/>
      <c r="G1363" s="5"/>
      <c r="H1363" s="5"/>
      <c r="I1363" s="2"/>
      <c r="J1363" s="2"/>
      <c r="K1363" s="2"/>
      <c r="L1363" s="2"/>
      <c r="M1363" s="2"/>
      <c r="N1363" s="5"/>
      <c r="O1363" s="5"/>
      <c r="P1363" s="5"/>
      <c r="Q1363" s="5"/>
    </row>
    <row r="1364" spans="1:17" ht="30" customHeight="1" x14ac:dyDescent="0.25">
      <c r="A1364" s="2">
        <v>12363</v>
      </c>
      <c r="B1364" s="1" t="str">
        <f>HYPERLINK("", "Công an xã Tiên Kỳ tỉnh Nghệ An")</f>
        <v>Công an xã Tiên Kỳ tỉnh Nghệ An</v>
      </c>
      <c r="C1364" s="12" t="s">
        <v>300</v>
      </c>
      <c r="D1364" s="13"/>
      <c r="F1364" s="5"/>
      <c r="G1364" s="5"/>
      <c r="H1364" s="5"/>
      <c r="I1364" s="2"/>
      <c r="J1364" s="2"/>
      <c r="K1364" s="2"/>
      <c r="L1364" s="2"/>
      <c r="M1364" s="2"/>
      <c r="N1364" s="5"/>
      <c r="O1364" s="5"/>
      <c r="P1364" s="5"/>
      <c r="Q1364" s="5"/>
    </row>
    <row r="1365" spans="1:17" ht="30" customHeight="1" x14ac:dyDescent="0.25">
      <c r="A1365" s="2">
        <v>12364</v>
      </c>
      <c r="B1365" s="3" t="str">
        <f>HYPERLINK("https://tanky.nghean.gov.vn/di-tich-huyen-tan-ky/tan-ky-to-chuc-le-don-nhan-bang-xep-hang-di-tich-lich-su-cap-tinh-thanh-le-loi-va-den-tho-le-tha-610339", "UBND Ủy ban nhân dân xã Tiên Kỳ tỉnh Nghệ An")</f>
        <v>UBND Ủy ban nhân dân xã Tiên Kỳ tỉnh Nghệ An</v>
      </c>
      <c r="C1365" s="12" t="s">
        <v>300</v>
      </c>
      <c r="F1365" s="5"/>
      <c r="G1365" s="5"/>
      <c r="H1365" s="5"/>
      <c r="I1365" s="2"/>
      <c r="J1365" s="2"/>
      <c r="K1365" s="2"/>
      <c r="L1365" s="2"/>
      <c r="M1365" s="2"/>
      <c r="N1365" s="5"/>
      <c r="O1365" s="5"/>
      <c r="P1365" s="5"/>
      <c r="Q1365" s="5"/>
    </row>
    <row r="1366" spans="1:17" ht="30" customHeight="1" x14ac:dyDescent="0.25">
      <c r="A1366" s="2">
        <v>12365</v>
      </c>
      <c r="B1366" s="1" t="str">
        <f>HYPERLINK("", "Công an xã Tân An tỉnh Nghệ An")</f>
        <v>Công an xã Tân An tỉnh Nghệ An</v>
      </c>
      <c r="C1366" s="12" t="s">
        <v>300</v>
      </c>
      <c r="F1366" s="5"/>
      <c r="G1366" s="5"/>
      <c r="H1366" s="5"/>
      <c r="I1366" s="2"/>
      <c r="J1366" s="2"/>
      <c r="K1366" s="2"/>
      <c r="L1366" s="2"/>
      <c r="M1366" s="2"/>
      <c r="N1366" s="5"/>
      <c r="O1366" s="5"/>
      <c r="P1366" s="5"/>
      <c r="Q1366" s="5"/>
    </row>
    <row r="1367" spans="1:17" ht="30" customHeight="1" x14ac:dyDescent="0.25">
      <c r="A1367" s="2">
        <v>12366</v>
      </c>
      <c r="B1367" s="3" t="str">
        <f>HYPERLINK("https://tanson.doluong.nghean.gov.vn/", "UBND Ủy ban nhân dân xã Tân An tỉnh Nghệ An")</f>
        <v>UBND Ủy ban nhân dân xã Tân An tỉnh Nghệ An</v>
      </c>
      <c r="C1367" s="12" t="s">
        <v>300</v>
      </c>
      <c r="F1367" s="5"/>
      <c r="G1367" s="5"/>
      <c r="H1367" s="5"/>
      <c r="I1367" s="2"/>
      <c r="J1367" s="2"/>
      <c r="K1367" s="2"/>
      <c r="L1367" s="2"/>
      <c r="M1367" s="2"/>
      <c r="N1367" s="5"/>
      <c r="O1367" s="5"/>
      <c r="P1367" s="5"/>
      <c r="Q1367" s="5"/>
    </row>
    <row r="1368" spans="1:17" ht="30" customHeight="1" x14ac:dyDescent="0.25">
      <c r="A1368" s="2">
        <v>12367</v>
      </c>
      <c r="B1368" s="3" t="str">
        <f>HYPERLINK("https://www.facebook.com/p/C%C3%B4ng-an-x%C3%A3-Ngh%C4%A9a-D%C5%A9ng-100032868716281/", "Công an xã Nghĩa Dũng tỉnh Nghệ An")</f>
        <v>Công an xã Nghĩa Dũng tỉnh Nghệ An</v>
      </c>
      <c r="C1368" s="12" t="s">
        <v>300</v>
      </c>
      <c r="D1368" s="11" t="s">
        <v>301</v>
      </c>
      <c r="F1368" s="5"/>
      <c r="G1368" s="5"/>
      <c r="H1368" s="5"/>
      <c r="I1368" s="2"/>
      <c r="J1368" s="2"/>
      <c r="K1368" s="2"/>
      <c r="L1368" s="2"/>
      <c r="M1368" s="2"/>
      <c r="N1368" s="5"/>
      <c r="O1368" s="5"/>
      <c r="P1368" s="5"/>
      <c r="Q1368" s="5"/>
    </row>
    <row r="1369" spans="1:17" ht="30" customHeight="1" x14ac:dyDescent="0.25">
      <c r="A1369" s="2">
        <v>12368</v>
      </c>
      <c r="B1369" s="3" t="str">
        <f>HYPERLINK("https://tanky.nghean.gov.vn/danh-sach-nguoi-phat-ngon/danh-sach-nguoi-phat-ngon-364848", "UBND Ủy ban nhân dân xã Nghĩa Dũng tỉnh Nghệ An")</f>
        <v>UBND Ủy ban nhân dân xã Nghĩa Dũng tỉnh Nghệ An</v>
      </c>
      <c r="C1369" s="12" t="s">
        <v>300</v>
      </c>
      <c r="F1369" s="5"/>
      <c r="G1369" s="5"/>
      <c r="H1369" s="5"/>
      <c r="I1369" s="2"/>
      <c r="J1369" s="2"/>
      <c r="K1369" s="2"/>
      <c r="L1369" s="2"/>
      <c r="M1369" s="2"/>
      <c r="N1369" s="5"/>
      <c r="O1369" s="5"/>
      <c r="P1369" s="5"/>
      <c r="Q1369" s="5"/>
    </row>
    <row r="1370" spans="1:17" ht="30" customHeight="1" x14ac:dyDescent="0.25">
      <c r="A1370" s="2">
        <v>12369</v>
      </c>
      <c r="B1370" s="1" t="str">
        <f>HYPERLINK("", "Công an xã Tân Long tỉnh Nghệ An")</f>
        <v>Công an xã Tân Long tỉnh Nghệ An</v>
      </c>
      <c r="C1370" s="12" t="s">
        <v>300</v>
      </c>
      <c r="D1370" s="13"/>
      <c r="F1370" s="5"/>
      <c r="G1370" s="5"/>
      <c r="H1370" s="5"/>
      <c r="I1370" s="2"/>
      <c r="J1370" s="2"/>
      <c r="K1370" s="2"/>
      <c r="L1370" s="2"/>
      <c r="M1370" s="2"/>
      <c r="N1370" s="5"/>
      <c r="O1370" s="5"/>
      <c r="P1370" s="5"/>
      <c r="Q1370" s="5"/>
    </row>
    <row r="1371" spans="1:17" ht="30" customHeight="1" x14ac:dyDescent="0.25">
      <c r="A1371" s="2">
        <v>12370</v>
      </c>
      <c r="B1371" s="3" t="str">
        <f>HYPERLINK("https://tanky.nghean.gov.vn/xa-tan-long/gioi-thieu-ve-xa-tan-long-365503", "UBND Ủy ban nhân dân xã Tân Long tỉnh Nghệ An")</f>
        <v>UBND Ủy ban nhân dân xã Tân Long tỉnh Nghệ An</v>
      </c>
      <c r="C1371" s="12" t="s">
        <v>300</v>
      </c>
      <c r="F1371" s="5"/>
      <c r="G1371" s="5"/>
      <c r="H1371" s="5"/>
      <c r="I1371" s="2"/>
      <c r="J1371" s="2"/>
      <c r="K1371" s="2"/>
      <c r="L1371" s="2"/>
      <c r="M1371" s="2"/>
      <c r="N1371" s="5"/>
      <c r="O1371" s="5"/>
      <c r="P1371" s="5"/>
      <c r="Q1371" s="5"/>
    </row>
    <row r="1372" spans="1:17" ht="30" customHeight="1" x14ac:dyDescent="0.25">
      <c r="A1372" s="2">
        <v>12371</v>
      </c>
      <c r="B1372" s="3" t="str">
        <f>HYPERLINK("https://www.facebook.com/conganhuyenkyson/", "Công an xã Kỳ Sơn tỉnh Nghệ An")</f>
        <v>Công an xã Kỳ Sơn tỉnh Nghệ An</v>
      </c>
      <c r="C1372" s="12" t="s">
        <v>300</v>
      </c>
      <c r="D1372" s="11" t="s">
        <v>301</v>
      </c>
      <c r="F1372" s="5"/>
      <c r="G1372" s="5"/>
      <c r="H1372" s="5"/>
      <c r="I1372" s="2"/>
      <c r="J1372" s="2"/>
      <c r="K1372" s="2"/>
      <c r="L1372" s="2"/>
      <c r="M1372" s="2"/>
      <c r="N1372" s="5"/>
      <c r="O1372" s="5"/>
      <c r="P1372" s="5"/>
      <c r="Q1372" s="5"/>
    </row>
    <row r="1373" spans="1:17" ht="30" customHeight="1" x14ac:dyDescent="0.25">
      <c r="A1373" s="2">
        <v>12372</v>
      </c>
      <c r="B1373" s="3" t="str">
        <f>HYPERLINK("https://www.nghean.gov.vn/huyen-uy-hdnd-ubnd-huyen-ky-son", "UBND Ủy ban nhân dân xã Kỳ Sơn tỉnh Nghệ An")</f>
        <v>UBND Ủy ban nhân dân xã Kỳ Sơn tỉnh Nghệ An</v>
      </c>
      <c r="C1373" s="12" t="s">
        <v>300</v>
      </c>
      <c r="F1373" s="5"/>
      <c r="G1373" s="5"/>
      <c r="H1373" s="5"/>
      <c r="I1373" s="2"/>
      <c r="J1373" s="2"/>
      <c r="K1373" s="2"/>
      <c r="L1373" s="2"/>
      <c r="M1373" s="2"/>
      <c r="N1373" s="5"/>
      <c r="O1373" s="5"/>
      <c r="P1373" s="5"/>
      <c r="Q1373" s="5"/>
    </row>
    <row r="1374" spans="1:17" ht="30" customHeight="1" x14ac:dyDescent="0.25">
      <c r="A1374" s="2">
        <v>12373</v>
      </c>
      <c r="B1374" s="3" t="str">
        <f>HYPERLINK("https://www.facebook.com/conganxahuongson/", "Công an xã Hương Sơn tỉnh Nghệ An")</f>
        <v>Công an xã Hương Sơn tỉnh Nghệ An</v>
      </c>
      <c r="C1374" s="12" t="s">
        <v>300</v>
      </c>
      <c r="D1374" s="13" t="s">
        <v>301</v>
      </c>
      <c r="F1374" s="5"/>
      <c r="G1374" s="5"/>
      <c r="H1374" s="5"/>
      <c r="I1374" s="2"/>
      <c r="J1374" s="2"/>
      <c r="K1374" s="2"/>
      <c r="L1374" s="2"/>
      <c r="M1374" s="2"/>
      <c r="N1374" s="5"/>
      <c r="O1374" s="5"/>
      <c r="P1374" s="5"/>
      <c r="Q1374" s="5"/>
    </row>
    <row r="1375" spans="1:17" ht="30" customHeight="1" x14ac:dyDescent="0.25">
      <c r="A1375" s="2">
        <v>12374</v>
      </c>
      <c r="B1375" s="3" t="str">
        <f>HYPERLINK("https://huongson.hatinh.gov.vn/", "UBND Ủy ban nhân dân xã Hương Sơn tỉnh Nghệ An")</f>
        <v>UBND Ủy ban nhân dân xã Hương Sơn tỉnh Nghệ An</v>
      </c>
      <c r="C1375" s="12" t="s">
        <v>300</v>
      </c>
      <c r="F1375" s="5"/>
      <c r="G1375" s="5"/>
      <c r="H1375" s="5"/>
      <c r="I1375" s="2"/>
      <c r="J1375" s="2"/>
      <c r="K1375" s="2"/>
      <c r="L1375" s="2"/>
      <c r="M1375" s="2"/>
      <c r="N1375" s="5"/>
      <c r="O1375" s="5"/>
      <c r="P1375" s="5"/>
      <c r="Q1375" s="5"/>
    </row>
    <row r="1376" spans="1:17" ht="30" customHeight="1" x14ac:dyDescent="0.25">
      <c r="A1376" s="2">
        <v>12375</v>
      </c>
      <c r="B1376" s="1" t="str">
        <f>HYPERLINK("https://www.facebook.com/profile.php?id=100078841180848", "Công an xã Kỳ Tân tỉnh Nghệ An")</f>
        <v>Công an xã Kỳ Tân tỉnh Nghệ An</v>
      </c>
      <c r="C1376" s="12" t="s">
        <v>300</v>
      </c>
      <c r="D1376" s="13" t="s">
        <v>301</v>
      </c>
      <c r="F1376" s="5"/>
      <c r="G1376" s="5"/>
      <c r="H1376" s="5"/>
      <c r="I1376" s="2"/>
      <c r="J1376" s="2"/>
      <c r="K1376" s="2"/>
      <c r="L1376" s="2"/>
      <c r="M1376" s="2"/>
      <c r="N1376" s="5"/>
      <c r="O1376" s="5"/>
      <c r="P1376" s="5"/>
      <c r="Q1376" s="5"/>
    </row>
    <row r="1377" spans="1:17" ht="30" customHeight="1" x14ac:dyDescent="0.25">
      <c r="A1377" s="2">
        <v>12376</v>
      </c>
      <c r="B1377" s="3" t="str">
        <f>HYPERLINK("https://tanky.nghean.gov.vn/", "UBND Ủy ban nhân dân xã Kỳ Tân tỉnh Nghệ An")</f>
        <v>UBND Ủy ban nhân dân xã Kỳ Tân tỉnh Nghệ An</v>
      </c>
      <c r="C1377" s="12" t="s">
        <v>300</v>
      </c>
      <c r="F1377" s="5"/>
      <c r="G1377" s="5"/>
      <c r="H1377" s="5"/>
      <c r="I1377" s="2"/>
      <c r="J1377" s="2"/>
      <c r="K1377" s="2"/>
      <c r="L1377" s="2"/>
      <c r="M1377" s="2"/>
      <c r="N1377" s="5"/>
      <c r="O1377" s="5"/>
      <c r="P1377" s="5"/>
      <c r="Q1377" s="5"/>
    </row>
    <row r="1378" spans="1:17" ht="30" customHeight="1" x14ac:dyDescent="0.25">
      <c r="A1378" s="2">
        <v>12377</v>
      </c>
      <c r="B1378" s="3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1378" s="12" t="s">
        <v>300</v>
      </c>
      <c r="D1378" s="13" t="s">
        <v>301</v>
      </c>
      <c r="F1378" s="5"/>
      <c r="G1378" s="5"/>
      <c r="H1378" s="5"/>
      <c r="I1378" s="2"/>
      <c r="J1378" s="2"/>
      <c r="K1378" s="2"/>
      <c r="L1378" s="2"/>
      <c r="M1378" s="2"/>
      <c r="N1378" s="5"/>
      <c r="O1378" s="5"/>
      <c r="P1378" s="5"/>
      <c r="Q1378" s="5"/>
    </row>
    <row r="1379" spans="1:17" ht="30" customHeight="1" x14ac:dyDescent="0.25">
      <c r="A1379" s="2">
        <v>12378</v>
      </c>
      <c r="B1379" s="3" t="str">
        <f>HYPERLINK("https://tanky.nghean.gov.vn/xa-phu-son/gioi-thieu-ve-xa-phu-son-365501", "UBND Ủy ban nhân dân xã Phú Sơn tỉnh Nghệ An")</f>
        <v>UBND Ủy ban nhân dân xã Phú Sơn tỉnh Nghệ An</v>
      </c>
      <c r="C1379" s="12" t="s">
        <v>300</v>
      </c>
      <c r="F1379" s="5"/>
      <c r="G1379" s="5"/>
      <c r="H1379" s="5"/>
      <c r="I1379" s="2"/>
      <c r="J1379" s="2"/>
      <c r="K1379" s="2"/>
      <c r="L1379" s="2"/>
      <c r="M1379" s="2"/>
      <c r="N1379" s="5"/>
      <c r="O1379" s="5"/>
      <c r="P1379" s="5"/>
      <c r="Q1379" s="5"/>
    </row>
    <row r="1380" spans="1:17" ht="30" customHeight="1" x14ac:dyDescent="0.25">
      <c r="A1380" s="2">
        <v>12379</v>
      </c>
      <c r="B1380" s="3" t="str">
        <f>HYPERLINK("https://www.facebook.com/p/C%C3%B4ng-an-x%C3%A3-T%C3%A2n-H%C6%B0%C6%A1ng-100036759554463/", "Công an xã Tân Hương tỉnh Nghệ An")</f>
        <v>Công an xã Tân Hương tỉnh Nghệ An</v>
      </c>
      <c r="C1380" s="12" t="s">
        <v>300</v>
      </c>
      <c r="D1380" s="13" t="s">
        <v>301</v>
      </c>
      <c r="F1380" s="5"/>
      <c r="G1380" s="5"/>
      <c r="H1380" s="5"/>
      <c r="I1380" s="2"/>
      <c r="J1380" s="2"/>
      <c r="K1380" s="2"/>
      <c r="L1380" s="2"/>
      <c r="M1380" s="2"/>
      <c r="N1380" s="5"/>
      <c r="O1380" s="5"/>
      <c r="P1380" s="5"/>
      <c r="Q1380" s="5"/>
    </row>
    <row r="1381" spans="1:17" ht="30" customHeight="1" x14ac:dyDescent="0.25">
      <c r="A1381" s="2">
        <v>12380</v>
      </c>
      <c r="B1381" s="3" t="str">
        <f>HYPERLINK("https://tanhuong.tanky.nghean.gov.vn/", "UBND Ủy ban nhân dân xã Tân Hương tỉnh Nghệ An")</f>
        <v>UBND Ủy ban nhân dân xã Tân Hương tỉnh Nghệ An</v>
      </c>
      <c r="C1381" s="12" t="s">
        <v>300</v>
      </c>
      <c r="F1381" s="5"/>
      <c r="G1381" s="5"/>
      <c r="H1381" s="5"/>
      <c r="I1381" s="2"/>
      <c r="J1381" s="2"/>
      <c r="K1381" s="2"/>
      <c r="L1381" s="2"/>
      <c r="M1381" s="2"/>
      <c r="N1381" s="5"/>
      <c r="O1381" s="5"/>
      <c r="P1381" s="5"/>
      <c r="Q1381" s="5"/>
    </row>
    <row r="1382" spans="1:17" ht="30" customHeight="1" x14ac:dyDescent="0.25">
      <c r="A1382" s="2">
        <v>12381</v>
      </c>
      <c r="B1382" s="3" t="str">
        <f>HYPERLINK("https://www.facebook.com/p/C%C3%B4ng-an-x%C3%A3-Ngh%C4%A9a-H%C3%A0nh-100029925888978/", "Công an xã Nghĩa Hành tỉnh Nghệ An")</f>
        <v>Công an xã Nghĩa Hành tỉnh Nghệ An</v>
      </c>
      <c r="C1382" s="12" t="s">
        <v>300</v>
      </c>
      <c r="D1382" s="13" t="s">
        <v>301</v>
      </c>
      <c r="F1382" s="5"/>
      <c r="G1382" s="5"/>
      <c r="H1382" s="5"/>
      <c r="I1382" s="2"/>
      <c r="J1382" s="2"/>
      <c r="K1382" s="2"/>
      <c r="L1382" s="2"/>
      <c r="M1382" s="2"/>
      <c r="N1382" s="5"/>
      <c r="O1382" s="5"/>
      <c r="P1382" s="5"/>
      <c r="Q1382" s="5"/>
    </row>
    <row r="1383" spans="1:17" ht="30" customHeight="1" x14ac:dyDescent="0.25">
      <c r="A1383" s="2">
        <v>12382</v>
      </c>
      <c r="B1383" s="3" t="str">
        <f>HYPERLINK("https://nghiaan.nghiadan.nghean.gov.vn/", "UBND Ủy ban nhân dân xã Nghĩa Hành tỉnh Nghệ An")</f>
        <v>UBND Ủy ban nhân dân xã Nghĩa Hành tỉnh Nghệ An</v>
      </c>
      <c r="C1383" s="12" t="s">
        <v>300</v>
      </c>
      <c r="F1383" s="5"/>
      <c r="G1383" s="5"/>
      <c r="H1383" s="5"/>
      <c r="I1383" s="2"/>
      <c r="J1383" s="2"/>
      <c r="K1383" s="2"/>
      <c r="L1383" s="2"/>
      <c r="M1383" s="2"/>
      <c r="N1383" s="5"/>
      <c r="O1383" s="5"/>
      <c r="P1383" s="5"/>
      <c r="Q1383" s="5"/>
    </row>
    <row r="1384" spans="1:17" ht="30" customHeight="1" x14ac:dyDescent="0.25">
      <c r="A1384" s="2">
        <v>12383</v>
      </c>
      <c r="B1384" s="1" t="str">
        <f>HYPERLINK("", "Công an thị trấn Anh Sơn tỉnh Nghệ An")</f>
        <v>Công an thị trấn Anh Sơn tỉnh Nghệ An</v>
      </c>
      <c r="C1384" s="12" t="s">
        <v>300</v>
      </c>
      <c r="D1384" s="13"/>
      <c r="F1384" s="5"/>
      <c r="G1384" s="5"/>
      <c r="H1384" s="5"/>
      <c r="I1384" s="2"/>
      <c r="J1384" s="2"/>
      <c r="K1384" s="2"/>
      <c r="L1384" s="2"/>
      <c r="M1384" s="2"/>
      <c r="N1384" s="5"/>
      <c r="O1384" s="5"/>
      <c r="P1384" s="5"/>
      <c r="Q1384" s="5"/>
    </row>
    <row r="1385" spans="1:17" ht="30" customHeight="1" x14ac:dyDescent="0.25">
      <c r="A1385" s="2">
        <v>12384</v>
      </c>
      <c r="B1385" s="3" t="str">
        <f>HYPERLINK("https://anhson.nghean.gov.vn/", "UBND Ủy ban nhân dân thị trấn Anh Sơn tỉnh Nghệ An")</f>
        <v>UBND Ủy ban nhân dân thị trấn Anh Sơn tỉnh Nghệ An</v>
      </c>
      <c r="C1385" s="12" t="s">
        <v>300</v>
      </c>
      <c r="F1385" s="5"/>
      <c r="G1385" s="5"/>
      <c r="H1385" s="5"/>
      <c r="I1385" s="2"/>
      <c r="J1385" s="2"/>
      <c r="K1385" s="2"/>
      <c r="L1385" s="2"/>
      <c r="M1385" s="2"/>
      <c r="N1385" s="5"/>
      <c r="O1385" s="5"/>
      <c r="P1385" s="5"/>
      <c r="Q1385" s="5"/>
    </row>
    <row r="1386" spans="1:17" ht="30" customHeight="1" x14ac:dyDescent="0.25">
      <c r="A1386" s="2">
        <v>12385</v>
      </c>
      <c r="B1386" s="3" t="str">
        <f>HYPERLINK("https://www.facebook.com/p/C%C3%B4ng-an-x%C3%A3-Th%E1%BB%8D-S%C6%A1n-Anh-S%C6%A1n-Ngh%E1%BB%87-An-100063965673447/", "Công an xã Thọ Sơn tỉnh Nghệ An")</f>
        <v>Công an xã Thọ Sơn tỉnh Nghệ An</v>
      </c>
      <c r="C1386" s="12" t="s">
        <v>300</v>
      </c>
      <c r="D1386" s="13" t="s">
        <v>301</v>
      </c>
      <c r="F1386" s="5"/>
      <c r="G1386" s="5"/>
      <c r="H1386" s="5"/>
      <c r="I1386" s="2"/>
      <c r="J1386" s="2"/>
      <c r="K1386" s="2"/>
      <c r="L1386" s="2"/>
      <c r="M1386" s="2"/>
      <c r="N1386" s="5"/>
      <c r="O1386" s="5"/>
      <c r="P1386" s="5"/>
      <c r="Q1386" s="5"/>
    </row>
    <row r="1387" spans="1:17" ht="30" customHeight="1" x14ac:dyDescent="0.25">
      <c r="A1387" s="2">
        <v>12386</v>
      </c>
      <c r="B1387" s="3" t="str">
        <f>HYPERLINK("https://anhson.nghean.gov.vn/cac-xa-thi-tran/tho-son-418927", "UBND Ủy ban nhân dân xã Thọ Sơn tỉnh Nghệ An")</f>
        <v>UBND Ủy ban nhân dân xã Thọ Sơn tỉnh Nghệ An</v>
      </c>
      <c r="C1387" s="12" t="s">
        <v>300</v>
      </c>
      <c r="F1387" s="5"/>
      <c r="G1387" s="5"/>
      <c r="H1387" s="5"/>
      <c r="I1387" s="2"/>
      <c r="J1387" s="2"/>
      <c r="K1387" s="2"/>
      <c r="L1387" s="2"/>
      <c r="M1387" s="2"/>
      <c r="N1387" s="5"/>
      <c r="O1387" s="5"/>
      <c r="P1387" s="5"/>
      <c r="Q1387" s="5"/>
    </row>
    <row r="1388" spans="1:17" ht="30" customHeight="1" x14ac:dyDescent="0.25">
      <c r="A1388" s="2">
        <v>12387</v>
      </c>
      <c r="B1388" s="3" t="str">
        <f>HYPERLINK("https://www.facebook.com/conganxathanhson.anhson.nghean/", "Công an xã Thành Sơn tỉnh Nghệ An")</f>
        <v>Công an xã Thành Sơn tỉnh Nghệ An</v>
      </c>
      <c r="C1388" s="12" t="s">
        <v>300</v>
      </c>
      <c r="F1388" s="5"/>
      <c r="G1388" s="5"/>
      <c r="H1388" s="5"/>
      <c r="I1388" s="2"/>
      <c r="J1388" s="2"/>
      <c r="K1388" s="2"/>
      <c r="L1388" s="2"/>
      <c r="M1388" s="2"/>
      <c r="N1388" s="5"/>
      <c r="O1388" s="5"/>
      <c r="P1388" s="5"/>
      <c r="Q1388" s="5"/>
    </row>
    <row r="1389" spans="1:17" ht="30" customHeight="1" x14ac:dyDescent="0.25">
      <c r="A1389" s="2">
        <v>12388</v>
      </c>
      <c r="B1389" s="3" t="str">
        <f>HYPERLINK("https://anhson.nghean.gov.vn/thanh-son/thanh-son-460870", "UBND Ủy ban nhân dân xã Thành Sơn tỉnh Nghệ An")</f>
        <v>UBND Ủy ban nhân dân xã Thành Sơn tỉnh Nghệ An</v>
      </c>
      <c r="C1389" s="12" t="s">
        <v>300</v>
      </c>
      <c r="F1389" s="5"/>
      <c r="G1389" s="5"/>
      <c r="H1389" s="5"/>
      <c r="I1389" s="2"/>
      <c r="J1389" s="2"/>
      <c r="K1389" s="2"/>
      <c r="L1389" s="2"/>
      <c r="M1389" s="2"/>
      <c r="N1389" s="5"/>
      <c r="O1389" s="5"/>
      <c r="P1389" s="5"/>
      <c r="Q1389" s="5"/>
    </row>
    <row r="1390" spans="1:17" ht="30" customHeight="1" x14ac:dyDescent="0.25">
      <c r="A1390" s="2">
        <v>12389</v>
      </c>
      <c r="B1390" s="1" t="str">
        <f>HYPERLINK("https://www.facebook.com/profile.php?id=100063116625805", "Công an xã Bình Sơn tỉnh Nghệ An")</f>
        <v>Công an xã Bình Sơn tỉnh Nghệ An</v>
      </c>
      <c r="C1390" s="12" t="s">
        <v>300</v>
      </c>
      <c r="D1390" s="13" t="s">
        <v>301</v>
      </c>
      <c r="F1390" s="5"/>
      <c r="G1390" s="5"/>
      <c r="H1390" s="5"/>
      <c r="I1390" s="2"/>
      <c r="J1390" s="2"/>
      <c r="K1390" s="2"/>
      <c r="L1390" s="2"/>
      <c r="M1390" s="2"/>
      <c r="N1390" s="5"/>
      <c r="O1390" s="5"/>
      <c r="P1390" s="5"/>
      <c r="Q1390" s="5"/>
    </row>
    <row r="1391" spans="1:17" ht="30" customHeight="1" x14ac:dyDescent="0.25">
      <c r="A1391" s="2">
        <v>12390</v>
      </c>
      <c r="B1391" s="3" t="str">
        <f>HYPERLINK("https://anhson.nghean.gov.vn/cac-xa-thi-tran/binh-son-455422", "UBND Ủy ban nhân dân xã Bình Sơn tỉnh Nghệ An")</f>
        <v>UBND Ủy ban nhân dân xã Bình Sơn tỉnh Nghệ An</v>
      </c>
      <c r="C1391" s="12" t="s">
        <v>300</v>
      </c>
      <c r="F1391" s="5"/>
      <c r="G1391" s="5"/>
      <c r="H1391" s="5"/>
      <c r="I1391" s="2"/>
      <c r="J1391" s="2"/>
      <c r="K1391" s="2"/>
      <c r="L1391" s="2"/>
      <c r="M1391" s="2"/>
      <c r="N1391" s="5"/>
      <c r="O1391" s="5"/>
      <c r="P1391" s="5"/>
      <c r="Q1391" s="5"/>
    </row>
    <row r="1392" spans="1:17" ht="30" customHeight="1" x14ac:dyDescent="0.25">
      <c r="A1392" s="2">
        <v>12391</v>
      </c>
      <c r="B1392" s="3" t="str">
        <f>HYPERLINK("https://www.facebook.com/p/C%C3%B4ng-an-x%C3%A3-Tam-S%C6%A1n-huy%E1%BB%87n-Anh-S%C6%A1n-t%E1%BB%89nh-Ngh%E1%BB%87-An-100063558187942/", "Công an xã Tam Sơn tỉnh Nghệ An")</f>
        <v>Công an xã Tam Sơn tỉnh Nghệ An</v>
      </c>
      <c r="C1392" s="12" t="s">
        <v>300</v>
      </c>
      <c r="D1392" s="13" t="s">
        <v>301</v>
      </c>
      <c r="F1392" s="5"/>
      <c r="G1392" s="5"/>
      <c r="H1392" s="5"/>
      <c r="I1392" s="2"/>
      <c r="J1392" s="2"/>
      <c r="K1392" s="2"/>
      <c r="L1392" s="2"/>
      <c r="M1392" s="2"/>
      <c r="N1392" s="5"/>
      <c r="O1392" s="5"/>
      <c r="P1392" s="5"/>
      <c r="Q1392" s="5"/>
    </row>
    <row r="1393" spans="1:17" ht="30" customHeight="1" x14ac:dyDescent="0.25">
      <c r="A1393" s="2">
        <v>12392</v>
      </c>
      <c r="B1393" s="3" t="str">
        <f>HYPERLINK("https://anhson.nghean.gov.vn/tin-hoat-dong-cac-xa-thi-tran/le-hoi-hoa-gao-xa-tam-son-lan-thu-nhat-thanh-cong-tot-dep-627255", "UBND Ủy ban nhân dân xã Tam Sơn tỉnh Nghệ An")</f>
        <v>UBND Ủy ban nhân dân xã Tam Sơn tỉnh Nghệ An</v>
      </c>
      <c r="C1393" s="12" t="s">
        <v>300</v>
      </c>
      <c r="F1393" s="5"/>
      <c r="G1393" s="5"/>
      <c r="H1393" s="5"/>
      <c r="I1393" s="2"/>
      <c r="J1393" s="2"/>
      <c r="K1393" s="2"/>
      <c r="L1393" s="2"/>
      <c r="M1393" s="2"/>
      <c r="N1393" s="5"/>
      <c r="O1393" s="5"/>
      <c r="P1393" s="5"/>
      <c r="Q1393" s="5"/>
    </row>
    <row r="1394" spans="1:17" ht="30" customHeight="1" x14ac:dyDescent="0.25">
      <c r="A1394" s="2">
        <v>12393</v>
      </c>
      <c r="B1394" s="1" t="str">
        <f>HYPERLINK("", "Công an xã Đỉnh Sơn tỉnh Nghệ An")</f>
        <v>Công an xã Đỉnh Sơn tỉnh Nghệ An</v>
      </c>
      <c r="C1394" s="12" t="s">
        <v>300</v>
      </c>
      <c r="D1394" s="13"/>
      <c r="F1394" s="5"/>
      <c r="G1394" s="5"/>
      <c r="H1394" s="5"/>
      <c r="I1394" s="2"/>
      <c r="J1394" s="2"/>
      <c r="K1394" s="2"/>
      <c r="L1394" s="2"/>
      <c r="M1394" s="2"/>
      <c r="N1394" s="5"/>
      <c r="O1394" s="5"/>
      <c r="P1394" s="5"/>
      <c r="Q1394" s="5"/>
    </row>
    <row r="1395" spans="1:17" ht="30" customHeight="1" x14ac:dyDescent="0.25">
      <c r="A1395" s="2">
        <v>12394</v>
      </c>
      <c r="B1395" s="3" t="str">
        <f>HYPERLINK("https://anhson.nghean.gov.vn/hoi-dong-nhan-dan", "UBND Ủy ban nhân dân xã Đỉnh Sơn tỉnh Nghệ An")</f>
        <v>UBND Ủy ban nhân dân xã Đỉnh Sơn tỉnh Nghệ An</v>
      </c>
      <c r="C1395" s="12" t="s">
        <v>300</v>
      </c>
      <c r="F1395" s="5"/>
      <c r="G1395" s="5"/>
      <c r="H1395" s="5"/>
      <c r="I1395" s="2"/>
      <c r="J1395" s="2"/>
      <c r="K1395" s="2"/>
      <c r="L1395" s="2"/>
      <c r="M1395" s="2"/>
      <c r="N1395" s="5"/>
      <c r="O1395" s="5"/>
      <c r="P1395" s="5"/>
      <c r="Q1395" s="5"/>
    </row>
    <row r="1396" spans="1:17" ht="30" customHeight="1" x14ac:dyDescent="0.25">
      <c r="A1396" s="2">
        <v>12395</v>
      </c>
      <c r="B1396" s="3" t="str">
        <f>HYPERLINK("https://www.facebook.com/p/C%C3%B4ng-an-x%C3%A3-H%C3%B9ng-S%C6%A1n-huy%E1%BB%87n-Anh-S%C6%A1n-t%E1%BB%89nh-Ngh%E1%BB%87-An-100069096802627/", "Công an xã Hùng Sơn tỉnh Nghệ An")</f>
        <v>Công an xã Hùng Sơn tỉnh Nghệ An</v>
      </c>
      <c r="C1396" s="12" t="s">
        <v>300</v>
      </c>
      <c r="D1396" s="13" t="s">
        <v>301</v>
      </c>
      <c r="F1396" s="5"/>
      <c r="G1396" s="5"/>
      <c r="H1396" s="5"/>
      <c r="I1396" s="2"/>
      <c r="J1396" s="2"/>
      <c r="K1396" s="2"/>
      <c r="L1396" s="2"/>
      <c r="M1396" s="2"/>
      <c r="N1396" s="5"/>
      <c r="O1396" s="5"/>
      <c r="P1396" s="5"/>
      <c r="Q1396" s="5"/>
    </row>
    <row r="1397" spans="1:17" ht="30" customHeight="1" x14ac:dyDescent="0.25">
      <c r="A1397" s="2">
        <v>12396</v>
      </c>
      <c r="B1397" s="3" t="str">
        <f>HYPERLINK("https://hungson.anhson.nghean.gov.vn/", "UBND Ủy ban nhân dân xã Hùng Sơn tỉnh Nghệ An")</f>
        <v>UBND Ủy ban nhân dân xã Hùng Sơn tỉnh Nghệ An</v>
      </c>
      <c r="C1397" s="12" t="s">
        <v>300</v>
      </c>
      <c r="F1397" s="5"/>
      <c r="G1397" s="5"/>
      <c r="H1397" s="5"/>
      <c r="I1397" s="2"/>
      <c r="J1397" s="2"/>
      <c r="K1397" s="2"/>
      <c r="L1397" s="2"/>
      <c r="M1397" s="2"/>
      <c r="N1397" s="5"/>
      <c r="O1397" s="5"/>
      <c r="P1397" s="5"/>
      <c r="Q1397" s="5"/>
    </row>
    <row r="1398" spans="1:17" ht="30" customHeight="1" x14ac:dyDescent="0.25">
      <c r="A1398" s="2">
        <v>12397</v>
      </c>
      <c r="B1398" s="3" t="str">
        <f>HYPERLINK("https://www.facebook.com/p/C%C3%B4ng-An-X%C3%A3-C%E1%BA%A9m-S%C6%A1n-Anh-S%C6%A1n-Ngh%E1%BB%87-An-100071152134782/", "Công an xã Cẩm Sơn tỉnh Nghệ An")</f>
        <v>Công an xã Cẩm Sơn tỉnh Nghệ An</v>
      </c>
      <c r="C1398" s="12" t="s">
        <v>300</v>
      </c>
      <c r="D1398" s="11" t="s">
        <v>301</v>
      </c>
      <c r="F1398" s="5"/>
      <c r="G1398" s="5"/>
      <c r="H1398" s="5"/>
      <c r="I1398" s="2"/>
      <c r="J1398" s="2"/>
      <c r="K1398" s="2"/>
      <c r="L1398" s="2"/>
      <c r="M1398" s="2"/>
      <c r="N1398" s="5"/>
      <c r="O1398" s="5"/>
      <c r="P1398" s="5"/>
      <c r="Q1398" s="5"/>
    </row>
    <row r="1399" spans="1:17" ht="30" customHeight="1" x14ac:dyDescent="0.25">
      <c r="A1399" s="2">
        <v>12398</v>
      </c>
      <c r="B1399" s="3" t="str">
        <f>HYPERLINK("https://anhson.nghean.gov.vn/cam-son/cam-son-473890", "UBND Ủy ban nhân dân xã Cẩm Sơn tỉnh Nghệ An")</f>
        <v>UBND Ủy ban nhân dân xã Cẩm Sơn tỉnh Nghệ An</v>
      </c>
      <c r="C1399" s="12" t="s">
        <v>300</v>
      </c>
      <c r="F1399" s="5"/>
      <c r="G1399" s="5"/>
      <c r="H1399" s="5"/>
      <c r="I1399" s="2"/>
      <c r="J1399" s="2"/>
      <c r="K1399" s="2"/>
      <c r="L1399" s="2"/>
      <c r="M1399" s="2"/>
      <c r="N1399" s="5"/>
      <c r="O1399" s="5"/>
      <c r="P1399" s="5"/>
      <c r="Q1399" s="5"/>
    </row>
    <row r="1400" spans="1:17" ht="30" customHeight="1" x14ac:dyDescent="0.25">
      <c r="A1400" s="2">
        <v>12399</v>
      </c>
      <c r="B1400" s="3" t="str">
        <f>HYPERLINK("https://www.facebook.com/p/C%C3%B4ng-an-x%C3%A3-%C4%90%E1%BB%A9c-S%C6%A1n-huy%E1%BB%87n-Anh-S%C6%A1n-t%E1%BB%89nh-Ngh%E1%BB%87-An-100065082120782/", "Công an xã Đức Sơn tỉnh Nghệ An")</f>
        <v>Công an xã Đức Sơn tỉnh Nghệ An</v>
      </c>
      <c r="C1400" s="12" t="s">
        <v>300</v>
      </c>
      <c r="D1400" s="13" t="s">
        <v>301</v>
      </c>
      <c r="F1400" s="5"/>
      <c r="G1400" s="5"/>
      <c r="H1400" s="5"/>
      <c r="I1400" s="2"/>
      <c r="J1400" s="2"/>
      <c r="K1400" s="2"/>
      <c r="L1400" s="2"/>
      <c r="M1400" s="2"/>
      <c r="N1400" s="5"/>
      <c r="O1400" s="5"/>
      <c r="P1400" s="5"/>
      <c r="Q1400" s="5"/>
    </row>
    <row r="1401" spans="1:17" ht="30" customHeight="1" x14ac:dyDescent="0.25">
      <c r="A1401" s="2">
        <v>12400</v>
      </c>
      <c r="B1401" s="3" t="str">
        <f>HYPERLINK("https://anhson.nghean.gov.vn/duc-son", "UBND Ủy ban nhân dân xã Đức Sơn tỉnh Nghệ An")</f>
        <v>UBND Ủy ban nhân dân xã Đức Sơn tỉnh Nghệ An</v>
      </c>
      <c r="C1401" s="12" t="s">
        <v>300</v>
      </c>
      <c r="F1401" s="5"/>
      <c r="G1401" s="5"/>
      <c r="H1401" s="5"/>
      <c r="I1401" s="2"/>
      <c r="J1401" s="2"/>
      <c r="K1401" s="2"/>
      <c r="L1401" s="2"/>
      <c r="M1401" s="2"/>
      <c r="N1401" s="5"/>
      <c r="O1401" s="5"/>
      <c r="P1401" s="5"/>
      <c r="Q1401" s="5"/>
    </row>
    <row r="1402" spans="1:17" ht="30" customHeight="1" x14ac:dyDescent="0.25">
      <c r="A1402" s="2">
        <v>12401</v>
      </c>
      <c r="B1402" s="3" t="str">
        <f>HYPERLINK("https://www.facebook.com/p/C%C3%B4ng-an-x%C3%A3-T%C6%B0%E1%BB%9Dng-S%C6%A1n-Anh-S%C6%A1n-Ngh%E1%BB%87-An-100068208302455/", "Công an xã Tường Sơn tỉnh Nghệ An")</f>
        <v>Công an xã Tường Sơn tỉnh Nghệ An</v>
      </c>
      <c r="C1402" s="12" t="s">
        <v>300</v>
      </c>
      <c r="D1402" s="13" t="s">
        <v>301</v>
      </c>
      <c r="F1402" s="5"/>
      <c r="G1402" s="5"/>
      <c r="H1402" s="5"/>
      <c r="I1402" s="2"/>
      <c r="J1402" s="2"/>
      <c r="K1402" s="2"/>
      <c r="L1402" s="2"/>
      <c r="M1402" s="2"/>
      <c r="N1402" s="5"/>
      <c r="O1402" s="5"/>
      <c r="P1402" s="5"/>
      <c r="Q1402" s="5"/>
    </row>
    <row r="1403" spans="1:17" ht="30" customHeight="1" x14ac:dyDescent="0.25">
      <c r="A1403" s="2">
        <v>12402</v>
      </c>
      <c r="B1403" s="3" t="str">
        <f>HYPERLINK("https://anhson.nghean.gov.vn/tuong-son", "UBND Ủy ban nhân dân xã Tường Sơn tỉnh Nghệ An")</f>
        <v>UBND Ủy ban nhân dân xã Tường Sơn tỉnh Nghệ An</v>
      </c>
      <c r="C1403" s="12" t="s">
        <v>300</v>
      </c>
      <c r="F1403" s="5"/>
      <c r="G1403" s="5"/>
      <c r="H1403" s="5"/>
      <c r="I1403" s="2"/>
      <c r="J1403" s="2"/>
      <c r="K1403" s="2"/>
      <c r="L1403" s="2"/>
      <c r="M1403" s="2"/>
      <c r="N1403" s="5"/>
      <c r="O1403" s="5"/>
      <c r="P1403" s="5"/>
      <c r="Q1403" s="5"/>
    </row>
    <row r="1404" spans="1:17" ht="30" customHeight="1" x14ac:dyDescent="0.25">
      <c r="A1404" s="2">
        <v>12403</v>
      </c>
      <c r="B1404" s="3" t="str">
        <f>HYPERLINK("https://www.facebook.com/p/C%C3%B4ng-An-X%C3%A3-Hoa-S%C6%A1n-Anh-S%C6%A1n-Ngh%E1%BB%87-An-100066429339767/", "Công an xã Hoa Sơn tỉnh Nghệ An")</f>
        <v>Công an xã Hoa Sơn tỉnh Nghệ An</v>
      </c>
      <c r="C1404" s="12" t="s">
        <v>300</v>
      </c>
      <c r="F1404" s="5"/>
      <c r="G1404" s="5"/>
      <c r="H1404" s="5"/>
      <c r="I1404" s="2"/>
      <c r="J1404" s="2"/>
      <c r="K1404" s="2"/>
      <c r="L1404" s="2"/>
      <c r="M1404" s="2"/>
      <c r="N1404" s="5"/>
      <c r="O1404" s="5"/>
      <c r="P1404" s="5"/>
      <c r="Q1404" s="5"/>
    </row>
    <row r="1405" spans="1:17" ht="30" customHeight="1" x14ac:dyDescent="0.25">
      <c r="A1405" s="2">
        <v>12404</v>
      </c>
      <c r="B1405" s="3" t="str">
        <f>HYPERLINK("https://anhson.nghean.gov.vn/hoa-son", "UBND Ủy ban nhân dân xã Hoa Sơn tỉnh Nghệ An")</f>
        <v>UBND Ủy ban nhân dân xã Hoa Sơn tỉnh Nghệ An</v>
      </c>
      <c r="C1405" s="12" t="s">
        <v>300</v>
      </c>
      <c r="F1405" s="5"/>
      <c r="G1405" s="5"/>
      <c r="H1405" s="5"/>
      <c r="I1405" s="2"/>
      <c r="J1405" s="2"/>
      <c r="K1405" s="2"/>
      <c r="L1405" s="2"/>
      <c r="M1405" s="2"/>
      <c r="N1405" s="5"/>
      <c r="O1405" s="5"/>
      <c r="P1405" s="5"/>
      <c r="Q1405" s="5"/>
    </row>
    <row r="1406" spans="1:17" ht="30" customHeight="1" x14ac:dyDescent="0.25">
      <c r="A1406" s="2">
        <v>12405</v>
      </c>
      <c r="B1406" s="3" t="str">
        <f>HYPERLINK("https://www.facebook.com/p/C%C3%B4ng-An-x%C3%A3-T%C3%A0o-S%C6%A1n-100068646372531/", "Công an xã Tào Sơn tỉnh Nghệ An")</f>
        <v>Công an xã Tào Sơn tỉnh Nghệ An</v>
      </c>
      <c r="C1406" s="12" t="s">
        <v>300</v>
      </c>
      <c r="D1406" s="13" t="s">
        <v>301</v>
      </c>
      <c r="F1406" s="5"/>
      <c r="G1406" s="5"/>
      <c r="H1406" s="5"/>
      <c r="I1406" s="2"/>
      <c r="J1406" s="2"/>
      <c r="K1406" s="2"/>
      <c r="L1406" s="2"/>
      <c r="M1406" s="2"/>
      <c r="N1406" s="5"/>
      <c r="O1406" s="5"/>
      <c r="P1406" s="5"/>
      <c r="Q1406" s="5"/>
    </row>
    <row r="1407" spans="1:17" ht="30" customHeight="1" x14ac:dyDescent="0.25">
      <c r="A1407" s="2">
        <v>12406</v>
      </c>
      <c r="B1407" s="3" t="str">
        <f>HYPERLINK("https://anhson.nghean.gov.vn/tao-son/tao-son-505294", "UBND Ủy ban nhân dân xã Tào Sơn tỉnh Nghệ An")</f>
        <v>UBND Ủy ban nhân dân xã Tào Sơn tỉnh Nghệ An</v>
      </c>
      <c r="C1407" s="12" t="s">
        <v>300</v>
      </c>
      <c r="F1407" s="5"/>
      <c r="G1407" s="5"/>
      <c r="H1407" s="5"/>
      <c r="I1407" s="2"/>
      <c r="J1407" s="2"/>
      <c r="K1407" s="2"/>
      <c r="L1407" s="2"/>
      <c r="M1407" s="2"/>
      <c r="N1407" s="5"/>
      <c r="O1407" s="5"/>
      <c r="P1407" s="5"/>
      <c r="Q1407" s="5"/>
    </row>
    <row r="1408" spans="1:17" ht="30" customHeight="1" x14ac:dyDescent="0.25">
      <c r="A1408" s="2">
        <v>12407</v>
      </c>
      <c r="B1408" s="3" t="str">
        <f>HYPERLINK("https://www.facebook.com/Conganxavs113/", "Công an xã Vĩnh Sơn tỉnh Nghệ An")</f>
        <v>Công an xã Vĩnh Sơn tỉnh Nghệ An</v>
      </c>
      <c r="C1408" s="12" t="s">
        <v>300</v>
      </c>
      <c r="D1408" s="13" t="s">
        <v>301</v>
      </c>
      <c r="F1408" s="5"/>
      <c r="G1408" s="5"/>
      <c r="H1408" s="5"/>
      <c r="I1408" s="2"/>
      <c r="J1408" s="2"/>
      <c r="K1408" s="2"/>
      <c r="L1408" s="2"/>
      <c r="M1408" s="2"/>
      <c r="N1408" s="5"/>
      <c r="O1408" s="5"/>
      <c r="P1408" s="5"/>
      <c r="Q1408" s="5"/>
    </row>
    <row r="1409" spans="1:17" ht="30" customHeight="1" x14ac:dyDescent="0.25">
      <c r="A1409" s="2">
        <v>12408</v>
      </c>
      <c r="B1409" s="3" t="str">
        <f>HYPERLINK("https://anhson.nghean.gov.vn/vinh-son/vinh-son-454103", "UBND Ủy ban nhân dân xã Vĩnh Sơn tỉnh Nghệ An")</f>
        <v>UBND Ủy ban nhân dân xã Vĩnh Sơn tỉnh Nghệ An</v>
      </c>
      <c r="C1409" s="12" t="s">
        <v>300</v>
      </c>
      <c r="F1409" s="5"/>
      <c r="G1409" s="5"/>
      <c r="H1409" s="5"/>
      <c r="I1409" s="2"/>
      <c r="J1409" s="2"/>
      <c r="K1409" s="2"/>
      <c r="L1409" s="2"/>
      <c r="M1409" s="2"/>
      <c r="N1409" s="5"/>
      <c r="O1409" s="5"/>
      <c r="P1409" s="5"/>
      <c r="Q1409" s="5"/>
    </row>
    <row r="1410" spans="1:17" ht="30" customHeight="1" x14ac:dyDescent="0.25">
      <c r="A1410" s="2">
        <v>12409</v>
      </c>
      <c r="B1410" s="3" t="str">
        <f>HYPERLINK("https://www.facebook.com/p/C%C3%B4ng-an-x%C3%A3-L%E1%BA%A1ng-S%C6%A1n-huy%E1%BB%87n-Anh-S%C6%A1n-t%E1%BB%89nh-Ngh%E1%BB%87-An-100063654392836/", "Công an xã Lạng Sơn tỉnh Nghệ An")</f>
        <v>Công an xã Lạng Sơn tỉnh Nghệ An</v>
      </c>
      <c r="C1410" s="12" t="s">
        <v>300</v>
      </c>
      <c r="D1410" s="13" t="s">
        <v>301</v>
      </c>
      <c r="F1410" s="5"/>
      <c r="G1410" s="5"/>
      <c r="H1410" s="5"/>
      <c r="I1410" s="2"/>
      <c r="J1410" s="2"/>
      <c r="K1410" s="2"/>
      <c r="L1410" s="2"/>
      <c r="M1410" s="2"/>
      <c r="N1410" s="5"/>
      <c r="O1410" s="5"/>
      <c r="P1410" s="5"/>
      <c r="Q1410" s="5"/>
    </row>
    <row r="1411" spans="1:17" ht="30" customHeight="1" x14ac:dyDescent="0.25">
      <c r="A1411" s="2">
        <v>12410</v>
      </c>
      <c r="B1411" s="3" t="str">
        <f>HYPERLINK("https://langson.anhson.nghean.gov.vn/", "UBND Ủy ban nhân dân xã Lạng Sơn tỉnh Nghệ An")</f>
        <v>UBND Ủy ban nhân dân xã Lạng Sơn tỉnh Nghệ An</v>
      </c>
      <c r="C1411" s="12" t="s">
        <v>300</v>
      </c>
      <c r="F1411" s="5"/>
      <c r="G1411" s="5"/>
      <c r="H1411" s="5"/>
      <c r="I1411" s="2"/>
      <c r="J1411" s="2"/>
      <c r="K1411" s="2"/>
      <c r="L1411" s="2"/>
      <c r="M1411" s="2"/>
      <c r="N1411" s="5"/>
      <c r="O1411" s="5"/>
      <c r="P1411" s="5"/>
      <c r="Q1411" s="5"/>
    </row>
    <row r="1412" spans="1:17" ht="30" customHeight="1" x14ac:dyDescent="0.25">
      <c r="A1412" s="2">
        <v>12411</v>
      </c>
      <c r="B1412" s="1" t="str">
        <f>HYPERLINK("https://www.facebook.com/profile.php?id=100077365303986", "Công an xã Hội Sơn tỉnh Nghệ An")</f>
        <v>Công an xã Hội Sơn tỉnh Nghệ An</v>
      </c>
      <c r="C1412" s="12" t="s">
        <v>300</v>
      </c>
      <c r="D1412" s="13" t="s">
        <v>301</v>
      </c>
      <c r="F1412" s="5"/>
      <c r="G1412" s="5"/>
      <c r="H1412" s="5"/>
      <c r="I1412" s="2"/>
      <c r="J1412" s="2"/>
      <c r="K1412" s="2"/>
      <c r="L1412" s="2"/>
      <c r="M1412" s="2"/>
      <c r="N1412" s="5"/>
      <c r="O1412" s="5"/>
      <c r="P1412" s="5"/>
      <c r="Q1412" s="5"/>
    </row>
    <row r="1413" spans="1:17" ht="30" customHeight="1" x14ac:dyDescent="0.25">
      <c r="A1413" s="2">
        <v>12412</v>
      </c>
      <c r="B1413" s="3" t="str">
        <f>HYPERLINK("https://anhson.nghean.gov.vn/", "UBND Ủy ban nhân dân xã Hội Sơn tỉnh Nghệ An")</f>
        <v>UBND Ủy ban nhân dân xã Hội Sơn tỉnh Nghệ An</v>
      </c>
      <c r="C1413" s="12" t="s">
        <v>300</v>
      </c>
      <c r="F1413" s="5"/>
      <c r="G1413" s="5"/>
      <c r="H1413" s="5"/>
      <c r="I1413" s="2"/>
      <c r="J1413" s="2"/>
      <c r="K1413" s="2"/>
      <c r="L1413" s="2"/>
      <c r="M1413" s="2"/>
      <c r="N1413" s="5"/>
      <c r="O1413" s="5"/>
      <c r="P1413" s="5"/>
      <c r="Q1413" s="5"/>
    </row>
    <row r="1414" spans="1:17" ht="30" customHeight="1" x14ac:dyDescent="0.25">
      <c r="A1414" s="2">
        <v>12413</v>
      </c>
      <c r="B1414" s="3" t="s">
        <v>201</v>
      </c>
      <c r="C1414" s="14" t="s">
        <v>1</v>
      </c>
      <c r="D1414" s="13" t="s">
        <v>301</v>
      </c>
      <c r="F1414" s="5"/>
      <c r="G1414" s="5"/>
      <c r="H1414" s="5"/>
      <c r="I1414" s="2"/>
      <c r="J1414" s="2"/>
      <c r="K1414" s="2"/>
      <c r="L1414" s="2"/>
      <c r="M1414" s="2"/>
      <c r="N1414" s="5"/>
      <c r="O1414" s="5"/>
      <c r="P1414" s="5"/>
      <c r="Q1414" s="5"/>
    </row>
    <row r="1415" spans="1:17" ht="30" customHeight="1" x14ac:dyDescent="0.25">
      <c r="A1415" s="2">
        <v>12414</v>
      </c>
      <c r="B1415" s="3" t="str">
        <f>HYPERLINK("https://anhson.nghean.gov.vn/thach-son/thach-son-418933", "UBND Ủy ban nhân dân xã Thạch Sơn tỉnh Nghệ An")</f>
        <v>UBND Ủy ban nhân dân xã Thạch Sơn tỉnh Nghệ An</v>
      </c>
      <c r="C1415" s="12" t="s">
        <v>300</v>
      </c>
      <c r="F1415" s="5"/>
      <c r="G1415" s="5"/>
      <c r="H1415" s="5"/>
      <c r="I1415" s="2"/>
      <c r="J1415" s="2"/>
      <c r="K1415" s="2"/>
      <c r="L1415" s="2"/>
      <c r="M1415" s="2"/>
      <c r="N1415" s="5"/>
      <c r="O1415" s="5"/>
      <c r="P1415" s="5"/>
      <c r="Q1415" s="5"/>
    </row>
    <row r="1416" spans="1:17" ht="30" customHeight="1" x14ac:dyDescent="0.25">
      <c r="A1416" s="2">
        <v>12415</v>
      </c>
      <c r="B1416" s="3" t="str">
        <f>HYPERLINK("https://www.facebook.com/p/C%C3%B4ng-an-x%C3%A3-Ph%C3%BAc-S%C6%A1n-Anh-S%C6%A1n-Ngh%E1%BB%87-An-100064636367905/", "Công an xã Phúc Sơn tỉnh Nghệ An")</f>
        <v>Công an xã Phúc Sơn tỉnh Nghệ An</v>
      </c>
      <c r="C1416" s="12" t="s">
        <v>300</v>
      </c>
      <c r="D1416" s="13" t="s">
        <v>301</v>
      </c>
      <c r="F1416" s="5"/>
      <c r="G1416" s="5"/>
      <c r="H1416" s="5"/>
      <c r="I1416" s="2"/>
      <c r="J1416" s="2"/>
      <c r="K1416" s="2"/>
      <c r="L1416" s="2"/>
      <c r="M1416" s="2"/>
      <c r="N1416" s="5"/>
      <c r="O1416" s="5"/>
      <c r="P1416" s="5"/>
      <c r="Q1416" s="5"/>
    </row>
    <row r="1417" spans="1:17" ht="30" customHeight="1" x14ac:dyDescent="0.25">
      <c r="A1417" s="2">
        <v>12416</v>
      </c>
      <c r="B1417" s="3" t="str">
        <f>HYPERLINK("https://phucson.anhson.nghean.gov.vn/", "UBND Ủy ban nhân dân xã Phúc Sơn tỉnh Nghệ An")</f>
        <v>UBND Ủy ban nhân dân xã Phúc Sơn tỉnh Nghệ An</v>
      </c>
      <c r="C1417" s="12" t="s">
        <v>300</v>
      </c>
      <c r="F1417" s="5"/>
      <c r="G1417" s="5"/>
      <c r="H1417" s="5"/>
      <c r="I1417" s="2"/>
      <c r="J1417" s="2"/>
      <c r="K1417" s="2"/>
      <c r="L1417" s="2"/>
      <c r="M1417" s="2"/>
      <c r="N1417" s="5"/>
      <c r="O1417" s="5"/>
      <c r="P1417" s="5"/>
      <c r="Q1417" s="5"/>
    </row>
    <row r="1418" spans="1:17" ht="30" customHeight="1" x14ac:dyDescent="0.25">
      <c r="A1418" s="2">
        <v>12417</v>
      </c>
      <c r="B1418" s="1" t="str">
        <f>HYPERLINK("https://www.facebook.com/profile.php?id=100064974845120", "Công an xã Long Sơn tỉnh Nghệ An")</f>
        <v>Công an xã Long Sơn tỉnh Nghệ An</v>
      </c>
      <c r="C1418" s="12" t="s">
        <v>300</v>
      </c>
      <c r="D1418" s="13" t="s">
        <v>301</v>
      </c>
      <c r="F1418" s="5"/>
      <c r="G1418" s="5"/>
      <c r="H1418" s="5"/>
      <c r="I1418" s="2"/>
      <c r="J1418" s="2"/>
      <c r="K1418" s="2"/>
      <c r="L1418" s="2"/>
      <c r="M1418" s="2"/>
      <c r="N1418" s="5"/>
      <c r="O1418" s="5"/>
      <c r="P1418" s="5"/>
      <c r="Q1418" s="5"/>
    </row>
    <row r="1419" spans="1:17" ht="30" customHeight="1" x14ac:dyDescent="0.25">
      <c r="A1419" s="2">
        <v>12418</v>
      </c>
      <c r="B1419" s="3" t="str">
        <f>HYPERLINK("https://anhson.nghean.gov.vn/long-son", "UBND Ủy ban nhân dân xã Long Sơn tỉnh Nghệ An")</f>
        <v>UBND Ủy ban nhân dân xã Long Sơn tỉnh Nghệ An</v>
      </c>
      <c r="C1419" s="12" t="s">
        <v>300</v>
      </c>
      <c r="F1419" s="5"/>
      <c r="G1419" s="5"/>
      <c r="H1419" s="5"/>
      <c r="I1419" s="2"/>
      <c r="J1419" s="2"/>
      <c r="K1419" s="2"/>
      <c r="L1419" s="2"/>
      <c r="M1419" s="2"/>
      <c r="N1419" s="5"/>
      <c r="O1419" s="5"/>
      <c r="P1419" s="5"/>
      <c r="Q1419" s="5"/>
    </row>
    <row r="1420" spans="1:17" ht="30" customHeight="1" x14ac:dyDescent="0.25">
      <c r="A1420" s="2">
        <v>12419</v>
      </c>
      <c r="B1420" s="3" t="str">
        <f>HYPERLINK("https://www.facebook.com/p/C%C3%B4ng-an-x%C3%A3-Khai-S%C6%A1n-huy%E1%BB%87n-Anh-S%C6%A1n-100028371683732/", "Công an xã Khai Sơn tỉnh Nghệ An")</f>
        <v>Công an xã Khai Sơn tỉnh Nghệ An</v>
      </c>
      <c r="C1420" s="12" t="s">
        <v>300</v>
      </c>
      <c r="D1420" s="11" t="s">
        <v>301</v>
      </c>
      <c r="F1420" s="5"/>
      <c r="G1420" s="5"/>
      <c r="H1420" s="5"/>
      <c r="I1420" s="2"/>
      <c r="J1420" s="2"/>
      <c r="K1420" s="2"/>
      <c r="L1420" s="2"/>
      <c r="M1420" s="2"/>
      <c r="N1420" s="5"/>
      <c r="O1420" s="5"/>
      <c r="P1420" s="5"/>
      <c r="Q1420" s="5"/>
    </row>
    <row r="1421" spans="1:17" ht="30" customHeight="1" x14ac:dyDescent="0.25">
      <c r="A1421" s="2">
        <v>12420</v>
      </c>
      <c r="B1421" s="3" t="str">
        <f>HYPERLINK("https://khaison.anhson.nghean.gov.vn/", "UBND Ủy ban nhân dân xã Khai Sơn tỉnh Nghệ An")</f>
        <v>UBND Ủy ban nhân dân xã Khai Sơn tỉnh Nghệ An</v>
      </c>
      <c r="C1421" s="12" t="s">
        <v>300</v>
      </c>
      <c r="F1421" s="5"/>
      <c r="G1421" s="5"/>
      <c r="H1421" s="5"/>
      <c r="I1421" s="2"/>
      <c r="J1421" s="2"/>
      <c r="K1421" s="2"/>
      <c r="L1421" s="2"/>
      <c r="M1421" s="2"/>
      <c r="N1421" s="5"/>
      <c r="O1421" s="5"/>
      <c r="P1421" s="5"/>
      <c r="Q1421" s="5"/>
    </row>
    <row r="1422" spans="1:17" ht="30" customHeight="1" x14ac:dyDescent="0.25">
      <c r="A1422" s="2">
        <v>12421</v>
      </c>
      <c r="B1422" s="3" t="str">
        <f>HYPERLINK("https://www.facebook.com/p/C%C3%B4ng-an-x%C3%A3-L%C4%A9nh-S%C6%A1n-Anh-S%C6%A1n-Ngh%E1%BB%87-An-100067850830408/", "Công an xã Lĩnh Sơn tỉnh Nghệ An")</f>
        <v>Công an xã Lĩnh Sơn tỉnh Nghệ An</v>
      </c>
      <c r="C1422" s="12" t="s">
        <v>300</v>
      </c>
      <c r="D1422" s="11" t="s">
        <v>301</v>
      </c>
      <c r="F1422" s="5"/>
      <c r="G1422" s="5"/>
      <c r="H1422" s="5"/>
      <c r="I1422" s="2"/>
      <c r="J1422" s="2"/>
      <c r="K1422" s="2"/>
      <c r="L1422" s="2"/>
      <c r="M1422" s="2"/>
      <c r="N1422" s="5"/>
      <c r="O1422" s="5"/>
      <c r="P1422" s="5"/>
      <c r="Q1422" s="5"/>
    </row>
    <row r="1423" spans="1:17" ht="30" customHeight="1" x14ac:dyDescent="0.25">
      <c r="A1423" s="2">
        <v>12422</v>
      </c>
      <c r="B1423" s="3" t="str">
        <f>HYPERLINK("https://anhson.nghean.gov.vn/cac-xa-thi-tran/linh-son-418936", "UBND Ủy ban nhân dân xã Lĩnh Sơn tỉnh Nghệ An")</f>
        <v>UBND Ủy ban nhân dân xã Lĩnh Sơn tỉnh Nghệ An</v>
      </c>
      <c r="C1423" s="12" t="s">
        <v>300</v>
      </c>
      <c r="F1423" s="5"/>
      <c r="G1423" s="5"/>
      <c r="H1423" s="5"/>
      <c r="I1423" s="2"/>
      <c r="J1423" s="2"/>
      <c r="K1423" s="2"/>
      <c r="L1423" s="2"/>
      <c r="M1423" s="2"/>
      <c r="N1423" s="5"/>
      <c r="O1423" s="5"/>
      <c r="P1423" s="5"/>
      <c r="Q1423" s="5"/>
    </row>
    <row r="1424" spans="1:17" ht="30" customHeight="1" x14ac:dyDescent="0.25">
      <c r="A1424" s="2">
        <v>12423</v>
      </c>
      <c r="B1424" s="1" t="str">
        <f>HYPERLINK("https://www.facebook.com/profile.php?id=100063574781777", "Công an xã Cao Sơn tỉnh Nghệ An")</f>
        <v>Công an xã Cao Sơn tỉnh Nghệ An</v>
      </c>
      <c r="C1424" s="12" t="s">
        <v>300</v>
      </c>
      <c r="D1424" s="13" t="s">
        <v>301</v>
      </c>
      <c r="F1424" s="5"/>
      <c r="G1424" s="5"/>
      <c r="H1424" s="5"/>
      <c r="I1424" s="2"/>
      <c r="J1424" s="2"/>
      <c r="K1424" s="2"/>
      <c r="L1424" s="2"/>
      <c r="M1424" s="2"/>
      <c r="N1424" s="5"/>
      <c r="O1424" s="5"/>
      <c r="P1424" s="5"/>
      <c r="Q1424" s="5"/>
    </row>
    <row r="1425" spans="1:17" ht="30" customHeight="1" x14ac:dyDescent="0.25">
      <c r="A1425" s="2">
        <v>12424</v>
      </c>
      <c r="B1425" s="3" t="str">
        <f>HYPERLINK("https://caoson.anhson.nghean.gov.vn/", "UBND Ủy ban nhân dân xã Cao Sơn tỉnh Nghệ An")</f>
        <v>UBND Ủy ban nhân dân xã Cao Sơn tỉnh Nghệ An</v>
      </c>
      <c r="C1425" s="12" t="s">
        <v>300</v>
      </c>
      <c r="F1425" s="5"/>
      <c r="G1425" s="5"/>
      <c r="H1425" s="5"/>
      <c r="I1425" s="2"/>
      <c r="J1425" s="2"/>
      <c r="K1425" s="2"/>
      <c r="L1425" s="2"/>
      <c r="M1425" s="2"/>
      <c r="N1425" s="5"/>
      <c r="O1425" s="5"/>
      <c r="P1425" s="5"/>
      <c r="Q1425" s="5"/>
    </row>
    <row r="1426" spans="1:17" ht="30" customHeight="1" x14ac:dyDescent="0.25">
      <c r="A1426" s="2">
        <v>12425</v>
      </c>
      <c r="B1426" s="1" t="str">
        <f>HYPERLINK("", "Công an thị trấn Diễn Châu tỉnh Nghệ An")</f>
        <v>Công an thị trấn Diễn Châu tỉnh Nghệ An</v>
      </c>
      <c r="C1426" s="12" t="s">
        <v>300</v>
      </c>
      <c r="D1426" s="13"/>
      <c r="F1426" s="5"/>
      <c r="G1426" s="5"/>
      <c r="H1426" s="5"/>
      <c r="I1426" s="2"/>
      <c r="J1426" s="2"/>
      <c r="K1426" s="2"/>
      <c r="L1426" s="2"/>
      <c r="M1426" s="2"/>
      <c r="N1426" s="5"/>
      <c r="O1426" s="5"/>
      <c r="P1426" s="5"/>
      <c r="Q1426" s="5"/>
    </row>
    <row r="1427" spans="1:17" ht="30" customHeight="1" x14ac:dyDescent="0.25">
      <c r="A1427" s="2">
        <v>12426</v>
      </c>
      <c r="B1427" s="3" t="str">
        <f>HYPERLINK("https://dienchau.nghean.gov.vn/uy-ban-nhan-dan-huyen", "UBND Ủy ban nhân dân thị trấn Diễn Châu tỉnh Nghệ An")</f>
        <v>UBND Ủy ban nhân dân thị trấn Diễn Châu tỉnh Nghệ An</v>
      </c>
      <c r="C1427" s="12" t="s">
        <v>300</v>
      </c>
      <c r="F1427" s="5"/>
      <c r="G1427" s="5"/>
      <c r="H1427" s="5"/>
      <c r="I1427" s="2"/>
      <c r="J1427" s="2"/>
      <c r="K1427" s="2"/>
      <c r="L1427" s="2"/>
      <c r="M1427" s="2"/>
      <c r="N1427" s="5"/>
      <c r="O1427" s="5"/>
      <c r="P1427" s="5"/>
      <c r="Q1427" s="5"/>
    </row>
    <row r="1428" spans="1:17" ht="30" customHeight="1" x14ac:dyDescent="0.25">
      <c r="A1428" s="2">
        <v>12427</v>
      </c>
      <c r="B1428" s="3" t="str">
        <f>HYPERLINK("https://www.facebook.com/caxdienlam/", "Công an xã Diễn Lâm tỉnh Nghệ An")</f>
        <v>Công an xã Diễn Lâm tỉnh Nghệ An</v>
      </c>
      <c r="C1428" s="12" t="s">
        <v>300</v>
      </c>
      <c r="D1428" s="13" t="s">
        <v>301</v>
      </c>
      <c r="F1428" s="5"/>
      <c r="G1428" s="5"/>
      <c r="H1428" s="5"/>
      <c r="I1428" s="2"/>
      <c r="J1428" s="2"/>
      <c r="K1428" s="2"/>
      <c r="L1428" s="2"/>
      <c r="M1428" s="2"/>
      <c r="N1428" s="5"/>
      <c r="O1428" s="5"/>
      <c r="P1428" s="5"/>
      <c r="Q1428" s="5"/>
    </row>
    <row r="1429" spans="1:17" ht="30" customHeight="1" x14ac:dyDescent="0.25">
      <c r="A1429" s="2">
        <v>12428</v>
      </c>
      <c r="B1429" s="3" t="str">
        <f>HYPERLINK("https://dienchau.nghean.gov.vn/cac-xa-thi-tran", "UBND Ủy ban nhân dân xã Diễn Lâm tỉnh Nghệ An")</f>
        <v>UBND Ủy ban nhân dân xã Diễn Lâm tỉnh Nghệ An</v>
      </c>
      <c r="C1429" s="12" t="s">
        <v>300</v>
      </c>
      <c r="F1429" s="5"/>
      <c r="G1429" s="5"/>
      <c r="H1429" s="5"/>
      <c r="I1429" s="2"/>
      <c r="J1429" s="2"/>
      <c r="K1429" s="2"/>
      <c r="L1429" s="2"/>
      <c r="M1429" s="2"/>
      <c r="N1429" s="5"/>
      <c r="O1429" s="5"/>
      <c r="P1429" s="5"/>
      <c r="Q1429" s="5"/>
    </row>
    <row r="1430" spans="1:17" ht="30" customHeight="1" x14ac:dyDescent="0.25">
      <c r="A1430" s="2">
        <v>12429</v>
      </c>
      <c r="B1430" s="1" t="str">
        <f>HYPERLINK("https://www.facebook.com/profile.php?id=100064520000747", "Công an xã Diễn Đoài tỉnh Nghệ An")</f>
        <v>Công an xã Diễn Đoài tỉnh Nghệ An</v>
      </c>
      <c r="C1430" s="12" t="s">
        <v>300</v>
      </c>
      <c r="D1430" s="13" t="s">
        <v>301</v>
      </c>
      <c r="F1430" s="5"/>
      <c r="G1430" s="5"/>
      <c r="H1430" s="5"/>
      <c r="I1430" s="2"/>
      <c r="J1430" s="2"/>
      <c r="K1430" s="2"/>
      <c r="L1430" s="2"/>
      <c r="M1430" s="2"/>
      <c r="N1430" s="5"/>
      <c r="O1430" s="5"/>
      <c r="P1430" s="5"/>
      <c r="Q1430" s="5"/>
    </row>
    <row r="1431" spans="1:17" ht="30" customHeight="1" x14ac:dyDescent="0.25">
      <c r="A1431" s="2">
        <v>12430</v>
      </c>
      <c r="B1431" s="3" t="str">
        <f>HYPERLINK("https://dienchau.nghean.gov.vn/cac-xa-thi-tran", "UBND Ủy ban nhân dân xã Diễn Đoài tỉnh Nghệ An")</f>
        <v>UBND Ủy ban nhân dân xã Diễn Đoài tỉnh Nghệ An</v>
      </c>
      <c r="C1431" s="12" t="s">
        <v>300</v>
      </c>
      <c r="F1431" s="5"/>
      <c r="G1431" s="5"/>
      <c r="H1431" s="5"/>
      <c r="I1431" s="2"/>
      <c r="J1431" s="2"/>
      <c r="K1431" s="2"/>
      <c r="L1431" s="2"/>
      <c r="M1431" s="2"/>
      <c r="N1431" s="5"/>
      <c r="O1431" s="5"/>
      <c r="P1431" s="5"/>
      <c r="Q1431" s="5"/>
    </row>
    <row r="1432" spans="1:17" ht="30" customHeight="1" x14ac:dyDescent="0.25">
      <c r="A1432" s="2">
        <v>12431</v>
      </c>
      <c r="B1432" s="3" t="str">
        <f>HYPERLINK("https://www.facebook.com/p/C%C3%B4ng-an-x%C3%A3-Di%E1%BB%85n-Tr%C6%B0%E1%BB%9Dng-100063593404074/", "Công an xã Diễn Trường tỉnh Nghệ An")</f>
        <v>Công an xã Diễn Trường tỉnh Nghệ An</v>
      </c>
      <c r="C1432" s="12" t="s">
        <v>300</v>
      </c>
      <c r="D1432" s="13" t="s">
        <v>301</v>
      </c>
      <c r="F1432" s="5"/>
      <c r="G1432" s="5"/>
      <c r="H1432" s="5"/>
      <c r="I1432" s="2"/>
      <c r="J1432" s="2"/>
      <c r="K1432" s="2"/>
      <c r="L1432" s="2"/>
      <c r="M1432" s="2"/>
      <c r="N1432" s="5"/>
      <c r="O1432" s="5"/>
      <c r="P1432" s="5"/>
      <c r="Q1432" s="5"/>
    </row>
    <row r="1433" spans="1:17" ht="30" customHeight="1" x14ac:dyDescent="0.25">
      <c r="A1433" s="2">
        <v>12432</v>
      </c>
      <c r="B1433" s="3" t="str">
        <f>HYPERLINK("https://dientruong.dienchau.nghean.gov.vn/", "UBND Ủy ban nhân dân xã Diễn Trường tỉnh Nghệ An")</f>
        <v>UBND Ủy ban nhân dân xã Diễn Trường tỉnh Nghệ An</v>
      </c>
      <c r="C1433" s="12" t="s">
        <v>300</v>
      </c>
      <c r="F1433" s="5"/>
      <c r="G1433" s="5"/>
      <c r="H1433" s="5"/>
      <c r="I1433" s="2"/>
      <c r="J1433" s="2"/>
      <c r="K1433" s="2"/>
      <c r="L1433" s="2"/>
      <c r="M1433" s="2"/>
      <c r="N1433" s="5"/>
      <c r="O1433" s="5"/>
      <c r="P1433" s="5"/>
      <c r="Q1433" s="5"/>
    </row>
    <row r="1434" spans="1:17" ht="30" customHeight="1" x14ac:dyDescent="0.25">
      <c r="A1434" s="2">
        <v>12433</v>
      </c>
      <c r="B1434" s="3" t="str">
        <f>HYPERLINK("https://www.facebook.com/p/C%C3%B4ng-an-x%C3%A3-Di%E1%BB%85n-Y%C3%AAn-100086745135571/", "Công an xã Diễn Yên tỉnh Nghệ An")</f>
        <v>Công an xã Diễn Yên tỉnh Nghệ An</v>
      </c>
      <c r="C1434" s="12" t="s">
        <v>300</v>
      </c>
      <c r="D1434" s="13" t="s">
        <v>301</v>
      </c>
      <c r="F1434" s="5"/>
      <c r="G1434" s="5"/>
      <c r="H1434" s="5"/>
      <c r="I1434" s="2"/>
      <c r="J1434" s="2"/>
      <c r="K1434" s="2"/>
      <c r="L1434" s="2"/>
      <c r="M1434" s="2"/>
      <c r="N1434" s="5"/>
      <c r="O1434" s="5"/>
      <c r="P1434" s="5"/>
      <c r="Q1434" s="5"/>
    </row>
    <row r="1435" spans="1:17" ht="30" customHeight="1" x14ac:dyDescent="0.25">
      <c r="A1435" s="2">
        <v>12434</v>
      </c>
      <c r="B1435" s="3" t="str">
        <f>HYPERLINK("https://dienyen.dienchau.nghean.gov.vn/", "UBND Ủy ban nhân dân xã Diễn Yên tỉnh Nghệ An")</f>
        <v>UBND Ủy ban nhân dân xã Diễn Yên tỉnh Nghệ An</v>
      </c>
      <c r="C1435" s="12" t="s">
        <v>300</v>
      </c>
      <c r="F1435" s="5"/>
      <c r="G1435" s="5"/>
      <c r="H1435" s="5"/>
      <c r="I1435" s="2"/>
      <c r="J1435" s="2"/>
      <c r="K1435" s="2"/>
      <c r="L1435" s="2"/>
      <c r="M1435" s="2"/>
      <c r="N1435" s="5"/>
      <c r="O1435" s="5"/>
      <c r="P1435" s="5"/>
      <c r="Q1435" s="5"/>
    </row>
    <row r="1436" spans="1:17" ht="30" customHeight="1" x14ac:dyDescent="0.25">
      <c r="A1436" s="2">
        <v>12435</v>
      </c>
      <c r="B1436" s="3" t="s">
        <v>202</v>
      </c>
      <c r="C1436" s="14" t="s">
        <v>1</v>
      </c>
      <c r="D1436" s="13" t="s">
        <v>301</v>
      </c>
      <c r="F1436" s="5"/>
      <c r="G1436" s="5"/>
      <c r="H1436" s="5"/>
      <c r="I1436" s="2"/>
      <c r="J1436" s="2"/>
      <c r="K1436" s="2"/>
      <c r="L1436" s="2"/>
      <c r="M1436" s="2"/>
      <c r="N1436" s="5"/>
      <c r="O1436" s="5"/>
      <c r="P1436" s="5"/>
      <c r="Q1436" s="5"/>
    </row>
    <row r="1437" spans="1:17" ht="30" customHeight="1" x14ac:dyDescent="0.25">
      <c r="A1437" s="2">
        <v>12436</v>
      </c>
      <c r="B1437" s="3" t="str">
        <f>HYPERLINK("https://dienhoang.dienchau.nghean.gov.vn/", "UBND Ủy ban nhân dân xã Diễn Hoàng tỉnh Nghệ An")</f>
        <v>UBND Ủy ban nhân dân xã Diễn Hoàng tỉnh Nghệ An</v>
      </c>
      <c r="C1437" s="12" t="s">
        <v>300</v>
      </c>
      <c r="F1437" s="5"/>
      <c r="G1437" s="5"/>
      <c r="H1437" s="5"/>
      <c r="I1437" s="2"/>
      <c r="J1437" s="2"/>
      <c r="K1437" s="2"/>
      <c r="L1437" s="2"/>
      <c r="M1437" s="2"/>
      <c r="N1437" s="5"/>
      <c r="O1437" s="5"/>
      <c r="P1437" s="5"/>
      <c r="Q1437" s="5"/>
    </row>
    <row r="1438" spans="1:17" ht="30" customHeight="1" x14ac:dyDescent="0.25">
      <c r="A1438" s="2">
        <v>12437</v>
      </c>
      <c r="B1438" s="3" t="str">
        <f>HYPERLINK("https://www.facebook.com/p/C%C3%B4ng-An-X%C3%A3-Di%E1%BB%85n-H%C3%B9ng-Di%E1%BB%85n-Ch%C3%A2u-Ngh%E1%BB%87-An-100027232043879/", "Công an xã Diễn Hùng tỉnh Nghệ An")</f>
        <v>Công an xã Diễn Hùng tỉnh Nghệ An</v>
      </c>
      <c r="C1438" s="12" t="s">
        <v>300</v>
      </c>
      <c r="D1438" s="11" t="s">
        <v>301</v>
      </c>
      <c r="F1438" s="5"/>
      <c r="G1438" s="5"/>
      <c r="H1438" s="5"/>
      <c r="I1438" s="2"/>
      <c r="J1438" s="2"/>
      <c r="K1438" s="2"/>
      <c r="L1438" s="2"/>
      <c r="M1438" s="2"/>
      <c r="N1438" s="5"/>
      <c r="O1438" s="5"/>
      <c r="P1438" s="5"/>
      <c r="Q1438" s="5"/>
    </row>
    <row r="1439" spans="1:17" ht="30" customHeight="1" x14ac:dyDescent="0.25">
      <c r="A1439" s="2">
        <v>12438</v>
      </c>
      <c r="B1439" s="3" t="str">
        <f>HYPERLINK("https://dienhung.dienchau.nghean.gov.vn/", "UBND Ủy ban nhân dân xã Diễn Hùng tỉnh Nghệ An")</f>
        <v>UBND Ủy ban nhân dân xã Diễn Hùng tỉnh Nghệ An</v>
      </c>
      <c r="C1439" s="12" t="s">
        <v>300</v>
      </c>
      <c r="F1439" s="5"/>
      <c r="G1439" s="5"/>
      <c r="H1439" s="5"/>
      <c r="I1439" s="2"/>
      <c r="J1439" s="2"/>
      <c r="K1439" s="2"/>
      <c r="L1439" s="2"/>
      <c r="M1439" s="2"/>
      <c r="N1439" s="5"/>
      <c r="O1439" s="5"/>
      <c r="P1439" s="5"/>
      <c r="Q1439" s="5"/>
    </row>
    <row r="1440" spans="1:17" ht="30" customHeight="1" x14ac:dyDescent="0.25">
      <c r="A1440" s="2">
        <v>12439</v>
      </c>
      <c r="B1440" s="3" t="str">
        <f>HYPERLINK("https://www.facebook.com/people/C%C3%B4ng-an-x%C3%A3-Di%E1%BB%85n-M%E1%BB%B9/100069064274898/", "Công an xã Diễn Mỹ tỉnh Nghệ An")</f>
        <v>Công an xã Diễn Mỹ tỉnh Nghệ An</v>
      </c>
      <c r="C1440" s="12" t="s">
        <v>300</v>
      </c>
      <c r="D1440" s="13" t="s">
        <v>301</v>
      </c>
      <c r="F1440" s="5"/>
      <c r="G1440" s="5"/>
      <c r="H1440" s="5"/>
      <c r="I1440" s="2"/>
      <c r="J1440" s="2"/>
      <c r="K1440" s="2"/>
      <c r="L1440" s="2"/>
      <c r="M1440" s="2"/>
      <c r="N1440" s="5"/>
      <c r="O1440" s="5"/>
      <c r="P1440" s="5"/>
      <c r="Q1440" s="5"/>
    </row>
    <row r="1441" spans="1:17" ht="30" customHeight="1" x14ac:dyDescent="0.25">
      <c r="A1441" s="2">
        <v>12440</v>
      </c>
      <c r="B1441" s="3" t="str">
        <f>HYPERLINK("https://dienchau.nghean.gov.vn/cac-xa-thi-tran", "UBND Ủy ban nhân dân xã Diễn Mỹ tỉnh Nghệ An")</f>
        <v>UBND Ủy ban nhân dân xã Diễn Mỹ tỉnh Nghệ An</v>
      </c>
      <c r="C1441" s="12" t="s">
        <v>300</v>
      </c>
      <c r="F1441" s="5"/>
      <c r="G1441" s="5"/>
      <c r="H1441" s="5"/>
      <c r="I1441" s="2"/>
      <c r="J1441" s="2"/>
      <c r="K1441" s="2"/>
      <c r="L1441" s="2"/>
      <c r="M1441" s="2"/>
      <c r="N1441" s="5"/>
      <c r="O1441" s="5"/>
      <c r="P1441" s="5"/>
      <c r="Q1441" s="5"/>
    </row>
    <row r="1442" spans="1:17" ht="30" customHeight="1" x14ac:dyDescent="0.25">
      <c r="A1442" s="2">
        <v>12441</v>
      </c>
      <c r="B1442" s="3" t="str">
        <f>HYPERLINK("https://www.facebook.com/p/C%E1%BB%95ng-Th%C3%B4ng-Tin-Di%E1%BB%85n-H%E1%BB%93ng-100063463901680/", "Công an xã Diễn Hồng tỉnh Nghệ An")</f>
        <v>Công an xã Diễn Hồng tỉnh Nghệ An</v>
      </c>
      <c r="C1442" s="12" t="s">
        <v>300</v>
      </c>
      <c r="F1442" s="5"/>
      <c r="G1442" s="5"/>
      <c r="H1442" s="5"/>
      <c r="I1442" s="2"/>
      <c r="J1442" s="2"/>
      <c r="K1442" s="2"/>
      <c r="L1442" s="2"/>
      <c r="M1442" s="2"/>
      <c r="N1442" s="5"/>
      <c r="O1442" s="5"/>
      <c r="P1442" s="5"/>
      <c r="Q1442" s="5"/>
    </row>
    <row r="1443" spans="1:17" ht="30" customHeight="1" x14ac:dyDescent="0.25">
      <c r="A1443" s="2">
        <v>12442</v>
      </c>
      <c r="B1443" s="3" t="str">
        <f>HYPERLINK("https://www.nghean.gov.vn/uy-ban-nhan-dan-tinh", "UBND Ủy ban nhân dân xã Diễn Hồng tỉnh Nghệ An")</f>
        <v>UBND Ủy ban nhân dân xã Diễn Hồng tỉnh Nghệ An</v>
      </c>
      <c r="C1443" s="12" t="s">
        <v>300</v>
      </c>
      <c r="F1443" s="5"/>
      <c r="G1443" s="5"/>
      <c r="H1443" s="5"/>
      <c r="I1443" s="2"/>
      <c r="J1443" s="2"/>
      <c r="K1443" s="2"/>
      <c r="L1443" s="2"/>
      <c r="M1443" s="2"/>
      <c r="N1443" s="5"/>
      <c r="O1443" s="5"/>
      <c r="P1443" s="5"/>
      <c r="Q1443" s="5"/>
    </row>
    <row r="1444" spans="1:17" ht="30" customHeight="1" x14ac:dyDescent="0.25">
      <c r="A1444" s="2">
        <v>12443</v>
      </c>
      <c r="B1444" s="3" t="s">
        <v>203</v>
      </c>
      <c r="C1444" s="14" t="s">
        <v>1</v>
      </c>
      <c r="D1444" s="13" t="s">
        <v>301</v>
      </c>
      <c r="F1444" s="5"/>
      <c r="G1444" s="5"/>
      <c r="H1444" s="5"/>
      <c r="I1444" s="2"/>
      <c r="J1444" s="2"/>
      <c r="K1444" s="2"/>
      <c r="L1444" s="2"/>
      <c r="M1444" s="2"/>
      <c r="N1444" s="5"/>
      <c r="O1444" s="5"/>
      <c r="P1444" s="5"/>
      <c r="Q1444" s="5"/>
    </row>
    <row r="1445" spans="1:17" ht="30" customHeight="1" x14ac:dyDescent="0.25">
      <c r="A1445" s="2">
        <v>12444</v>
      </c>
      <c r="B1445" s="3" t="str">
        <f>HYPERLINK("https://dienphong.dienchau.nghean.gov.vn/", "UBND Ủy ban nhân dân xã Diễn Phong tỉnh Nghệ An")</f>
        <v>UBND Ủy ban nhân dân xã Diễn Phong tỉnh Nghệ An</v>
      </c>
      <c r="C1445" s="12" t="s">
        <v>300</v>
      </c>
      <c r="F1445" s="5"/>
      <c r="G1445" s="5"/>
      <c r="H1445" s="5"/>
      <c r="I1445" s="2"/>
      <c r="J1445" s="2"/>
      <c r="K1445" s="2"/>
      <c r="L1445" s="2"/>
      <c r="M1445" s="2"/>
      <c r="N1445" s="5"/>
      <c r="O1445" s="5"/>
      <c r="P1445" s="5"/>
      <c r="Q1445" s="5"/>
    </row>
    <row r="1446" spans="1:17" ht="30" customHeight="1" x14ac:dyDescent="0.25">
      <c r="A1446" s="2">
        <v>12445</v>
      </c>
      <c r="B1446" s="1" t="str">
        <f>HYPERLINK("", "Công an xã Diễn Hải tỉnh Nghệ An")</f>
        <v>Công an xã Diễn Hải tỉnh Nghệ An</v>
      </c>
      <c r="C1446" s="12" t="s">
        <v>300</v>
      </c>
      <c r="D1446" s="13"/>
      <c r="F1446" s="5"/>
      <c r="G1446" s="5"/>
      <c r="H1446" s="5"/>
      <c r="I1446" s="2"/>
      <c r="J1446" s="2"/>
      <c r="K1446" s="2"/>
      <c r="L1446" s="2"/>
      <c r="M1446" s="2"/>
      <c r="N1446" s="5"/>
      <c r="O1446" s="5"/>
      <c r="P1446" s="5"/>
      <c r="Q1446" s="5"/>
    </row>
    <row r="1447" spans="1:17" ht="30" customHeight="1" x14ac:dyDescent="0.25">
      <c r="A1447" s="2">
        <v>12446</v>
      </c>
      <c r="B1447" s="3" t="str">
        <f>HYPERLINK("https://www.nghean.gov.vn/uy-ban-nhan-dan-tinh", "UBND Ủy ban nhân dân xã Diễn Hải tỉnh Nghệ An")</f>
        <v>UBND Ủy ban nhân dân xã Diễn Hải tỉnh Nghệ An</v>
      </c>
      <c r="C1447" s="12" t="s">
        <v>300</v>
      </c>
      <c r="F1447" s="5"/>
      <c r="G1447" s="5"/>
      <c r="H1447" s="5"/>
      <c r="I1447" s="2"/>
      <c r="J1447" s="2"/>
      <c r="K1447" s="2"/>
      <c r="L1447" s="2"/>
      <c r="M1447" s="2"/>
      <c r="N1447" s="5"/>
      <c r="O1447" s="5"/>
      <c r="P1447" s="5"/>
      <c r="Q1447" s="5"/>
    </row>
    <row r="1448" spans="1:17" ht="30" customHeight="1" x14ac:dyDescent="0.25">
      <c r="A1448" s="2">
        <v>12447</v>
      </c>
      <c r="B1448" s="1" t="str">
        <f>HYPERLINK("", "Công an xã Diễn Tháp tỉnh Nghệ An")</f>
        <v>Công an xã Diễn Tháp tỉnh Nghệ An</v>
      </c>
      <c r="C1448" s="12" t="s">
        <v>300</v>
      </c>
      <c r="D1448" s="13"/>
      <c r="F1448" s="5"/>
      <c r="G1448" s="5"/>
      <c r="H1448" s="5"/>
      <c r="I1448" s="2"/>
      <c r="J1448" s="2"/>
      <c r="K1448" s="2"/>
      <c r="L1448" s="2"/>
      <c r="M1448" s="2"/>
      <c r="N1448" s="5"/>
      <c r="O1448" s="5"/>
      <c r="P1448" s="5"/>
      <c r="Q1448" s="5"/>
    </row>
    <row r="1449" spans="1:17" ht="30" customHeight="1" x14ac:dyDescent="0.25">
      <c r="A1449" s="2">
        <v>12448</v>
      </c>
      <c r="B1449" s="3" t="str">
        <f>HYPERLINK("https://dienthap.dienchau.nghean.gov.vn/", "UBND Ủy ban nhân dân xã Diễn Tháp tỉnh Nghệ An")</f>
        <v>UBND Ủy ban nhân dân xã Diễn Tháp tỉnh Nghệ An</v>
      </c>
      <c r="C1449" s="12" t="s">
        <v>300</v>
      </c>
      <c r="F1449" s="5"/>
      <c r="G1449" s="5"/>
      <c r="H1449" s="5"/>
      <c r="I1449" s="2"/>
      <c r="J1449" s="2"/>
      <c r="K1449" s="2"/>
      <c r="L1449" s="2"/>
      <c r="M1449" s="2"/>
      <c r="N1449" s="5"/>
      <c r="O1449" s="5"/>
      <c r="P1449" s="5"/>
      <c r="Q1449" s="5"/>
    </row>
    <row r="1450" spans="1:17" ht="30" customHeight="1" x14ac:dyDescent="0.25">
      <c r="A1450" s="2">
        <v>12449</v>
      </c>
      <c r="B1450" s="3" t="s">
        <v>204</v>
      </c>
      <c r="C1450" s="14" t="s">
        <v>1</v>
      </c>
      <c r="F1450" s="5"/>
      <c r="G1450" s="5"/>
      <c r="H1450" s="5"/>
      <c r="I1450" s="2"/>
      <c r="J1450" s="2"/>
      <c r="K1450" s="2"/>
      <c r="L1450" s="2"/>
      <c r="M1450" s="2"/>
      <c r="N1450" s="5"/>
      <c r="O1450" s="5"/>
      <c r="P1450" s="5"/>
      <c r="Q1450" s="5"/>
    </row>
    <row r="1451" spans="1:17" ht="30" customHeight="1" x14ac:dyDescent="0.25">
      <c r="A1451" s="2">
        <v>12450</v>
      </c>
      <c r="B1451" s="3" t="str">
        <f>HYPERLINK("https://dienchau.nghean.gov.vn/cac-xa-thi-tran", "UBND Ủy ban nhân dân xã Diễn Liên tỉnh Nghệ An")</f>
        <v>UBND Ủy ban nhân dân xã Diễn Liên tỉnh Nghệ An</v>
      </c>
      <c r="C1451" s="12" t="s">
        <v>300</v>
      </c>
      <c r="F1451" s="5"/>
      <c r="G1451" s="5"/>
      <c r="H1451" s="5"/>
      <c r="I1451" s="2"/>
      <c r="J1451" s="2"/>
      <c r="K1451" s="2"/>
      <c r="L1451" s="2"/>
      <c r="M1451" s="2"/>
      <c r="N1451" s="5"/>
      <c r="O1451" s="5"/>
      <c r="P1451" s="5"/>
      <c r="Q1451" s="5"/>
    </row>
    <row r="1452" spans="1:17" ht="30" customHeight="1" x14ac:dyDescent="0.25">
      <c r="A1452" s="2">
        <v>12451</v>
      </c>
      <c r="B1452" s="1" t="str">
        <f>HYPERLINK("https://www.facebook.com/profile.php?id=100088467798122", "Công an xã Diễn Vạn tỉnh Nghệ An")</f>
        <v>Công an xã Diễn Vạn tỉnh Nghệ An</v>
      </c>
      <c r="C1452" s="12" t="s">
        <v>300</v>
      </c>
      <c r="D1452" s="13" t="s">
        <v>301</v>
      </c>
      <c r="F1452" s="5"/>
      <c r="G1452" s="5"/>
      <c r="H1452" s="5"/>
      <c r="I1452" s="2"/>
      <c r="J1452" s="2"/>
      <c r="K1452" s="2"/>
      <c r="L1452" s="2"/>
      <c r="M1452" s="2"/>
      <c r="N1452" s="5"/>
      <c r="O1452" s="5"/>
      <c r="P1452" s="5"/>
      <c r="Q1452" s="5"/>
    </row>
    <row r="1453" spans="1:17" ht="30" customHeight="1" x14ac:dyDescent="0.25">
      <c r="A1453" s="2">
        <v>12452</v>
      </c>
      <c r="B1453" s="3" t="str">
        <f>HYPERLINK("https://dienchau.nghean.gov.vn/", "UBND Ủy ban nhân dân xã Diễn Vạn tỉnh Nghệ An")</f>
        <v>UBND Ủy ban nhân dân xã Diễn Vạn tỉnh Nghệ An</v>
      </c>
      <c r="C1453" s="12" t="s">
        <v>300</v>
      </c>
      <c r="F1453" s="5"/>
      <c r="G1453" s="5"/>
      <c r="H1453" s="5"/>
      <c r="I1453" s="2"/>
      <c r="J1453" s="2"/>
      <c r="K1453" s="2"/>
      <c r="L1453" s="2"/>
      <c r="M1453" s="2"/>
      <c r="N1453" s="5"/>
      <c r="O1453" s="5"/>
      <c r="P1453" s="5"/>
      <c r="Q1453" s="5"/>
    </row>
    <row r="1454" spans="1:17" ht="30" customHeight="1" x14ac:dyDescent="0.25">
      <c r="A1454" s="2">
        <v>12453</v>
      </c>
      <c r="B1454" s="3" t="str">
        <f>HYPERLINK("https://www.facebook.com/p/C%C3%B4ng-an-x%C3%A3-Di%E1%BB%85n-Kim-100082112993206/", "Công an xã Diễn Kim tỉnh Nghệ An")</f>
        <v>Công an xã Diễn Kim tỉnh Nghệ An</v>
      </c>
      <c r="C1454" s="12" t="s">
        <v>300</v>
      </c>
      <c r="F1454" s="5"/>
      <c r="G1454" s="5"/>
      <c r="H1454" s="5"/>
      <c r="I1454" s="2"/>
      <c r="J1454" s="2"/>
      <c r="K1454" s="2"/>
      <c r="L1454" s="2"/>
      <c r="M1454" s="2"/>
      <c r="N1454" s="5"/>
      <c r="O1454" s="5"/>
      <c r="P1454" s="5"/>
      <c r="Q1454" s="5"/>
    </row>
    <row r="1455" spans="1:17" ht="30" customHeight="1" x14ac:dyDescent="0.25">
      <c r="A1455" s="2">
        <v>12454</v>
      </c>
      <c r="B1455" s="3" t="str">
        <f>HYPERLINK("https://dienkim.dienchau.nghean.gov.vn/", "UBND Ủy ban nhân dân xã Diễn Kim tỉnh Nghệ An")</f>
        <v>UBND Ủy ban nhân dân xã Diễn Kim tỉnh Nghệ An</v>
      </c>
      <c r="C1455" s="12" t="s">
        <v>300</v>
      </c>
      <c r="F1455" s="5"/>
      <c r="G1455" s="5"/>
      <c r="H1455" s="5"/>
      <c r="I1455" s="2"/>
      <c r="J1455" s="2"/>
      <c r="K1455" s="2"/>
      <c r="L1455" s="2"/>
      <c r="M1455" s="2"/>
      <c r="N1455" s="5"/>
      <c r="O1455" s="5"/>
      <c r="P1455" s="5"/>
      <c r="Q1455" s="5"/>
    </row>
    <row r="1456" spans="1:17" ht="30" customHeight="1" x14ac:dyDescent="0.25">
      <c r="A1456" s="2">
        <v>12455</v>
      </c>
      <c r="B1456" s="3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1456" s="12" t="s">
        <v>300</v>
      </c>
      <c r="D1456" s="13" t="s">
        <v>301</v>
      </c>
      <c r="F1456" s="5"/>
      <c r="G1456" s="5"/>
      <c r="H1456" s="5"/>
      <c r="I1456" s="2"/>
      <c r="J1456" s="2"/>
      <c r="K1456" s="2"/>
      <c r="L1456" s="2"/>
      <c r="M1456" s="2"/>
      <c r="N1456" s="5"/>
      <c r="O1456" s="5"/>
      <c r="P1456" s="5"/>
      <c r="Q1456" s="5"/>
    </row>
    <row r="1457" spans="1:17" ht="30" customHeight="1" x14ac:dyDescent="0.25">
      <c r="A1457" s="2">
        <v>12456</v>
      </c>
      <c r="B1457" s="3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1457" s="12" t="s">
        <v>300</v>
      </c>
      <c r="F1457" s="5"/>
      <c r="G1457" s="5"/>
      <c r="H1457" s="5"/>
      <c r="I1457" s="2"/>
      <c r="J1457" s="2"/>
      <c r="K1457" s="2"/>
      <c r="L1457" s="2"/>
      <c r="M1457" s="2"/>
      <c r="N1457" s="5"/>
      <c r="O1457" s="5"/>
      <c r="P1457" s="5"/>
      <c r="Q1457" s="5"/>
    </row>
    <row r="1458" spans="1:17" ht="30" customHeight="1" x14ac:dyDescent="0.25">
      <c r="A1458" s="2">
        <v>12457</v>
      </c>
      <c r="B1458" s="3" t="s">
        <v>205</v>
      </c>
      <c r="C1458" s="14" t="s">
        <v>1</v>
      </c>
      <c r="D1458" s="11" t="s">
        <v>301</v>
      </c>
      <c r="F1458" s="5"/>
      <c r="G1458" s="5"/>
      <c r="H1458" s="5"/>
      <c r="I1458" s="2"/>
      <c r="J1458" s="2"/>
      <c r="K1458" s="2"/>
      <c r="L1458" s="2"/>
      <c r="M1458" s="2"/>
      <c r="N1458" s="5"/>
      <c r="O1458" s="5"/>
      <c r="P1458" s="5"/>
      <c r="Q1458" s="5"/>
    </row>
    <row r="1459" spans="1:17" ht="30" customHeight="1" x14ac:dyDescent="0.25">
      <c r="A1459" s="2">
        <v>12458</v>
      </c>
      <c r="B1459" s="3" t="str">
        <f>HYPERLINK("https://dienchau.nghean.gov.vn/uy-ban-nhan-dan-huyen", "UBND Ủy ban nhân dân xã Diễn Xuân tỉnh Nghệ An")</f>
        <v>UBND Ủy ban nhân dân xã Diễn Xuân tỉnh Nghệ An</v>
      </c>
      <c r="C1459" s="12" t="s">
        <v>300</v>
      </c>
      <c r="F1459" s="5"/>
      <c r="G1459" s="5"/>
      <c r="H1459" s="5"/>
      <c r="I1459" s="2"/>
      <c r="J1459" s="2"/>
      <c r="K1459" s="2"/>
      <c r="L1459" s="2"/>
      <c r="M1459" s="2"/>
      <c r="N1459" s="5"/>
      <c r="O1459" s="5"/>
      <c r="P1459" s="5"/>
      <c r="Q1459" s="5"/>
    </row>
    <row r="1460" spans="1:17" ht="30" customHeight="1" x14ac:dyDescent="0.25">
      <c r="A1460" s="2">
        <v>12459</v>
      </c>
      <c r="B1460" s="3" t="s">
        <v>206</v>
      </c>
      <c r="C1460" s="14" t="s">
        <v>1</v>
      </c>
      <c r="D1460" s="13" t="s">
        <v>301</v>
      </c>
      <c r="F1460" s="5"/>
      <c r="G1460" s="5"/>
      <c r="H1460" s="5"/>
      <c r="I1460" s="2"/>
      <c r="J1460" s="2"/>
      <c r="K1460" s="2"/>
      <c r="L1460" s="2"/>
      <c r="M1460" s="2"/>
      <c r="N1460" s="5"/>
      <c r="O1460" s="5"/>
      <c r="P1460" s="5"/>
      <c r="Q1460" s="5"/>
    </row>
    <row r="1461" spans="1:17" ht="30" customHeight="1" x14ac:dyDescent="0.25">
      <c r="A1461" s="2">
        <v>12460</v>
      </c>
      <c r="B1461" s="3" t="str">
        <f>HYPERLINK("https://www.nghean.gov.vn/uy-ban-nhan-dan-tinh", "UBND Ủy ban nhân dân xã Diễn Thái tỉnh Nghệ An")</f>
        <v>UBND Ủy ban nhân dân xã Diễn Thái tỉnh Nghệ An</v>
      </c>
      <c r="C1461" s="12" t="s">
        <v>300</v>
      </c>
      <c r="F1461" s="5"/>
      <c r="G1461" s="5"/>
      <c r="H1461" s="5"/>
      <c r="I1461" s="2"/>
      <c r="J1461" s="2"/>
      <c r="K1461" s="2"/>
      <c r="L1461" s="2"/>
      <c r="M1461" s="2"/>
      <c r="N1461" s="5"/>
      <c r="O1461" s="5"/>
      <c r="P1461" s="5"/>
      <c r="Q1461" s="5"/>
    </row>
    <row r="1462" spans="1:17" ht="30" customHeight="1" x14ac:dyDescent="0.25">
      <c r="A1462" s="2">
        <v>12461</v>
      </c>
      <c r="B1462" s="3" t="str">
        <f>HYPERLINK("https://www.facebook.com/conganxadiendong/", "Công an xã Diễn Đồng tỉnh Nghệ An")</f>
        <v>Công an xã Diễn Đồng tỉnh Nghệ An</v>
      </c>
      <c r="C1462" s="12" t="s">
        <v>300</v>
      </c>
      <c r="D1462" s="13" t="s">
        <v>301</v>
      </c>
      <c r="F1462" s="5"/>
      <c r="G1462" s="5"/>
      <c r="H1462" s="5"/>
      <c r="I1462" s="2"/>
      <c r="J1462" s="2"/>
      <c r="K1462" s="2"/>
      <c r="L1462" s="2"/>
      <c r="M1462" s="2"/>
      <c r="N1462" s="5"/>
      <c r="O1462" s="5"/>
      <c r="P1462" s="5"/>
      <c r="Q1462" s="5"/>
    </row>
    <row r="1463" spans="1:17" ht="30" customHeight="1" x14ac:dyDescent="0.25">
      <c r="A1463" s="2">
        <v>12462</v>
      </c>
      <c r="B1463" s="3" t="str">
        <f>HYPERLINK("https://www.nghean.gov.vn/uy-ban-nhan-dan-tinh", "UBND Ủy ban nhân dân xã Diễn Đồng tỉnh Nghệ An")</f>
        <v>UBND Ủy ban nhân dân xã Diễn Đồng tỉnh Nghệ An</v>
      </c>
      <c r="C1463" s="12" t="s">
        <v>300</v>
      </c>
      <c r="F1463" s="5"/>
      <c r="G1463" s="5"/>
      <c r="H1463" s="5"/>
      <c r="I1463" s="2"/>
      <c r="J1463" s="2"/>
      <c r="K1463" s="2"/>
      <c r="L1463" s="2"/>
      <c r="M1463" s="2"/>
      <c r="N1463" s="5"/>
      <c r="O1463" s="5"/>
      <c r="P1463" s="5"/>
      <c r="Q1463" s="5"/>
    </row>
    <row r="1464" spans="1:17" ht="30" customHeight="1" x14ac:dyDescent="0.25">
      <c r="A1464" s="2">
        <v>12463</v>
      </c>
      <c r="B1464" s="3" t="str">
        <f>HYPERLINK("https://www.facebook.com/ducthuk1/", "Công an xã Diễn Bích tỉnh Nghệ An")</f>
        <v>Công an xã Diễn Bích tỉnh Nghệ An</v>
      </c>
      <c r="C1464" s="12" t="s">
        <v>300</v>
      </c>
      <c r="D1464" s="13" t="s">
        <v>301</v>
      </c>
      <c r="F1464" s="5"/>
      <c r="G1464" s="5"/>
      <c r="H1464" s="5"/>
      <c r="I1464" s="2"/>
      <c r="J1464" s="2"/>
      <c r="K1464" s="2"/>
      <c r="L1464" s="2"/>
      <c r="M1464" s="2"/>
      <c r="N1464" s="5"/>
      <c r="O1464" s="5"/>
      <c r="P1464" s="5"/>
      <c r="Q1464" s="5"/>
    </row>
    <row r="1465" spans="1:17" ht="30" customHeight="1" x14ac:dyDescent="0.25">
      <c r="A1465" s="2">
        <v>12464</v>
      </c>
      <c r="B1465" s="3" t="str">
        <f>HYPERLINK("https://www.nghean.gov.vn/kinh-te/xa-dien-bich-huyen-dien-chau-ky-niem-70-nam-thanh-lap-va-don-bang-cong-nhan-xa-dat-chuan-nong-th-606617", "UBND Ủy ban nhân dân xã Diễn Bích tỉnh Nghệ An")</f>
        <v>UBND Ủy ban nhân dân xã Diễn Bích tỉnh Nghệ An</v>
      </c>
      <c r="C1465" s="12" t="s">
        <v>300</v>
      </c>
      <c r="F1465" s="5"/>
      <c r="G1465" s="5"/>
      <c r="H1465" s="5"/>
      <c r="I1465" s="2"/>
      <c r="J1465" s="2"/>
      <c r="K1465" s="2"/>
      <c r="L1465" s="2"/>
      <c r="M1465" s="2"/>
      <c r="N1465" s="5"/>
      <c r="O1465" s="5"/>
      <c r="P1465" s="5"/>
      <c r="Q1465" s="5"/>
    </row>
    <row r="1466" spans="1:17" ht="30" customHeight="1" x14ac:dyDescent="0.25">
      <c r="A1466" s="2">
        <v>12465</v>
      </c>
      <c r="B1466" s="1" t="str">
        <f>HYPERLINK("", "Công an xã Diễn Hạnh tỉnh Nghệ An")</f>
        <v>Công an xã Diễn Hạnh tỉnh Nghệ An</v>
      </c>
      <c r="C1466" s="12" t="s">
        <v>300</v>
      </c>
      <c r="D1466" s="13"/>
      <c r="F1466" s="5"/>
      <c r="G1466" s="5"/>
      <c r="H1466" s="5"/>
      <c r="I1466" s="2"/>
      <c r="J1466" s="2"/>
      <c r="K1466" s="2"/>
      <c r="L1466" s="2"/>
      <c r="M1466" s="2"/>
      <c r="N1466" s="5"/>
      <c r="O1466" s="5"/>
      <c r="P1466" s="5"/>
      <c r="Q1466" s="5"/>
    </row>
    <row r="1467" spans="1:17" ht="30" customHeight="1" x14ac:dyDescent="0.25">
      <c r="A1467" s="2">
        <v>12466</v>
      </c>
      <c r="B1467" s="3" t="str">
        <f>HYPERLINK("https://www.nghean.gov.vn/uy-ban-nhan-dan-tinh", "UBND Ủy ban nhân dân xã Diễn Hạnh tỉnh Nghệ An")</f>
        <v>UBND Ủy ban nhân dân xã Diễn Hạnh tỉnh Nghệ An</v>
      </c>
      <c r="C1467" s="12" t="s">
        <v>300</v>
      </c>
      <c r="F1467" s="5"/>
      <c r="G1467" s="5"/>
      <c r="H1467" s="5"/>
      <c r="I1467" s="2"/>
      <c r="J1467" s="2"/>
      <c r="K1467" s="2"/>
      <c r="L1467" s="2"/>
      <c r="M1467" s="2"/>
      <c r="N1467" s="5"/>
      <c r="O1467" s="5"/>
      <c r="P1467" s="5"/>
      <c r="Q1467" s="5"/>
    </row>
    <row r="1468" spans="1:17" ht="30" customHeight="1" x14ac:dyDescent="0.25">
      <c r="A1468" s="2">
        <v>12467</v>
      </c>
      <c r="B1468" s="1" t="str">
        <f>HYPERLINK("", "Công an xã Diễn Ngọc tỉnh Nghệ An")</f>
        <v>Công an xã Diễn Ngọc tỉnh Nghệ An</v>
      </c>
      <c r="C1468" s="12" t="s">
        <v>300</v>
      </c>
      <c r="D1468" s="13"/>
      <c r="F1468" s="5"/>
      <c r="G1468" s="5"/>
      <c r="H1468" s="5"/>
      <c r="I1468" s="2"/>
      <c r="J1468" s="2"/>
      <c r="K1468" s="2"/>
      <c r="L1468" s="2"/>
      <c r="M1468" s="2"/>
      <c r="N1468" s="5"/>
      <c r="O1468" s="5"/>
      <c r="P1468" s="5"/>
      <c r="Q1468" s="5"/>
    </row>
    <row r="1469" spans="1:17" ht="30" customHeight="1" x14ac:dyDescent="0.25">
      <c r="A1469" s="2">
        <v>12468</v>
      </c>
      <c r="B1469" s="3" t="str">
        <f>HYPERLINK("https://dienchau.nghean.gov.vn/cac-xa-thi-tran", "UBND Ủy ban nhân dân xã Diễn Ngọc tỉnh Nghệ An")</f>
        <v>UBND Ủy ban nhân dân xã Diễn Ngọc tỉnh Nghệ An</v>
      </c>
      <c r="C1469" s="12" t="s">
        <v>300</v>
      </c>
      <c r="F1469" s="5"/>
      <c r="G1469" s="5"/>
      <c r="H1469" s="5"/>
      <c r="I1469" s="2"/>
      <c r="J1469" s="2"/>
      <c r="K1469" s="2"/>
      <c r="L1469" s="2"/>
      <c r="M1469" s="2"/>
      <c r="N1469" s="5"/>
      <c r="O1469" s="5"/>
      <c r="P1469" s="5"/>
      <c r="Q1469" s="5"/>
    </row>
    <row r="1470" spans="1:17" ht="30" customHeight="1" x14ac:dyDescent="0.25">
      <c r="A1470" s="2">
        <v>12469</v>
      </c>
      <c r="B1470" s="3" t="str">
        <f>HYPERLINK("https://www.facebook.com/p/C%C3%B4ng-an-x%C3%A3-Di%E1%BB%85n-Qu%E1%BA%A3ng-100069338404295/", "Công an xã Diễn Quảng tỉnh Nghệ An")</f>
        <v>Công an xã Diễn Quảng tỉnh Nghệ An</v>
      </c>
      <c r="C1470" s="12" t="s">
        <v>300</v>
      </c>
      <c r="D1470" s="13" t="s">
        <v>301</v>
      </c>
      <c r="F1470" s="5"/>
      <c r="G1470" s="5"/>
      <c r="H1470" s="5"/>
      <c r="I1470" s="2"/>
      <c r="J1470" s="2"/>
      <c r="K1470" s="2"/>
      <c r="L1470" s="2"/>
      <c r="M1470" s="2"/>
      <c r="N1470" s="5"/>
      <c r="O1470" s="5"/>
      <c r="P1470" s="5"/>
      <c r="Q1470" s="5"/>
    </row>
    <row r="1471" spans="1:17" ht="30" customHeight="1" x14ac:dyDescent="0.25">
      <c r="A1471" s="2">
        <v>12470</v>
      </c>
      <c r="B1471" s="3" t="str">
        <f>HYPERLINK("https://dienquang.dienchau.nghean.gov.vn/", "UBND Ủy ban nhân dân xã Diễn Quảng tỉnh Nghệ An")</f>
        <v>UBND Ủy ban nhân dân xã Diễn Quảng tỉnh Nghệ An</v>
      </c>
      <c r="C1471" s="12" t="s">
        <v>300</v>
      </c>
      <c r="F1471" s="5"/>
      <c r="G1471" s="5"/>
      <c r="H1471" s="5"/>
      <c r="I1471" s="2"/>
      <c r="J1471" s="2"/>
      <c r="K1471" s="2"/>
      <c r="L1471" s="2"/>
      <c r="M1471" s="2"/>
      <c r="N1471" s="5"/>
      <c r="O1471" s="5"/>
      <c r="P1471" s="5"/>
      <c r="Q1471" s="5"/>
    </row>
    <row r="1472" spans="1:17" ht="30" customHeight="1" x14ac:dyDescent="0.25">
      <c r="A1472" s="2">
        <v>12471</v>
      </c>
      <c r="B1472" s="3" t="s">
        <v>207</v>
      </c>
      <c r="C1472" s="14" t="s">
        <v>1</v>
      </c>
      <c r="D1472" s="13" t="s">
        <v>301</v>
      </c>
      <c r="F1472" s="5"/>
      <c r="G1472" s="5"/>
      <c r="H1472" s="5"/>
      <c r="I1472" s="2"/>
      <c r="J1472" s="2"/>
      <c r="K1472" s="2"/>
      <c r="L1472" s="2"/>
      <c r="M1472" s="2"/>
      <c r="N1472" s="5"/>
      <c r="O1472" s="5"/>
      <c r="P1472" s="5"/>
      <c r="Q1472" s="5"/>
    </row>
    <row r="1473" spans="1:17" ht="30" customHeight="1" x14ac:dyDescent="0.25">
      <c r="A1473" s="2">
        <v>12472</v>
      </c>
      <c r="B1473" s="3" t="str">
        <f>HYPERLINK("https://www.nghean.gov.vn/kinh-te/xa-dien-nguyen-huyen-dien-chau-ky-niem-70-nam-thanh-lap-va-don-nhan-bang-cong-nhan-xa-ntm-nang-c-581056", "UBND Ủy ban nhân dân xã Diễn Nguyên tỉnh Nghệ An")</f>
        <v>UBND Ủy ban nhân dân xã Diễn Nguyên tỉnh Nghệ An</v>
      </c>
      <c r="C1473" s="12" t="s">
        <v>300</v>
      </c>
      <c r="F1473" s="5"/>
      <c r="G1473" s="5"/>
      <c r="H1473" s="5"/>
      <c r="I1473" s="2"/>
      <c r="J1473" s="2"/>
      <c r="K1473" s="2"/>
      <c r="L1473" s="2"/>
      <c r="M1473" s="2"/>
      <c r="N1473" s="5"/>
      <c r="O1473" s="5"/>
      <c r="P1473" s="5"/>
      <c r="Q1473" s="5"/>
    </row>
    <row r="1474" spans="1:17" ht="30" customHeight="1" x14ac:dyDescent="0.25">
      <c r="A1474" s="2">
        <v>12473</v>
      </c>
      <c r="B1474" s="3" t="str">
        <f>HYPERLINK("https://www.facebook.com/C%C3%B4ng-an-x%C3%A3-Di%E1%BB%85n-Hoa-100087969756716/", "Công an xã Diễn Hoa tỉnh Nghệ An")</f>
        <v>Công an xã Diễn Hoa tỉnh Nghệ An</v>
      </c>
      <c r="C1474" s="12" t="s">
        <v>300</v>
      </c>
      <c r="D1474" s="13" t="s">
        <v>301</v>
      </c>
      <c r="F1474" s="5"/>
      <c r="G1474" s="5"/>
      <c r="H1474" s="5"/>
      <c r="I1474" s="2"/>
      <c r="J1474" s="2"/>
      <c r="K1474" s="2"/>
      <c r="L1474" s="2"/>
      <c r="M1474" s="2"/>
      <c r="N1474" s="5"/>
      <c r="O1474" s="5"/>
      <c r="P1474" s="5"/>
      <c r="Q1474" s="5"/>
    </row>
    <row r="1475" spans="1:17" ht="30" customHeight="1" x14ac:dyDescent="0.25">
      <c r="A1475" s="2">
        <v>12474</v>
      </c>
      <c r="B1475" s="3" t="str">
        <f>HYPERLINK("https://www.nghean.gov.vn/uy-ban-nhan-dan-tinh", "UBND Ủy ban nhân dân xã Diễn Hoa tỉnh Nghệ An")</f>
        <v>UBND Ủy ban nhân dân xã Diễn Hoa tỉnh Nghệ An</v>
      </c>
      <c r="C1475" s="12" t="s">
        <v>300</v>
      </c>
      <c r="F1475" s="5"/>
      <c r="G1475" s="5"/>
      <c r="H1475" s="5"/>
      <c r="I1475" s="2"/>
      <c r="J1475" s="2"/>
      <c r="K1475" s="2"/>
      <c r="L1475" s="2"/>
      <c r="M1475" s="2"/>
      <c r="N1475" s="5"/>
      <c r="O1475" s="5"/>
      <c r="P1475" s="5"/>
      <c r="Q1475" s="5"/>
    </row>
    <row r="1476" spans="1:17" ht="30" customHeight="1" x14ac:dyDescent="0.25">
      <c r="A1476" s="2">
        <v>12475</v>
      </c>
      <c r="B1476" s="3" t="s">
        <v>208</v>
      </c>
      <c r="C1476" s="14" t="s">
        <v>1</v>
      </c>
      <c r="F1476" s="5"/>
      <c r="G1476" s="5"/>
      <c r="H1476" s="5"/>
      <c r="I1476" s="2"/>
      <c r="J1476" s="2"/>
      <c r="K1476" s="2"/>
      <c r="L1476" s="2"/>
      <c r="M1476" s="2"/>
      <c r="N1476" s="5"/>
      <c r="O1476" s="5"/>
      <c r="P1476" s="5"/>
      <c r="Q1476" s="5"/>
    </row>
    <row r="1477" spans="1:17" ht="30" customHeight="1" x14ac:dyDescent="0.25">
      <c r="A1477" s="2">
        <v>12476</v>
      </c>
      <c r="B1477" s="3" t="str">
        <f>HYPERLINK("https://www.nghean.gov.vn/uy-ban-nhan-dan-tinh", "UBND Ủy ban nhân dân xã Diễn Thành tỉnh Nghệ An")</f>
        <v>UBND Ủy ban nhân dân xã Diễn Thành tỉnh Nghệ An</v>
      </c>
      <c r="C1477" s="12" t="s">
        <v>300</v>
      </c>
      <c r="F1477" s="5"/>
      <c r="G1477" s="5"/>
      <c r="H1477" s="5"/>
      <c r="I1477" s="2"/>
      <c r="J1477" s="2"/>
      <c r="K1477" s="2"/>
      <c r="L1477" s="2"/>
      <c r="M1477" s="2"/>
      <c r="N1477" s="5"/>
      <c r="O1477" s="5"/>
      <c r="P1477" s="5"/>
      <c r="Q1477" s="5"/>
    </row>
    <row r="1478" spans="1:17" ht="30" customHeight="1" x14ac:dyDescent="0.25">
      <c r="A1478" s="2">
        <v>12477</v>
      </c>
      <c r="B1478" s="3" t="s">
        <v>209</v>
      </c>
      <c r="C1478" s="14" t="s">
        <v>1</v>
      </c>
      <c r="F1478" s="5"/>
      <c r="G1478" s="5"/>
      <c r="H1478" s="5"/>
      <c r="I1478" s="2"/>
      <c r="J1478" s="2"/>
      <c r="K1478" s="2"/>
      <c r="L1478" s="2"/>
      <c r="M1478" s="2"/>
      <c r="N1478" s="5"/>
      <c r="O1478" s="5"/>
      <c r="P1478" s="5"/>
      <c r="Q1478" s="5"/>
    </row>
    <row r="1479" spans="1:17" ht="30" customHeight="1" x14ac:dyDescent="0.25">
      <c r="A1479" s="2">
        <v>12478</v>
      </c>
      <c r="B1479" s="3" t="str">
        <f>HYPERLINK("https://dienchau.nghean.gov.vn/", "UBND Ủy ban nhân dân xã Diễn Phúc tỉnh Nghệ An")</f>
        <v>UBND Ủy ban nhân dân xã Diễn Phúc tỉnh Nghệ An</v>
      </c>
      <c r="C1479" s="12" t="s">
        <v>300</v>
      </c>
      <c r="F1479" s="5"/>
      <c r="G1479" s="5"/>
      <c r="H1479" s="5"/>
      <c r="I1479" s="2"/>
      <c r="J1479" s="2"/>
      <c r="K1479" s="2"/>
      <c r="L1479" s="2"/>
      <c r="M1479" s="2"/>
      <c r="N1479" s="5"/>
      <c r="O1479" s="5"/>
      <c r="P1479" s="5"/>
      <c r="Q1479" s="5"/>
    </row>
    <row r="1480" spans="1:17" ht="30" customHeight="1" x14ac:dyDescent="0.25">
      <c r="A1480" s="2">
        <v>12479</v>
      </c>
      <c r="B1480" s="3" t="s">
        <v>210</v>
      </c>
      <c r="C1480" s="14" t="s">
        <v>1</v>
      </c>
      <c r="F1480" s="5"/>
      <c r="G1480" s="5"/>
      <c r="H1480" s="5"/>
      <c r="I1480" s="2"/>
      <c r="J1480" s="2"/>
      <c r="K1480" s="2"/>
      <c r="L1480" s="2"/>
      <c r="M1480" s="2"/>
      <c r="N1480" s="5"/>
      <c r="O1480" s="5"/>
      <c r="P1480" s="5"/>
      <c r="Q1480" s="5"/>
    </row>
    <row r="1481" spans="1:17" ht="30" customHeight="1" x14ac:dyDescent="0.25">
      <c r="A1481" s="2">
        <v>12480</v>
      </c>
      <c r="B1481" s="3" t="str">
        <f>HYPERLINK("https://www.nghean.gov.vn/uy-ban-nhan-dan-tinh", "UBND Ủy ban nhân dân xã Diễn Minh tỉnh Nghệ An")</f>
        <v>UBND Ủy ban nhân dân xã Diễn Minh tỉnh Nghệ An</v>
      </c>
      <c r="C1481" s="12" t="s">
        <v>300</v>
      </c>
      <c r="F1481" s="5"/>
      <c r="G1481" s="5"/>
      <c r="H1481" s="5"/>
      <c r="I1481" s="2"/>
      <c r="J1481" s="2"/>
      <c r="K1481" s="2"/>
      <c r="L1481" s="2"/>
      <c r="M1481" s="2"/>
      <c r="N1481" s="5"/>
      <c r="O1481" s="5"/>
      <c r="P1481" s="5"/>
      <c r="Q1481" s="5"/>
    </row>
    <row r="1482" spans="1:17" ht="30" customHeight="1" x14ac:dyDescent="0.25">
      <c r="A1482" s="2">
        <v>12481</v>
      </c>
      <c r="B1482" s="3" t="s">
        <v>211</v>
      </c>
      <c r="C1482" s="14" t="s">
        <v>1</v>
      </c>
      <c r="F1482" s="5"/>
      <c r="G1482" s="5"/>
      <c r="H1482" s="5"/>
      <c r="I1482" s="2"/>
      <c r="J1482" s="2"/>
      <c r="K1482" s="2"/>
      <c r="L1482" s="2"/>
      <c r="M1482" s="2"/>
      <c r="N1482" s="5"/>
      <c r="O1482" s="5"/>
      <c r="P1482" s="5"/>
      <c r="Q1482" s="5"/>
    </row>
    <row r="1483" spans="1:17" ht="30" customHeight="1" x14ac:dyDescent="0.25">
      <c r="A1483" s="2">
        <v>12482</v>
      </c>
      <c r="B1483" s="3" t="str">
        <f>HYPERLINK("https://www.nghean.gov.vn/uy-ban-nhan-dan-tinh", "UBND Ủy ban nhân dân xã Diễn Bình tỉnh Nghệ An")</f>
        <v>UBND Ủy ban nhân dân xã Diễn Bình tỉnh Nghệ An</v>
      </c>
      <c r="C1483" s="12" t="s">
        <v>300</v>
      </c>
      <c r="F1483" s="5"/>
      <c r="G1483" s="5"/>
      <c r="H1483" s="5"/>
      <c r="I1483" s="2"/>
      <c r="J1483" s="2"/>
      <c r="K1483" s="2"/>
      <c r="L1483" s="2"/>
      <c r="M1483" s="2"/>
      <c r="N1483" s="5"/>
      <c r="O1483" s="5"/>
      <c r="P1483" s="5"/>
      <c r="Q1483" s="5"/>
    </row>
    <row r="1484" spans="1:17" ht="30" customHeight="1" x14ac:dyDescent="0.25">
      <c r="A1484" s="2">
        <v>12483</v>
      </c>
      <c r="B1484" s="3" t="s">
        <v>212</v>
      </c>
      <c r="C1484" s="14" t="s">
        <v>1</v>
      </c>
      <c r="D1484" s="13" t="s">
        <v>301</v>
      </c>
      <c r="F1484" s="5"/>
      <c r="G1484" s="5"/>
      <c r="H1484" s="5"/>
      <c r="I1484" s="2"/>
      <c r="J1484" s="2"/>
      <c r="K1484" s="2"/>
      <c r="L1484" s="2"/>
      <c r="M1484" s="2"/>
      <c r="N1484" s="5"/>
      <c r="O1484" s="5"/>
      <c r="P1484" s="5"/>
      <c r="Q1484" s="5"/>
    </row>
    <row r="1485" spans="1:17" ht="30" customHeight="1" x14ac:dyDescent="0.25">
      <c r="A1485" s="2">
        <v>12484</v>
      </c>
      <c r="B1485" s="3" t="str">
        <f>HYPERLINK("https://dienchau.nghean.gov.vn/cac-xa-thi-tran", "UBND Ủy ban nhân dân xã Diễn Cát tỉnh Nghệ An")</f>
        <v>UBND Ủy ban nhân dân xã Diễn Cát tỉnh Nghệ An</v>
      </c>
      <c r="C1485" s="12" t="s">
        <v>300</v>
      </c>
      <c r="F1485" s="5"/>
      <c r="G1485" s="5"/>
      <c r="H1485" s="5"/>
      <c r="I1485" s="2"/>
      <c r="J1485" s="2"/>
      <c r="K1485" s="2"/>
      <c r="L1485" s="2"/>
      <c r="M1485" s="2"/>
      <c r="N1485" s="5"/>
      <c r="O1485" s="5"/>
      <c r="P1485" s="5"/>
      <c r="Q1485" s="5"/>
    </row>
    <row r="1486" spans="1:17" ht="30" customHeight="1" x14ac:dyDescent="0.25">
      <c r="A1486" s="2">
        <v>12485</v>
      </c>
      <c r="B1486" s="3" t="str">
        <f>HYPERLINK("https://www.facebook.com/p/C%C3%B4ng-an-x%C3%A3-Di%E1%BB%85n-Th%E1%BB%8Bnh-100057623162213/", "Công an xã Diễn Thịnh tỉnh Nghệ An")</f>
        <v>Công an xã Diễn Thịnh tỉnh Nghệ An</v>
      </c>
      <c r="C1486" s="12" t="s">
        <v>300</v>
      </c>
      <c r="D1486" s="13" t="s">
        <v>301</v>
      </c>
      <c r="F1486" s="5"/>
      <c r="G1486" s="5"/>
      <c r="H1486" s="5"/>
      <c r="I1486" s="2"/>
      <c r="J1486" s="2"/>
      <c r="K1486" s="2"/>
      <c r="L1486" s="2"/>
      <c r="M1486" s="2"/>
      <c r="N1486" s="5"/>
      <c r="O1486" s="5"/>
      <c r="P1486" s="5"/>
      <c r="Q1486" s="5"/>
    </row>
    <row r="1487" spans="1:17" ht="30" customHeight="1" x14ac:dyDescent="0.25">
      <c r="A1487" s="2">
        <v>12486</v>
      </c>
      <c r="B1487" s="3" t="str">
        <f>HYPERLINK("https://dienchau.nghean.gov.vn/uy-ban-nhan-dan-huyen", "UBND Ủy ban nhân dân xã Diễn Thịnh tỉnh Nghệ An")</f>
        <v>UBND Ủy ban nhân dân xã Diễn Thịnh tỉnh Nghệ An</v>
      </c>
      <c r="C1487" s="12" t="s">
        <v>300</v>
      </c>
      <c r="F1487" s="5"/>
      <c r="G1487" s="5"/>
      <c r="H1487" s="5"/>
      <c r="I1487" s="2"/>
      <c r="J1487" s="2"/>
      <c r="K1487" s="2"/>
      <c r="L1487" s="2"/>
      <c r="M1487" s="2"/>
      <c r="N1487" s="5"/>
      <c r="O1487" s="5"/>
      <c r="P1487" s="5"/>
      <c r="Q1487" s="5"/>
    </row>
    <row r="1488" spans="1:17" ht="30" customHeight="1" x14ac:dyDescent="0.25">
      <c r="A1488" s="2">
        <v>12487</v>
      </c>
      <c r="B1488" s="3" t="s">
        <v>213</v>
      </c>
      <c r="C1488" s="14" t="s">
        <v>1</v>
      </c>
      <c r="D1488" s="13" t="s">
        <v>301</v>
      </c>
      <c r="F1488" s="5"/>
      <c r="G1488" s="5"/>
      <c r="H1488" s="5"/>
      <c r="I1488" s="2"/>
      <c r="J1488" s="2"/>
      <c r="K1488" s="2"/>
      <c r="L1488" s="2"/>
      <c r="M1488" s="2"/>
      <c r="N1488" s="5"/>
      <c r="O1488" s="5"/>
      <c r="P1488" s="5"/>
      <c r="Q1488" s="5"/>
    </row>
    <row r="1489" spans="1:17" ht="30" customHeight="1" x14ac:dyDescent="0.25">
      <c r="A1489" s="2">
        <v>12488</v>
      </c>
      <c r="B1489" s="3" t="str">
        <f>HYPERLINK("https://dientan.dienchau.nghean.gov.vn/", "UBND Ủy ban nhân dân xã Diễn Tân tỉnh Nghệ An")</f>
        <v>UBND Ủy ban nhân dân xã Diễn Tân tỉnh Nghệ An</v>
      </c>
      <c r="C1489" s="12" t="s">
        <v>300</v>
      </c>
      <c r="F1489" s="5"/>
      <c r="G1489" s="5"/>
      <c r="H1489" s="5"/>
      <c r="I1489" s="2"/>
      <c r="J1489" s="2"/>
      <c r="K1489" s="2"/>
      <c r="L1489" s="2"/>
      <c r="M1489" s="2"/>
      <c r="N1489" s="5"/>
      <c r="O1489" s="5"/>
      <c r="P1489" s="5"/>
      <c r="Q1489" s="5"/>
    </row>
    <row r="1490" spans="1:17" ht="30" customHeight="1" x14ac:dyDescent="0.25">
      <c r="A1490" s="2">
        <v>12489</v>
      </c>
      <c r="B1490" s="3" t="s">
        <v>214</v>
      </c>
      <c r="C1490" s="14" t="s">
        <v>1</v>
      </c>
      <c r="F1490" s="5"/>
      <c r="G1490" s="5"/>
      <c r="H1490" s="5"/>
      <c r="I1490" s="2"/>
      <c r="J1490" s="2"/>
      <c r="K1490" s="2"/>
      <c r="L1490" s="2"/>
      <c r="M1490" s="2"/>
      <c r="N1490" s="5"/>
      <c r="O1490" s="5"/>
      <c r="P1490" s="5"/>
      <c r="Q1490" s="5"/>
    </row>
    <row r="1491" spans="1:17" ht="30" customHeight="1" x14ac:dyDescent="0.25">
      <c r="A1491" s="2">
        <v>12490</v>
      </c>
      <c r="B1491" s="3" t="str">
        <f>HYPERLINK("https://dientan.dienchau.nghean.gov.vn/", "UBND Ủy ban nhân dân xã Diễn Thắng tỉnh Nghệ An")</f>
        <v>UBND Ủy ban nhân dân xã Diễn Thắng tỉnh Nghệ An</v>
      </c>
      <c r="C1491" s="12" t="s">
        <v>300</v>
      </c>
      <c r="F1491" s="5"/>
      <c r="G1491" s="5"/>
      <c r="H1491" s="5"/>
      <c r="I1491" s="2"/>
      <c r="J1491" s="2"/>
      <c r="K1491" s="2"/>
      <c r="L1491" s="2"/>
      <c r="M1491" s="2"/>
      <c r="N1491" s="5"/>
      <c r="O1491" s="5"/>
      <c r="P1491" s="5"/>
      <c r="Q1491" s="5"/>
    </row>
    <row r="1492" spans="1:17" ht="30" customHeight="1" x14ac:dyDescent="0.25">
      <c r="A1492" s="2">
        <v>12491</v>
      </c>
      <c r="B1492" s="3" t="s">
        <v>215</v>
      </c>
      <c r="C1492" s="14" t="s">
        <v>1</v>
      </c>
      <c r="F1492" s="5"/>
      <c r="G1492" s="5"/>
      <c r="H1492" s="5"/>
      <c r="I1492" s="2"/>
      <c r="J1492" s="2"/>
      <c r="K1492" s="2"/>
      <c r="L1492" s="2"/>
      <c r="M1492" s="2"/>
      <c r="N1492" s="5"/>
      <c r="O1492" s="5"/>
      <c r="P1492" s="5"/>
      <c r="Q1492" s="5"/>
    </row>
    <row r="1493" spans="1:17" ht="30" customHeight="1" x14ac:dyDescent="0.25">
      <c r="A1493" s="2">
        <v>12492</v>
      </c>
      <c r="B1493" s="3" t="str">
        <f>HYPERLINK("https://dienchau.nghean.gov.vn/cac-xa-thi-tran", "UBND Ủy ban nhân dân xã Diễn Thọ tỉnh Nghệ An")</f>
        <v>UBND Ủy ban nhân dân xã Diễn Thọ tỉnh Nghệ An</v>
      </c>
      <c r="C1493" s="12" t="s">
        <v>300</v>
      </c>
      <c r="F1493" s="5"/>
      <c r="G1493" s="5"/>
      <c r="H1493" s="5"/>
      <c r="I1493" s="2"/>
      <c r="J1493" s="2"/>
      <c r="K1493" s="2"/>
      <c r="L1493" s="2"/>
      <c r="M1493" s="2"/>
      <c r="N1493" s="5"/>
      <c r="O1493" s="5"/>
      <c r="P1493" s="5"/>
      <c r="Q1493" s="5"/>
    </row>
    <row r="1494" spans="1:17" ht="30" customHeight="1" x14ac:dyDescent="0.25">
      <c r="A1494" s="2">
        <v>12493</v>
      </c>
      <c r="B1494" s="1" t="str">
        <f>HYPERLINK("", "Công an xã Diễn Lợi tỉnh Nghệ An")</f>
        <v>Công an xã Diễn Lợi tỉnh Nghệ An</v>
      </c>
      <c r="C1494" s="12" t="s">
        <v>300</v>
      </c>
      <c r="F1494" s="5"/>
      <c r="G1494" s="5"/>
      <c r="H1494" s="5"/>
      <c r="I1494" s="2"/>
      <c r="J1494" s="2"/>
      <c r="K1494" s="2"/>
      <c r="L1494" s="2"/>
      <c r="M1494" s="2"/>
      <c r="N1494" s="5"/>
      <c r="O1494" s="5"/>
      <c r="P1494" s="5"/>
      <c r="Q1494" s="5"/>
    </row>
    <row r="1495" spans="1:17" ht="30" customHeight="1" x14ac:dyDescent="0.25">
      <c r="A1495" s="2">
        <v>12494</v>
      </c>
      <c r="B1495" s="3" t="str">
        <f>HYPERLINK("https://www.nghean.gov.vn/kinh-te/xa-dien-loi-don-bang-cong-nhan-xa-dat-chuan-nong-thon-moi-537770", "UBND Ủy ban nhân dân xã Diễn Lợi tỉnh Nghệ An")</f>
        <v>UBND Ủy ban nhân dân xã Diễn Lợi tỉnh Nghệ An</v>
      </c>
      <c r="C1495" s="12" t="s">
        <v>300</v>
      </c>
      <c r="F1495" s="5"/>
      <c r="G1495" s="5"/>
      <c r="H1495" s="5"/>
      <c r="I1495" s="2"/>
      <c r="J1495" s="2"/>
      <c r="K1495" s="2"/>
      <c r="L1495" s="2"/>
      <c r="M1495" s="2"/>
      <c r="N1495" s="5"/>
      <c r="O1495" s="5"/>
      <c r="P1495" s="5"/>
      <c r="Q1495" s="5"/>
    </row>
    <row r="1496" spans="1:17" ht="30" customHeight="1" x14ac:dyDescent="0.25">
      <c r="A1496" s="2">
        <v>12495</v>
      </c>
      <c r="B1496" s="3" t="s">
        <v>216</v>
      </c>
      <c r="C1496" s="14" t="s">
        <v>1</v>
      </c>
      <c r="F1496" s="5"/>
      <c r="G1496" s="5"/>
      <c r="H1496" s="5"/>
      <c r="I1496" s="2"/>
      <c r="J1496" s="2"/>
      <c r="K1496" s="2"/>
      <c r="L1496" s="2"/>
      <c r="M1496" s="2"/>
      <c r="N1496" s="5"/>
      <c r="O1496" s="5"/>
      <c r="P1496" s="5"/>
      <c r="Q1496" s="5"/>
    </row>
    <row r="1497" spans="1:17" ht="30" customHeight="1" x14ac:dyDescent="0.25">
      <c r="A1497" s="2">
        <v>12496</v>
      </c>
      <c r="B1497" s="3" t="str">
        <f>HYPERLINK("https://dienloc.dienchau.nghean.gov.vn/", "UBND Ủy ban nhân dân xã Diễn Lộc tỉnh Nghệ An")</f>
        <v>UBND Ủy ban nhân dân xã Diễn Lộc tỉnh Nghệ An</v>
      </c>
      <c r="C1497" s="12" t="s">
        <v>300</v>
      </c>
      <c r="F1497" s="5"/>
      <c r="G1497" s="5"/>
      <c r="H1497" s="5"/>
      <c r="I1497" s="2"/>
      <c r="J1497" s="2"/>
      <c r="K1497" s="2"/>
      <c r="L1497" s="2"/>
      <c r="M1497" s="2"/>
      <c r="N1497" s="5"/>
      <c r="O1497" s="5"/>
      <c r="P1497" s="5"/>
      <c r="Q1497" s="5"/>
    </row>
    <row r="1498" spans="1:17" ht="30" customHeight="1" x14ac:dyDescent="0.25">
      <c r="A1498" s="2">
        <v>12497</v>
      </c>
      <c r="B1498" s="3" t="str">
        <f>HYPERLINK("https://www.facebook.com/p/C%C3%B4ng-an-x%C3%A3-Di%E1%BB%85n-Trung-100093776466554/", "Công an xã Diễn Trung tỉnh Nghệ An")</f>
        <v>Công an xã Diễn Trung tỉnh Nghệ An</v>
      </c>
      <c r="C1498" s="12" t="s">
        <v>300</v>
      </c>
      <c r="D1498" s="11" t="s">
        <v>301</v>
      </c>
      <c r="F1498" s="5"/>
      <c r="G1498" s="5"/>
      <c r="H1498" s="5"/>
      <c r="I1498" s="2"/>
      <c r="J1498" s="2"/>
      <c r="K1498" s="2"/>
      <c r="L1498" s="2"/>
      <c r="M1498" s="2"/>
      <c r="N1498" s="5"/>
      <c r="O1498" s="5"/>
      <c r="P1498" s="5"/>
      <c r="Q1498" s="5"/>
    </row>
    <row r="1499" spans="1:17" ht="30" customHeight="1" x14ac:dyDescent="0.25">
      <c r="A1499" s="2">
        <v>12498</v>
      </c>
      <c r="B1499" s="3" t="str">
        <f>HYPERLINK("https://www.nghean.gov.vn/uy-ban-nhan-dan-tinh", "UBND Ủy ban nhân dân xã Diễn Trung tỉnh Nghệ An")</f>
        <v>UBND Ủy ban nhân dân xã Diễn Trung tỉnh Nghệ An</v>
      </c>
      <c r="C1499" s="12" t="s">
        <v>300</v>
      </c>
      <c r="F1499" s="5"/>
      <c r="G1499" s="5"/>
      <c r="H1499" s="5"/>
      <c r="I1499" s="2"/>
      <c r="J1499" s="2"/>
      <c r="K1499" s="2"/>
      <c r="L1499" s="2"/>
      <c r="M1499" s="2"/>
      <c r="N1499" s="5"/>
      <c r="O1499" s="5"/>
      <c r="P1499" s="5"/>
      <c r="Q1499" s="5"/>
    </row>
    <row r="1500" spans="1:17" ht="30" customHeight="1" x14ac:dyDescent="0.25">
      <c r="A1500" s="2">
        <v>12499</v>
      </c>
      <c r="B1500" s="3" t="s">
        <v>217</v>
      </c>
      <c r="C1500" s="14" t="s">
        <v>1</v>
      </c>
      <c r="D1500" s="11" t="s">
        <v>301</v>
      </c>
      <c r="F1500" s="5"/>
      <c r="G1500" s="5"/>
      <c r="H1500" s="5"/>
      <c r="I1500" s="2"/>
      <c r="J1500" s="2"/>
      <c r="K1500" s="2"/>
      <c r="L1500" s="2"/>
      <c r="M1500" s="2"/>
      <c r="N1500" s="5"/>
      <c r="O1500" s="5"/>
      <c r="P1500" s="5"/>
      <c r="Q1500" s="5"/>
    </row>
    <row r="1501" spans="1:17" ht="30" customHeight="1" x14ac:dyDescent="0.25">
      <c r="A1501" s="2">
        <v>12500</v>
      </c>
      <c r="B1501" s="3" t="str">
        <f>HYPERLINK("https://dienyen.dienchau.nghean.gov.vn/", "UBND Ủy ban nhân dân xã Diễn An tỉnh Nghệ An")</f>
        <v>UBND Ủy ban nhân dân xã Diễn An tỉnh Nghệ An</v>
      </c>
      <c r="C1501" s="12" t="s">
        <v>300</v>
      </c>
      <c r="F1501" s="5"/>
      <c r="G1501" s="5"/>
      <c r="H1501" s="5"/>
      <c r="I1501" s="2"/>
      <c r="J1501" s="2"/>
      <c r="K1501" s="2"/>
      <c r="L1501" s="2"/>
      <c r="M1501" s="2"/>
      <c r="N1501" s="5"/>
      <c r="O1501" s="5"/>
      <c r="P1501" s="5"/>
      <c r="Q1501" s="5"/>
    </row>
    <row r="1502" spans="1:17" ht="30" customHeight="1" x14ac:dyDescent="0.25">
      <c r="A1502" s="2">
        <v>12501</v>
      </c>
      <c r="B1502" s="3" t="s">
        <v>218</v>
      </c>
      <c r="C1502" s="14" t="s">
        <v>1</v>
      </c>
      <c r="D1502" s="13" t="s">
        <v>301</v>
      </c>
      <c r="F1502" s="5"/>
      <c r="G1502" s="5"/>
      <c r="H1502" s="5"/>
      <c r="I1502" s="2"/>
      <c r="J1502" s="2"/>
      <c r="K1502" s="2"/>
      <c r="L1502" s="2"/>
      <c r="M1502" s="2"/>
      <c r="N1502" s="5"/>
      <c r="O1502" s="5"/>
      <c r="P1502" s="5"/>
      <c r="Q1502" s="5"/>
    </row>
    <row r="1503" spans="1:17" ht="30" customHeight="1" x14ac:dyDescent="0.25">
      <c r="A1503" s="2">
        <v>12502</v>
      </c>
      <c r="B1503" s="3" t="str">
        <f>HYPERLINK("https://www.nghean.gov.vn/uy-ban-nhan-dan-tinh", "UBND Ủy ban nhân dân xã Diễn Phú tỉnh Nghệ An")</f>
        <v>UBND Ủy ban nhân dân xã Diễn Phú tỉnh Nghệ An</v>
      </c>
      <c r="C1503" s="12" t="s">
        <v>300</v>
      </c>
      <c r="F1503" s="5"/>
      <c r="G1503" s="5"/>
      <c r="H1503" s="5"/>
      <c r="I1503" s="2"/>
      <c r="J1503" s="2"/>
      <c r="K1503" s="2"/>
      <c r="L1503" s="2"/>
      <c r="M1503" s="2"/>
      <c r="N1503" s="5"/>
      <c r="O1503" s="5"/>
      <c r="P1503" s="5"/>
      <c r="Q1503" s="5"/>
    </row>
    <row r="1504" spans="1:17" ht="30" customHeight="1" x14ac:dyDescent="0.25">
      <c r="A1504" s="2">
        <v>12503</v>
      </c>
      <c r="B1504" s="1" t="str">
        <f>HYPERLINK("", "Công an thị trấn Yên Thành tỉnh Nghệ An")</f>
        <v>Công an thị trấn Yên Thành tỉnh Nghệ An</v>
      </c>
      <c r="C1504" s="12" t="s">
        <v>300</v>
      </c>
      <c r="D1504" s="13"/>
      <c r="F1504" s="5"/>
      <c r="G1504" s="5"/>
      <c r="H1504" s="5"/>
      <c r="I1504" s="2"/>
      <c r="J1504" s="2"/>
      <c r="K1504" s="2"/>
      <c r="L1504" s="2"/>
      <c r="M1504" s="2"/>
      <c r="N1504" s="5"/>
      <c r="O1504" s="5"/>
      <c r="P1504" s="5"/>
      <c r="Q1504" s="5"/>
    </row>
    <row r="1505" spans="1:17" ht="30" customHeight="1" x14ac:dyDescent="0.25">
      <c r="A1505" s="2">
        <v>12504</v>
      </c>
      <c r="B1505" s="3" t="str">
        <f>HYPERLINK("https://thitran.yenthanh.nghean.gov.vn/", "UBND Ủy ban nhân dân thị trấn Yên Thành tỉnh Nghệ An")</f>
        <v>UBND Ủy ban nhân dân thị trấn Yên Thành tỉnh Nghệ An</v>
      </c>
      <c r="C1505" s="12" t="s">
        <v>300</v>
      </c>
      <c r="F1505" s="5"/>
      <c r="G1505" s="5"/>
      <c r="H1505" s="5"/>
      <c r="I1505" s="2"/>
      <c r="J1505" s="2"/>
      <c r="K1505" s="2"/>
      <c r="L1505" s="2"/>
      <c r="M1505" s="2"/>
      <c r="N1505" s="5"/>
      <c r="O1505" s="5"/>
      <c r="P1505" s="5"/>
      <c r="Q1505" s="5"/>
    </row>
    <row r="1506" spans="1:17" ht="30" customHeight="1" x14ac:dyDescent="0.25">
      <c r="A1506" s="2">
        <v>12505</v>
      </c>
      <c r="B1506" s="1" t="str">
        <f>HYPERLINK("https://www.facebook.com/conganxamathanh", "Công an xã Mã Thành tỉnh Nghệ An")</f>
        <v>Công an xã Mã Thành tỉnh Nghệ An</v>
      </c>
      <c r="C1506" s="12" t="s">
        <v>300</v>
      </c>
      <c r="D1506" s="13" t="s">
        <v>301</v>
      </c>
      <c r="F1506" s="5"/>
      <c r="G1506" s="5"/>
      <c r="H1506" s="5"/>
      <c r="I1506" s="2"/>
      <c r="J1506" s="2"/>
      <c r="K1506" s="2"/>
      <c r="L1506" s="2"/>
      <c r="M1506" s="2"/>
      <c r="N1506" s="5"/>
      <c r="O1506" s="5"/>
      <c r="P1506" s="5"/>
      <c r="Q1506" s="5"/>
    </row>
    <row r="1507" spans="1:17" ht="30" customHeight="1" x14ac:dyDescent="0.25">
      <c r="A1507" s="2">
        <v>12506</v>
      </c>
      <c r="B1507" s="3" t="str">
        <f>HYPERLINK("https://mathanh.yenthanh.nghean.gov.vn/", "UBND Ủy ban nhân dân xã Mã Thành tỉnh Nghệ An")</f>
        <v>UBND Ủy ban nhân dân xã Mã Thành tỉnh Nghệ An</v>
      </c>
      <c r="C1507" s="12" t="s">
        <v>300</v>
      </c>
      <c r="F1507" s="5"/>
      <c r="G1507" s="5"/>
      <c r="H1507" s="5"/>
      <c r="I1507" s="2"/>
      <c r="J1507" s="2"/>
      <c r="K1507" s="2"/>
      <c r="L1507" s="2"/>
      <c r="M1507" s="2"/>
      <c r="N1507" s="5"/>
      <c r="O1507" s="5"/>
      <c r="P1507" s="5"/>
      <c r="Q1507" s="5"/>
    </row>
    <row r="1508" spans="1:17" ht="30" customHeight="1" x14ac:dyDescent="0.25">
      <c r="A1508" s="2">
        <v>12507</v>
      </c>
      <c r="B1508" s="3" t="s">
        <v>219</v>
      </c>
      <c r="C1508" s="14" t="s">
        <v>1</v>
      </c>
      <c r="D1508" s="13" t="s">
        <v>301</v>
      </c>
      <c r="F1508" s="5"/>
      <c r="G1508" s="5"/>
      <c r="H1508" s="5"/>
      <c r="I1508" s="2"/>
      <c r="J1508" s="2"/>
      <c r="K1508" s="2"/>
      <c r="L1508" s="2"/>
      <c r="M1508" s="2"/>
      <c r="N1508" s="5"/>
      <c r="O1508" s="5"/>
      <c r="P1508" s="5"/>
      <c r="Q1508" s="5"/>
    </row>
    <row r="1509" spans="1:17" ht="30" customHeight="1" x14ac:dyDescent="0.25">
      <c r="A1509" s="2">
        <v>12508</v>
      </c>
      <c r="B1509" s="3" t="str">
        <f>HYPERLINK("https://tienthanh.yenthanh.nghean.gov.vn/", "UBND Ủy ban nhân dân xã Tiến Thành tỉnh Nghệ An")</f>
        <v>UBND Ủy ban nhân dân xã Tiến Thành tỉnh Nghệ An</v>
      </c>
      <c r="C1509" s="12" t="s">
        <v>300</v>
      </c>
      <c r="F1509" s="5"/>
      <c r="G1509" s="5"/>
      <c r="H1509" s="5"/>
      <c r="I1509" s="2"/>
      <c r="J1509" s="2"/>
      <c r="K1509" s="2"/>
      <c r="L1509" s="2"/>
      <c r="M1509" s="2"/>
      <c r="N1509" s="5"/>
      <c r="O1509" s="5"/>
      <c r="P1509" s="5"/>
      <c r="Q1509" s="5"/>
    </row>
    <row r="1510" spans="1:17" ht="30" customHeight="1" x14ac:dyDescent="0.25">
      <c r="A1510" s="2">
        <v>12509</v>
      </c>
      <c r="B1510" s="3" t="str">
        <f>HYPERLINK("https://www.facebook.com/p/C%C3%B4ng-an-x%C3%A3-L%C4%83ng-Th%C3%A0nh-Y%C3%AAn-Th%C3%A0nh-Ngh%E1%BB%87-An-100064300383178/", "Công an xã Lăng Thành tỉnh Nghệ An")</f>
        <v>Công an xã Lăng Thành tỉnh Nghệ An</v>
      </c>
      <c r="C1510" s="12" t="s">
        <v>300</v>
      </c>
      <c r="D1510" s="11" t="s">
        <v>301</v>
      </c>
      <c r="F1510" s="5"/>
      <c r="G1510" s="5"/>
      <c r="H1510" s="5"/>
      <c r="I1510" s="2"/>
      <c r="J1510" s="2"/>
      <c r="K1510" s="2"/>
      <c r="L1510" s="2"/>
      <c r="M1510" s="2"/>
      <c r="N1510" s="5"/>
      <c r="O1510" s="5"/>
      <c r="P1510" s="5"/>
      <c r="Q1510" s="5"/>
    </row>
    <row r="1511" spans="1:17" ht="30" customHeight="1" x14ac:dyDescent="0.25">
      <c r="A1511" s="2">
        <v>12510</v>
      </c>
      <c r="B1511" s="3" t="str">
        <f>HYPERLINK("https://langthanh.yenthanh.nghean.gov.vn/", "UBND Ủy ban nhân dân xã Lăng Thành tỉnh Nghệ An")</f>
        <v>UBND Ủy ban nhân dân xã Lăng Thành tỉnh Nghệ An</v>
      </c>
      <c r="C1511" s="12" t="s">
        <v>300</v>
      </c>
      <c r="F1511" s="5"/>
      <c r="G1511" s="5"/>
      <c r="H1511" s="5"/>
      <c r="I1511" s="2"/>
      <c r="J1511" s="2"/>
      <c r="K1511" s="2"/>
      <c r="L1511" s="2"/>
      <c r="M1511" s="2"/>
      <c r="N1511" s="5"/>
      <c r="O1511" s="5"/>
      <c r="P1511" s="5"/>
      <c r="Q1511" s="5"/>
    </row>
    <row r="1512" spans="1:17" ht="30" customHeight="1" x14ac:dyDescent="0.25">
      <c r="A1512" s="2">
        <v>12511</v>
      </c>
      <c r="B1512" s="1" t="str">
        <f>HYPERLINK("", "Công an xã Tân Thành tỉnh Nghệ An")</f>
        <v>Công an xã Tân Thành tỉnh Nghệ An</v>
      </c>
      <c r="C1512" s="13" t="s">
        <v>300</v>
      </c>
      <c r="F1512" s="5"/>
      <c r="G1512" s="5"/>
      <c r="H1512" s="5"/>
      <c r="I1512" s="2"/>
      <c r="J1512" s="2"/>
      <c r="K1512" s="2"/>
      <c r="L1512" s="2"/>
      <c r="M1512" s="2"/>
      <c r="N1512" s="5"/>
      <c r="O1512" s="5"/>
      <c r="P1512" s="5"/>
      <c r="Q1512" s="5"/>
    </row>
    <row r="1513" spans="1:17" ht="30" customHeight="1" x14ac:dyDescent="0.25">
      <c r="A1513" s="2">
        <v>12512</v>
      </c>
      <c r="B1513" s="3" t="str">
        <f>HYPERLINK("https://tanthanh.yenthanh.nghean.gov.vn/", "UBND Ủy ban nhân dân xã Tân Thành tỉnh Nghệ An")</f>
        <v>UBND Ủy ban nhân dân xã Tân Thành tỉnh Nghệ An</v>
      </c>
      <c r="C1513" s="12" t="s">
        <v>300</v>
      </c>
      <c r="F1513" s="5"/>
      <c r="G1513" s="5"/>
      <c r="H1513" s="5"/>
      <c r="I1513" s="2"/>
      <c r="J1513" s="2"/>
      <c r="K1513" s="2"/>
      <c r="L1513" s="2"/>
      <c r="M1513" s="2"/>
      <c r="N1513" s="5"/>
      <c r="O1513" s="5"/>
      <c r="P1513" s="5"/>
      <c r="Q1513" s="5"/>
    </row>
    <row r="1514" spans="1:17" ht="30" customHeight="1" x14ac:dyDescent="0.25">
      <c r="A1514" s="2">
        <v>12513</v>
      </c>
      <c r="B1514" s="1" t="str">
        <f>HYPERLINK("", "Công an xã Đức Thành tỉnh Nghệ An")</f>
        <v>Công an xã Đức Thành tỉnh Nghệ An</v>
      </c>
      <c r="C1514" s="12" t="s">
        <v>300</v>
      </c>
      <c r="F1514" s="5"/>
      <c r="G1514" s="5"/>
      <c r="H1514" s="5"/>
      <c r="I1514" s="2"/>
      <c r="J1514" s="2"/>
      <c r="K1514" s="2"/>
      <c r="L1514" s="2"/>
      <c r="M1514" s="2"/>
      <c r="N1514" s="5"/>
      <c r="O1514" s="5"/>
      <c r="P1514" s="5"/>
      <c r="Q1514" s="5"/>
    </row>
    <row r="1515" spans="1:17" ht="30" customHeight="1" x14ac:dyDescent="0.25">
      <c r="A1515" s="2">
        <v>12514</v>
      </c>
      <c r="B1515" s="3" t="str">
        <f>HYPERLINK("https://ducthanh.yenthanh.nghean.gov.vn/", "UBND Ủy ban nhân dân xã Đức Thành tỉnh Nghệ An")</f>
        <v>UBND Ủy ban nhân dân xã Đức Thành tỉnh Nghệ An</v>
      </c>
      <c r="C1515" s="12" t="s">
        <v>300</v>
      </c>
      <c r="F1515" s="5"/>
      <c r="G1515" s="5"/>
      <c r="H1515" s="5"/>
      <c r="I1515" s="2"/>
      <c r="J1515" s="2"/>
      <c r="K1515" s="2"/>
      <c r="L1515" s="2"/>
      <c r="M1515" s="2"/>
      <c r="N1515" s="5"/>
      <c r="O1515" s="5"/>
      <c r="P1515" s="5"/>
      <c r="Q1515" s="5"/>
    </row>
    <row r="1516" spans="1:17" ht="30" customHeight="1" x14ac:dyDescent="0.25">
      <c r="A1516" s="2">
        <v>12515</v>
      </c>
      <c r="B1516" s="1" t="str">
        <f>HYPERLINK("", "Công an xã Kim Thành tỉnh Nghệ An")</f>
        <v>Công an xã Kim Thành tỉnh Nghệ An</v>
      </c>
      <c r="C1516" s="12" t="s">
        <v>300</v>
      </c>
      <c r="F1516" s="5"/>
      <c r="G1516" s="5"/>
      <c r="H1516" s="5"/>
      <c r="I1516" s="2"/>
      <c r="J1516" s="2"/>
      <c r="K1516" s="2"/>
      <c r="L1516" s="2"/>
      <c r="M1516" s="2"/>
      <c r="N1516" s="5"/>
      <c r="O1516" s="5"/>
      <c r="P1516" s="5"/>
      <c r="Q1516" s="5"/>
    </row>
    <row r="1517" spans="1:17" ht="30" customHeight="1" x14ac:dyDescent="0.25">
      <c r="A1517" s="2">
        <v>12516</v>
      </c>
      <c r="B1517" s="3" t="s">
        <v>220</v>
      </c>
      <c r="C1517" s="14" t="s">
        <v>1</v>
      </c>
      <c r="F1517" s="5"/>
      <c r="G1517" s="5"/>
      <c r="H1517" s="5"/>
      <c r="I1517" s="2"/>
      <c r="J1517" s="2"/>
      <c r="K1517" s="2"/>
      <c r="L1517" s="2"/>
      <c r="M1517" s="2"/>
      <c r="N1517" s="5"/>
      <c r="O1517" s="5"/>
      <c r="P1517" s="5"/>
      <c r="Q1517" s="5"/>
    </row>
    <row r="1518" spans="1:17" ht="30" customHeight="1" x14ac:dyDescent="0.25">
      <c r="A1518" s="2">
        <v>12517</v>
      </c>
      <c r="B1518" s="3" t="s">
        <v>221</v>
      </c>
      <c r="C1518" s="14" t="s">
        <v>1</v>
      </c>
      <c r="D1518" s="13" t="s">
        <v>301</v>
      </c>
      <c r="F1518" s="5"/>
      <c r="G1518" s="5"/>
      <c r="H1518" s="5"/>
      <c r="I1518" s="2"/>
      <c r="J1518" s="2"/>
      <c r="K1518" s="2"/>
      <c r="L1518" s="2"/>
      <c r="M1518" s="2"/>
      <c r="N1518" s="5"/>
      <c r="O1518" s="5"/>
      <c r="P1518" s="5"/>
      <c r="Q1518" s="5"/>
    </row>
    <row r="1519" spans="1:17" ht="30" customHeight="1" x14ac:dyDescent="0.25">
      <c r="A1519" s="2">
        <v>12518</v>
      </c>
      <c r="B1519" s="3" t="s">
        <v>222</v>
      </c>
      <c r="C1519" s="14" t="s">
        <v>1</v>
      </c>
      <c r="F1519" s="5"/>
      <c r="G1519" s="5"/>
      <c r="H1519" s="5"/>
      <c r="I1519" s="2"/>
      <c r="J1519" s="2"/>
      <c r="K1519" s="2"/>
      <c r="L1519" s="2"/>
      <c r="M1519" s="2"/>
      <c r="N1519" s="5"/>
      <c r="O1519" s="5"/>
      <c r="P1519" s="5"/>
      <c r="Q1519" s="5"/>
    </row>
    <row r="1520" spans="1:17" ht="30" customHeight="1" x14ac:dyDescent="0.25">
      <c r="A1520" s="2">
        <v>12519</v>
      </c>
      <c r="B1520" s="3" t="s">
        <v>223</v>
      </c>
      <c r="C1520" s="14" t="s">
        <v>1</v>
      </c>
      <c r="D1520" s="13" t="s">
        <v>301</v>
      </c>
      <c r="F1520" s="5"/>
      <c r="G1520" s="5"/>
      <c r="H1520" s="5"/>
      <c r="I1520" s="2"/>
      <c r="J1520" s="2"/>
      <c r="K1520" s="2"/>
      <c r="L1520" s="2"/>
      <c r="M1520" s="2"/>
      <c r="N1520" s="5"/>
      <c r="O1520" s="5"/>
      <c r="P1520" s="5"/>
      <c r="Q1520" s="5"/>
    </row>
    <row r="1521" spans="1:17" ht="30" customHeight="1" x14ac:dyDescent="0.25">
      <c r="A1521" s="2">
        <v>12520</v>
      </c>
      <c r="B1521" s="3" t="s">
        <v>224</v>
      </c>
      <c r="C1521" s="14" t="s">
        <v>1</v>
      </c>
      <c r="F1521" s="5"/>
      <c r="G1521" s="5"/>
      <c r="H1521" s="5"/>
      <c r="I1521" s="2"/>
      <c r="J1521" s="2"/>
      <c r="K1521" s="2"/>
      <c r="L1521" s="2"/>
      <c r="M1521" s="2"/>
      <c r="N1521" s="5"/>
      <c r="O1521" s="5"/>
      <c r="P1521" s="5"/>
      <c r="Q1521" s="5"/>
    </row>
    <row r="1522" spans="1:17" ht="30" customHeight="1" x14ac:dyDescent="0.25">
      <c r="A1522" s="2">
        <v>12521</v>
      </c>
      <c r="B1522" s="3" t="str">
        <f>HYPERLINK("https://www.facebook.com/p/C%C3%B4ng-an-x%C3%A3-%C4%90%C3%B4-Th%C3%A0nh-100072144301619/", "Công an xã Đô Thành tỉnh Nghệ An")</f>
        <v>Công an xã Đô Thành tỉnh Nghệ An</v>
      </c>
      <c r="C1522" s="12" t="s">
        <v>300</v>
      </c>
      <c r="D1522" s="13" t="s">
        <v>301</v>
      </c>
      <c r="F1522" s="5"/>
      <c r="G1522" s="5"/>
      <c r="H1522" s="5"/>
      <c r="I1522" s="2"/>
      <c r="J1522" s="2"/>
      <c r="K1522" s="2"/>
      <c r="L1522" s="2"/>
      <c r="M1522" s="2"/>
      <c r="N1522" s="5"/>
      <c r="O1522" s="5"/>
      <c r="P1522" s="5"/>
      <c r="Q1522" s="5"/>
    </row>
    <row r="1523" spans="1:17" ht="30" customHeight="1" x14ac:dyDescent="0.25">
      <c r="A1523" s="2">
        <v>12522</v>
      </c>
      <c r="B1523" s="3" t="str">
        <f>HYPERLINK("https://dothanh.yenthanh.nghean.gov.vn/", "UBND Ủy ban nhân dân xã Đô Thành tỉnh Nghệ An")</f>
        <v>UBND Ủy ban nhân dân xã Đô Thành tỉnh Nghệ An</v>
      </c>
      <c r="C1523" s="12" t="s">
        <v>300</v>
      </c>
      <c r="F1523" s="5"/>
      <c r="G1523" s="5"/>
      <c r="H1523" s="5"/>
      <c r="I1523" s="2"/>
      <c r="J1523" s="2"/>
      <c r="K1523" s="2"/>
      <c r="L1523" s="2"/>
      <c r="M1523" s="2"/>
      <c r="N1523" s="5"/>
      <c r="O1523" s="5"/>
      <c r="P1523" s="5"/>
      <c r="Q1523" s="5"/>
    </row>
    <row r="1524" spans="1:17" ht="30" customHeight="1" x14ac:dyDescent="0.25">
      <c r="A1524" s="2">
        <v>12523</v>
      </c>
      <c r="B1524" s="3" t="str">
        <f>HYPERLINK("https://www.facebook.com/p/C%C3%B4ng-an-x%C3%A3-Th%E1%BB%8D-Th%C3%A0nh-huy%E1%BB%87n-Y%C3%AAn-Th%C3%A0nh-100088688576902/", "Công an xã Thọ Thành tỉnh Nghệ An")</f>
        <v>Công an xã Thọ Thành tỉnh Nghệ An</v>
      </c>
      <c r="C1524" s="12" t="s">
        <v>300</v>
      </c>
      <c r="D1524" s="13" t="s">
        <v>301</v>
      </c>
      <c r="F1524" s="5"/>
      <c r="G1524" s="5"/>
      <c r="H1524" s="5"/>
      <c r="I1524" s="2"/>
      <c r="J1524" s="2"/>
      <c r="K1524" s="2"/>
      <c r="L1524" s="2"/>
      <c r="M1524" s="2"/>
      <c r="N1524" s="5"/>
      <c r="O1524" s="5"/>
      <c r="P1524" s="5"/>
      <c r="Q1524" s="5"/>
    </row>
    <row r="1525" spans="1:17" ht="30" customHeight="1" x14ac:dyDescent="0.25">
      <c r="A1525" s="2">
        <v>12524</v>
      </c>
      <c r="B1525" s="3" t="str">
        <f>HYPERLINK("https://thothanh.yenthanh.nghean.gov.vn/", "UBND Ủy ban nhân dân xã Thọ Thành tỉnh Nghệ An")</f>
        <v>UBND Ủy ban nhân dân xã Thọ Thành tỉnh Nghệ An</v>
      </c>
      <c r="C1525" s="12" t="s">
        <v>300</v>
      </c>
      <c r="F1525" s="5"/>
      <c r="G1525" s="5"/>
      <c r="H1525" s="5"/>
      <c r="I1525" s="2"/>
      <c r="J1525" s="2"/>
      <c r="K1525" s="2"/>
      <c r="L1525" s="2"/>
      <c r="M1525" s="2"/>
      <c r="N1525" s="5"/>
      <c r="O1525" s="5"/>
      <c r="P1525" s="5"/>
      <c r="Q1525" s="5"/>
    </row>
    <row r="1526" spans="1:17" ht="30" customHeight="1" x14ac:dyDescent="0.25">
      <c r="A1526" s="2">
        <v>12525</v>
      </c>
      <c r="B1526" s="1" t="str">
        <f>HYPERLINK("https://www.facebook.com/profile.php?id=100066852741214", "Công an xã Quang Thành tỉnh Nghệ An")</f>
        <v>Công an xã Quang Thành tỉnh Nghệ An</v>
      </c>
      <c r="C1526" s="12" t="s">
        <v>300</v>
      </c>
      <c r="D1526" s="13" t="s">
        <v>301</v>
      </c>
      <c r="F1526" s="5"/>
      <c r="G1526" s="5"/>
      <c r="H1526" s="5"/>
      <c r="I1526" s="2"/>
      <c r="J1526" s="2"/>
      <c r="K1526" s="2"/>
      <c r="L1526" s="2"/>
      <c r="M1526" s="2"/>
      <c r="N1526" s="5"/>
      <c r="O1526" s="5"/>
      <c r="P1526" s="5"/>
      <c r="Q1526" s="5"/>
    </row>
    <row r="1527" spans="1:17" ht="30" customHeight="1" x14ac:dyDescent="0.25">
      <c r="A1527" s="2">
        <v>12526</v>
      </c>
      <c r="B1527" s="3" t="str">
        <f>HYPERLINK("https://quangthanh.yenthanh.nghean.gov.vn/", "UBND Ủy ban nhân dân xã Quang Thành tỉnh Nghệ An")</f>
        <v>UBND Ủy ban nhân dân xã Quang Thành tỉnh Nghệ An</v>
      </c>
      <c r="C1527" s="12" t="s">
        <v>300</v>
      </c>
      <c r="F1527" s="5"/>
      <c r="G1527" s="5"/>
      <c r="H1527" s="5"/>
      <c r="I1527" s="2"/>
      <c r="J1527" s="2"/>
      <c r="K1527" s="2"/>
      <c r="L1527" s="2"/>
      <c r="M1527" s="2"/>
      <c r="N1527" s="5"/>
      <c r="O1527" s="5"/>
      <c r="P1527" s="5"/>
      <c r="Q1527" s="5"/>
    </row>
    <row r="1528" spans="1:17" ht="30" customHeight="1" x14ac:dyDescent="0.25">
      <c r="A1528" s="2">
        <v>12527</v>
      </c>
      <c r="B1528" s="3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1528" s="12" t="s">
        <v>300</v>
      </c>
      <c r="D1528" s="13" t="s">
        <v>301</v>
      </c>
      <c r="F1528" s="5"/>
      <c r="G1528" s="5"/>
      <c r="H1528" s="5"/>
      <c r="I1528" s="2"/>
      <c r="J1528" s="2"/>
      <c r="K1528" s="2"/>
      <c r="L1528" s="2"/>
      <c r="M1528" s="2"/>
      <c r="N1528" s="5"/>
      <c r="O1528" s="5"/>
      <c r="P1528" s="5"/>
      <c r="Q1528" s="5"/>
    </row>
    <row r="1529" spans="1:17" ht="30" customHeight="1" x14ac:dyDescent="0.25">
      <c r="A1529" s="2">
        <v>12528</v>
      </c>
      <c r="B1529" s="3" t="str">
        <f>HYPERLINK("https://taythanh.yenthanh.nghean.gov.vn/", "UBND Ủy ban nhân dân xã Tây Thành tỉnh Nghệ An")</f>
        <v>UBND Ủy ban nhân dân xã Tây Thành tỉnh Nghệ An</v>
      </c>
      <c r="C1529" s="12" t="s">
        <v>300</v>
      </c>
      <c r="F1529" s="5"/>
      <c r="G1529" s="5"/>
      <c r="H1529" s="5"/>
      <c r="I1529" s="2"/>
      <c r="J1529" s="2"/>
      <c r="K1529" s="2"/>
      <c r="L1529" s="2"/>
      <c r="M1529" s="2"/>
      <c r="N1529" s="5"/>
      <c r="O1529" s="5"/>
      <c r="P1529" s="5"/>
      <c r="Q1529" s="5"/>
    </row>
    <row r="1530" spans="1:17" ht="30" customHeight="1" x14ac:dyDescent="0.25">
      <c r="A1530" s="2">
        <v>12529</v>
      </c>
      <c r="B1530" s="3" t="str">
        <f>HYPERLINK("https://www.facebook.com/conganxaphucthanh/", "Công an xã Phúc Thành tỉnh Nghệ An")</f>
        <v>Công an xã Phúc Thành tỉnh Nghệ An</v>
      </c>
      <c r="C1530" s="12" t="s">
        <v>300</v>
      </c>
      <c r="D1530" s="11" t="s">
        <v>301</v>
      </c>
      <c r="F1530" s="5"/>
      <c r="G1530" s="5"/>
      <c r="H1530" s="5"/>
      <c r="I1530" s="2"/>
      <c r="J1530" s="2"/>
      <c r="K1530" s="2"/>
      <c r="L1530" s="2"/>
      <c r="M1530" s="2"/>
      <c r="N1530" s="5"/>
      <c r="O1530" s="5"/>
      <c r="P1530" s="5"/>
      <c r="Q1530" s="5"/>
    </row>
    <row r="1531" spans="1:17" ht="30" customHeight="1" x14ac:dyDescent="0.25">
      <c r="A1531" s="2">
        <v>12530</v>
      </c>
      <c r="B1531" s="3" t="str">
        <f>HYPERLINK("https://phucthanh.yenthanh.nghean.gov.vn/", "UBND Ủy ban nhân dân xã Phúc Thành tỉnh Nghệ An")</f>
        <v>UBND Ủy ban nhân dân xã Phúc Thành tỉnh Nghệ An</v>
      </c>
      <c r="C1531" s="12" t="s">
        <v>300</v>
      </c>
      <c r="F1531" s="5"/>
      <c r="G1531" s="5"/>
      <c r="H1531" s="5"/>
      <c r="I1531" s="2"/>
      <c r="J1531" s="2"/>
      <c r="K1531" s="2"/>
      <c r="L1531" s="2"/>
      <c r="M1531" s="2"/>
      <c r="N1531" s="5"/>
      <c r="O1531" s="5"/>
      <c r="P1531" s="5"/>
      <c r="Q1531" s="5"/>
    </row>
    <row r="1532" spans="1:17" ht="30" customHeight="1" x14ac:dyDescent="0.25">
      <c r="A1532" s="2">
        <v>12531</v>
      </c>
      <c r="B1532" s="3" t="str">
        <f>HYPERLINK("https://www.facebook.com/p/C%C3%B4ng-an-x%C3%A3-H%E1%BB%93ng-Th%C3%A0nh-huy%E1%BB%87n-Y%C3%AAn-Th%C3%A0nh-100068683877018/", "Công an xã Hồng Thành tỉnh Nghệ An")</f>
        <v>Công an xã Hồng Thành tỉnh Nghệ An</v>
      </c>
      <c r="C1532" s="12" t="s">
        <v>300</v>
      </c>
      <c r="D1532" s="11" t="s">
        <v>301</v>
      </c>
      <c r="F1532" s="5"/>
      <c r="G1532" s="5"/>
      <c r="H1532" s="5"/>
      <c r="I1532" s="2"/>
      <c r="J1532" s="2"/>
      <c r="K1532" s="2"/>
      <c r="L1532" s="2"/>
      <c r="M1532" s="2"/>
      <c r="N1532" s="5"/>
      <c r="O1532" s="5"/>
      <c r="P1532" s="5"/>
      <c r="Q1532" s="5"/>
    </row>
    <row r="1533" spans="1:17" ht="30" customHeight="1" x14ac:dyDescent="0.25">
      <c r="A1533" s="2">
        <v>12532</v>
      </c>
      <c r="B1533" s="3" t="str">
        <f>HYPERLINK("https://hongthanh.yenthanh.nghean.gov.vn/", "UBND Ủy ban nhân dân xã Hồng Thành tỉnh Nghệ An")</f>
        <v>UBND Ủy ban nhân dân xã Hồng Thành tỉnh Nghệ An</v>
      </c>
      <c r="C1533" s="12" t="s">
        <v>300</v>
      </c>
      <c r="F1533" s="5"/>
      <c r="G1533" s="5"/>
      <c r="H1533" s="5"/>
      <c r="I1533" s="2"/>
      <c r="J1533" s="2"/>
      <c r="K1533" s="2"/>
      <c r="L1533" s="2"/>
      <c r="M1533" s="2"/>
      <c r="N1533" s="5"/>
      <c r="O1533" s="5"/>
      <c r="P1533" s="5"/>
      <c r="Q1533" s="5"/>
    </row>
    <row r="1534" spans="1:17" ht="30" customHeight="1" x14ac:dyDescent="0.25">
      <c r="A1534" s="2">
        <v>12533</v>
      </c>
      <c r="B1534" s="3" t="str">
        <f>HYPERLINK("https://www.facebook.com/CAXDongThanh/", "Công an xã Đồng Thành tỉnh Nghệ An")</f>
        <v>Công an xã Đồng Thành tỉnh Nghệ An</v>
      </c>
      <c r="C1534" s="12" t="s">
        <v>300</v>
      </c>
      <c r="D1534" s="13" t="s">
        <v>301</v>
      </c>
      <c r="F1534" s="5"/>
      <c r="G1534" s="5"/>
      <c r="H1534" s="5"/>
      <c r="I1534" s="2"/>
      <c r="J1534" s="2"/>
      <c r="K1534" s="2"/>
      <c r="L1534" s="2"/>
      <c r="M1534" s="2"/>
      <c r="N1534" s="5"/>
      <c r="O1534" s="5"/>
      <c r="P1534" s="5"/>
      <c r="Q1534" s="5"/>
    </row>
    <row r="1535" spans="1:17" ht="30" customHeight="1" x14ac:dyDescent="0.25">
      <c r="A1535" s="2">
        <v>12534</v>
      </c>
      <c r="B1535" s="3" t="str">
        <f>HYPERLINK("https://dongthanh.yenthanh.nghean.gov.vn/", "UBND Ủy ban nhân dân xã Đồng Thành tỉnh Nghệ An")</f>
        <v>UBND Ủy ban nhân dân xã Đồng Thành tỉnh Nghệ An</v>
      </c>
      <c r="C1535" s="12" t="s">
        <v>300</v>
      </c>
      <c r="F1535" s="5"/>
      <c r="G1535" s="5"/>
      <c r="H1535" s="5"/>
      <c r="I1535" s="2"/>
      <c r="J1535" s="2"/>
      <c r="K1535" s="2"/>
      <c r="L1535" s="2"/>
      <c r="M1535" s="2"/>
      <c r="N1535" s="5"/>
      <c r="O1535" s="5"/>
      <c r="P1535" s="5"/>
      <c r="Q1535" s="5"/>
    </row>
    <row r="1536" spans="1:17" ht="30" customHeight="1" x14ac:dyDescent="0.25">
      <c r="A1536" s="2">
        <v>12535</v>
      </c>
      <c r="B1536" s="3" t="s">
        <v>225</v>
      </c>
      <c r="C1536" s="14" t="s">
        <v>1</v>
      </c>
      <c r="D1536" s="13" t="s">
        <v>301</v>
      </c>
      <c r="F1536" s="5"/>
      <c r="G1536" s="5"/>
      <c r="H1536" s="5"/>
      <c r="I1536" s="2"/>
      <c r="J1536" s="2"/>
      <c r="K1536" s="2"/>
      <c r="L1536" s="2"/>
      <c r="M1536" s="2"/>
      <c r="N1536" s="5"/>
      <c r="O1536" s="5"/>
      <c r="P1536" s="5"/>
      <c r="Q1536" s="5"/>
    </row>
    <row r="1537" spans="1:17" ht="30" customHeight="1" x14ac:dyDescent="0.25">
      <c r="A1537" s="2">
        <v>12536</v>
      </c>
      <c r="B1537" s="3" t="str">
        <f>HYPERLINK("https://phuthanh.yenthanh.nghean.gov.vn/", "UBND Ủy ban nhân dân xã Phú Thành tỉnh Nghệ An")</f>
        <v>UBND Ủy ban nhân dân xã Phú Thành tỉnh Nghệ An</v>
      </c>
      <c r="C1537" s="12" t="s">
        <v>300</v>
      </c>
      <c r="F1537" s="5"/>
      <c r="G1537" s="5"/>
      <c r="H1537" s="5"/>
      <c r="I1537" s="2"/>
      <c r="J1537" s="2"/>
      <c r="K1537" s="2"/>
      <c r="L1537" s="2"/>
      <c r="M1537" s="2"/>
      <c r="N1537" s="5"/>
      <c r="O1537" s="5"/>
      <c r="P1537" s="5"/>
      <c r="Q1537" s="5"/>
    </row>
    <row r="1538" spans="1:17" ht="30" customHeight="1" x14ac:dyDescent="0.25">
      <c r="A1538" s="2">
        <v>12537</v>
      </c>
      <c r="B1538" s="3" t="s">
        <v>226</v>
      </c>
      <c r="C1538" s="14" t="s">
        <v>1</v>
      </c>
      <c r="F1538" s="5"/>
      <c r="G1538" s="5"/>
      <c r="H1538" s="5"/>
      <c r="I1538" s="2"/>
      <c r="J1538" s="2"/>
      <c r="K1538" s="2"/>
      <c r="L1538" s="2"/>
      <c r="M1538" s="2"/>
      <c r="N1538" s="5"/>
      <c r="O1538" s="5"/>
      <c r="P1538" s="5"/>
      <c r="Q1538" s="5"/>
    </row>
    <row r="1539" spans="1:17" ht="30" customHeight="1" x14ac:dyDescent="0.25">
      <c r="A1539" s="2">
        <v>12538</v>
      </c>
      <c r="B1539" s="3" t="str">
        <f>HYPERLINK("https://hoathanh.yenthanh.nghean.gov.vn/", "UBND Ủy ban nhân dân xã Hoa Thành tỉnh Nghệ An")</f>
        <v>UBND Ủy ban nhân dân xã Hoa Thành tỉnh Nghệ An</v>
      </c>
      <c r="C1539" s="12" t="s">
        <v>300</v>
      </c>
      <c r="F1539" s="5"/>
      <c r="G1539" s="5"/>
      <c r="H1539" s="5"/>
      <c r="I1539" s="2"/>
      <c r="J1539" s="2"/>
      <c r="K1539" s="2"/>
      <c r="L1539" s="2"/>
      <c r="M1539" s="2"/>
      <c r="N1539" s="5"/>
      <c r="O1539" s="5"/>
      <c r="P1539" s="5"/>
      <c r="Q1539" s="5"/>
    </row>
    <row r="1540" spans="1:17" ht="30" customHeight="1" x14ac:dyDescent="0.25">
      <c r="A1540" s="2">
        <v>12539</v>
      </c>
      <c r="B1540" s="3" t="s">
        <v>227</v>
      </c>
      <c r="C1540" s="14" t="s">
        <v>1</v>
      </c>
      <c r="D1540" s="13" t="s">
        <v>301</v>
      </c>
      <c r="F1540" s="5"/>
      <c r="G1540" s="5"/>
      <c r="H1540" s="5"/>
      <c r="I1540" s="2"/>
      <c r="J1540" s="2"/>
      <c r="K1540" s="2"/>
      <c r="L1540" s="2"/>
      <c r="M1540" s="2"/>
      <c r="N1540" s="5"/>
      <c r="O1540" s="5"/>
      <c r="P1540" s="5"/>
      <c r="Q1540" s="5"/>
    </row>
    <row r="1541" spans="1:17" ht="30" customHeight="1" x14ac:dyDescent="0.25">
      <c r="A1541" s="2">
        <v>12540</v>
      </c>
      <c r="B1541" s="3" t="str">
        <f>HYPERLINK("https://tangthanh.yenthanh.nghean.gov.vn/", "UBND Ủy ban nhân dân xã Tăng Thành tỉnh Nghệ An")</f>
        <v>UBND Ủy ban nhân dân xã Tăng Thành tỉnh Nghệ An</v>
      </c>
      <c r="C1541" s="12" t="s">
        <v>300</v>
      </c>
      <c r="F1541" s="5"/>
      <c r="G1541" s="5"/>
      <c r="H1541" s="5"/>
      <c r="I1541" s="2"/>
      <c r="J1541" s="2"/>
      <c r="K1541" s="2"/>
      <c r="L1541" s="2"/>
      <c r="M1541" s="2"/>
      <c r="N1541" s="5"/>
      <c r="O1541" s="5"/>
      <c r="P1541" s="5"/>
      <c r="Q1541" s="5"/>
    </row>
    <row r="1542" spans="1:17" ht="30" customHeight="1" x14ac:dyDescent="0.25">
      <c r="A1542" s="2">
        <v>12541</v>
      </c>
      <c r="B1542" s="3" t="str">
        <f>HYPERLINK("https://www.facebook.com/p/C%C3%B4ng-an-x%C3%A3-V%C4%83n-Th%C3%A0nh-100064138209121/", "Công an xã Văn Thành tỉnh Nghệ An")</f>
        <v>Công an xã Văn Thành tỉnh Nghệ An</v>
      </c>
      <c r="C1542" s="12" t="s">
        <v>300</v>
      </c>
      <c r="D1542" s="13" t="s">
        <v>301</v>
      </c>
      <c r="F1542" s="5"/>
      <c r="G1542" s="5"/>
      <c r="H1542" s="5"/>
      <c r="I1542" s="2"/>
      <c r="J1542" s="2"/>
      <c r="K1542" s="2"/>
      <c r="L1542" s="2"/>
      <c r="M1542" s="2"/>
      <c r="N1542" s="5"/>
      <c r="O1542" s="5"/>
      <c r="P1542" s="5"/>
      <c r="Q1542" s="5"/>
    </row>
    <row r="1543" spans="1:17" ht="30" customHeight="1" x14ac:dyDescent="0.25">
      <c r="A1543" s="2">
        <v>12542</v>
      </c>
      <c r="B1543" s="3" t="str">
        <f>HYPERLINK("https://vanthanh.yenthanh.nghean.gov.vn/", "UBND Ủy ban nhân dân xã Văn Thành tỉnh Nghệ An")</f>
        <v>UBND Ủy ban nhân dân xã Văn Thành tỉnh Nghệ An</v>
      </c>
      <c r="C1543" s="12" t="s">
        <v>300</v>
      </c>
      <c r="F1543" s="5"/>
      <c r="G1543" s="5"/>
      <c r="H1543" s="5"/>
      <c r="I1543" s="2"/>
      <c r="J1543" s="2"/>
      <c r="K1543" s="2"/>
      <c r="L1543" s="2"/>
      <c r="M1543" s="2"/>
      <c r="N1543" s="5"/>
      <c r="O1543" s="5"/>
      <c r="P1543" s="5"/>
      <c r="Q1543" s="5"/>
    </row>
    <row r="1544" spans="1:17" ht="30" customHeight="1" x14ac:dyDescent="0.25">
      <c r="A1544" s="2">
        <v>12543</v>
      </c>
      <c r="B1544" s="3" t="str">
        <f>HYPERLINK("https://www.facebook.com/p/C%C3%B4ng-An-X%C3%A3-Th%E1%BB%8Bnh-Th%C3%A0nh-100065105078252/", "Công an xã Thịnh Thành tỉnh Nghệ An")</f>
        <v>Công an xã Thịnh Thành tỉnh Nghệ An</v>
      </c>
      <c r="C1544" s="12" t="s">
        <v>300</v>
      </c>
      <c r="D1544" s="13" t="s">
        <v>301</v>
      </c>
      <c r="F1544" s="5"/>
      <c r="G1544" s="5"/>
      <c r="H1544" s="5"/>
      <c r="I1544" s="2"/>
      <c r="J1544" s="2"/>
      <c r="K1544" s="2"/>
      <c r="L1544" s="2"/>
      <c r="M1544" s="2"/>
      <c r="N1544" s="5"/>
      <c r="O1544" s="5"/>
      <c r="P1544" s="5"/>
      <c r="Q1544" s="5"/>
    </row>
    <row r="1545" spans="1:17" ht="30" customHeight="1" x14ac:dyDescent="0.25">
      <c r="A1545" s="2">
        <v>12544</v>
      </c>
      <c r="B1545" s="3" t="str">
        <f>HYPERLINK("https://thinhthanh.yenthanh.nghean.gov.vn/", "UBND Ủy ban nhân dân xã Thịnh Thành tỉnh Nghệ An")</f>
        <v>UBND Ủy ban nhân dân xã Thịnh Thành tỉnh Nghệ An</v>
      </c>
      <c r="C1545" s="12" t="s">
        <v>300</v>
      </c>
      <c r="F1545" s="5"/>
      <c r="G1545" s="5"/>
      <c r="H1545" s="5"/>
      <c r="I1545" s="2"/>
      <c r="J1545" s="2"/>
      <c r="K1545" s="2"/>
      <c r="L1545" s="2"/>
      <c r="M1545" s="2"/>
      <c r="N1545" s="5"/>
      <c r="O1545" s="5"/>
      <c r="P1545" s="5"/>
      <c r="Q1545" s="5"/>
    </row>
    <row r="1546" spans="1:17" ht="30" customHeight="1" x14ac:dyDescent="0.25">
      <c r="A1546" s="2">
        <v>12545</v>
      </c>
      <c r="B1546" s="3" t="str">
        <f>HYPERLINK("https://www.facebook.com/conganxahopthanh/", "Công an xã Hợp Thành tỉnh Nghệ An")</f>
        <v>Công an xã Hợp Thành tỉnh Nghệ An</v>
      </c>
      <c r="C1546" s="12" t="s">
        <v>300</v>
      </c>
      <c r="D1546" s="13" t="s">
        <v>301</v>
      </c>
      <c r="F1546" s="5"/>
      <c r="G1546" s="5"/>
      <c r="H1546" s="5"/>
      <c r="I1546" s="2"/>
      <c r="J1546" s="2"/>
      <c r="K1546" s="2"/>
      <c r="L1546" s="2"/>
      <c r="M1546" s="2"/>
      <c r="N1546" s="5"/>
      <c r="O1546" s="5"/>
      <c r="P1546" s="5"/>
      <c r="Q1546" s="5"/>
    </row>
    <row r="1547" spans="1:17" ht="30" customHeight="1" x14ac:dyDescent="0.25">
      <c r="A1547" s="2">
        <v>12546</v>
      </c>
      <c r="B1547" s="3" t="str">
        <f>HYPERLINK("https://hopthanh.yenthanh.nghean.gov.vn/", "UBND Ủy ban nhân dân xã Hợp Thành tỉnh Nghệ An")</f>
        <v>UBND Ủy ban nhân dân xã Hợp Thành tỉnh Nghệ An</v>
      </c>
      <c r="C1547" s="12" t="s">
        <v>300</v>
      </c>
      <c r="F1547" s="5"/>
      <c r="G1547" s="5"/>
      <c r="H1547" s="5"/>
      <c r="I1547" s="2"/>
      <c r="J1547" s="2"/>
      <c r="K1547" s="2"/>
      <c r="L1547" s="2"/>
      <c r="M1547" s="2"/>
      <c r="N1547" s="5"/>
      <c r="O1547" s="5"/>
      <c r="P1547" s="5"/>
      <c r="Q1547" s="5"/>
    </row>
    <row r="1548" spans="1:17" ht="30" customHeight="1" x14ac:dyDescent="0.25">
      <c r="A1548" s="2">
        <v>12547</v>
      </c>
      <c r="B1548" s="3" t="str">
        <f>HYPERLINK("https://www.facebook.com/p/C%C3%B4ng-an-x%C3%A3-Xu%C3%A2n-Th%C3%A0nh-100063499509521/", "Công an xã Xuân Thành tỉnh Nghệ An")</f>
        <v>Công an xã Xuân Thành tỉnh Nghệ An</v>
      </c>
      <c r="C1548" s="12" t="s">
        <v>300</v>
      </c>
      <c r="D1548" s="13" t="s">
        <v>301</v>
      </c>
      <c r="F1548" s="5"/>
      <c r="G1548" s="5"/>
      <c r="H1548" s="5"/>
      <c r="I1548" s="2"/>
      <c r="J1548" s="2"/>
      <c r="K1548" s="2"/>
      <c r="L1548" s="2"/>
      <c r="M1548" s="2"/>
      <c r="N1548" s="5"/>
      <c r="O1548" s="5"/>
      <c r="P1548" s="5"/>
      <c r="Q1548" s="5"/>
    </row>
    <row r="1549" spans="1:17" ht="30" customHeight="1" x14ac:dyDescent="0.25">
      <c r="A1549" s="2">
        <v>12548</v>
      </c>
      <c r="B1549" s="3" t="str">
        <f>HYPERLINK("https://www.xuanthanh.yenthanh.nghean.gov.vn/", "UBND Ủy ban nhân dân xã Xuân Thành tỉnh Nghệ An")</f>
        <v>UBND Ủy ban nhân dân xã Xuân Thành tỉnh Nghệ An</v>
      </c>
      <c r="C1549" s="12" t="s">
        <v>300</v>
      </c>
      <c r="F1549" s="5"/>
      <c r="G1549" s="5"/>
      <c r="H1549" s="5"/>
      <c r="I1549" s="2"/>
      <c r="J1549" s="2"/>
      <c r="K1549" s="2"/>
      <c r="L1549" s="2"/>
      <c r="M1549" s="2"/>
      <c r="N1549" s="5"/>
      <c r="O1549" s="5"/>
      <c r="P1549" s="5"/>
      <c r="Q1549" s="5"/>
    </row>
    <row r="1550" spans="1:17" ht="30" customHeight="1" x14ac:dyDescent="0.25">
      <c r="A1550" s="2">
        <v>12549</v>
      </c>
      <c r="B1550" s="1" t="str">
        <f>HYPERLINK("https://www.facebook.com/profile.php?id=100088935941064", "Công an xã Bắc Thành tỉnh Nghệ An")</f>
        <v>Công an xã Bắc Thành tỉnh Nghệ An</v>
      </c>
      <c r="C1550" s="12" t="s">
        <v>300</v>
      </c>
      <c r="D1550" s="13" t="s">
        <v>301</v>
      </c>
      <c r="F1550" s="5"/>
      <c r="G1550" s="5"/>
      <c r="H1550" s="5"/>
      <c r="I1550" s="2"/>
      <c r="J1550" s="2"/>
      <c r="K1550" s="2"/>
      <c r="L1550" s="2"/>
      <c r="M1550" s="2"/>
      <c r="N1550" s="5"/>
      <c r="O1550" s="5"/>
      <c r="P1550" s="5"/>
      <c r="Q1550" s="5"/>
    </row>
    <row r="1551" spans="1:17" ht="30" customHeight="1" x14ac:dyDescent="0.25">
      <c r="A1551" s="2">
        <v>12550</v>
      </c>
      <c r="B1551" s="3" t="str">
        <f>HYPERLINK("https://bacthanh.yenthanh.nghean.gov.vn/", "UBND Ủy ban nhân dân xã Bắc Thành tỉnh Nghệ An")</f>
        <v>UBND Ủy ban nhân dân xã Bắc Thành tỉnh Nghệ An</v>
      </c>
      <c r="C1551" s="12" t="s">
        <v>300</v>
      </c>
      <c r="F1551" s="5"/>
      <c r="G1551" s="5"/>
      <c r="H1551" s="5"/>
      <c r="I1551" s="2"/>
      <c r="J1551" s="2"/>
      <c r="K1551" s="2"/>
      <c r="L1551" s="2"/>
      <c r="M1551" s="2"/>
      <c r="N1551" s="5"/>
      <c r="O1551" s="5"/>
      <c r="P1551" s="5"/>
      <c r="Q1551" s="5"/>
    </row>
    <row r="1552" spans="1:17" ht="30" customHeight="1" x14ac:dyDescent="0.25">
      <c r="A1552" s="2">
        <v>12551</v>
      </c>
      <c r="B1552" s="3" t="s">
        <v>228</v>
      </c>
      <c r="C1552" s="14" t="s">
        <v>1</v>
      </c>
      <c r="D1552" s="13" t="s">
        <v>301</v>
      </c>
      <c r="F1552" s="5"/>
      <c r="G1552" s="5"/>
      <c r="H1552" s="5"/>
      <c r="I1552" s="2"/>
      <c r="J1552" s="2"/>
      <c r="K1552" s="2"/>
      <c r="L1552" s="2"/>
      <c r="M1552" s="2"/>
      <c r="N1552" s="5"/>
      <c r="O1552" s="5"/>
      <c r="P1552" s="5"/>
      <c r="Q1552" s="5"/>
    </row>
    <row r="1553" spans="1:17" ht="30" customHeight="1" x14ac:dyDescent="0.25">
      <c r="A1553" s="2">
        <v>12552</v>
      </c>
      <c r="B1553" s="3" t="str">
        <f>HYPERLINK("https://nhanthanh.yenthanh.nghean.gov.vn/", "UBND Ủy ban nhân dân xã Nhân Thành tỉnh Nghệ An")</f>
        <v>UBND Ủy ban nhân dân xã Nhân Thành tỉnh Nghệ An</v>
      </c>
      <c r="C1553" s="12" t="s">
        <v>300</v>
      </c>
      <c r="F1553" s="5"/>
      <c r="G1553" s="5"/>
      <c r="H1553" s="5"/>
      <c r="I1553" s="2"/>
      <c r="J1553" s="2"/>
      <c r="K1553" s="2"/>
      <c r="L1553" s="2"/>
      <c r="M1553" s="2"/>
      <c r="N1553" s="5"/>
      <c r="O1553" s="5"/>
      <c r="P1553" s="5"/>
      <c r="Q1553" s="5"/>
    </row>
    <row r="1554" spans="1:17" ht="30" customHeight="1" x14ac:dyDescent="0.25">
      <c r="A1554" s="2">
        <v>12553</v>
      </c>
      <c r="B1554" s="1" t="str">
        <f>HYPERLINK("https://www.facebook.com/profile.php?id=100070713225531", "Công an xã Trung Thành tỉnh Nghệ An")</f>
        <v>Công an xã Trung Thành tỉnh Nghệ An</v>
      </c>
      <c r="C1554" s="12" t="s">
        <v>300</v>
      </c>
      <c r="D1554" s="13" t="s">
        <v>301</v>
      </c>
      <c r="F1554" s="5"/>
      <c r="G1554" s="5"/>
      <c r="H1554" s="5"/>
      <c r="I1554" s="2"/>
      <c r="J1554" s="2"/>
      <c r="K1554" s="2"/>
      <c r="L1554" s="2"/>
      <c r="M1554" s="2"/>
      <c r="N1554" s="5"/>
      <c r="O1554" s="5"/>
      <c r="P1554" s="5"/>
      <c r="Q1554" s="5"/>
    </row>
    <row r="1555" spans="1:17" ht="30" customHeight="1" x14ac:dyDescent="0.25">
      <c r="A1555" s="2">
        <v>12554</v>
      </c>
      <c r="B1555" s="3" t="str">
        <f>HYPERLINK("https://trungthanh.yenthanh.nghean.gov.vn/", "UBND Ủy ban nhân dân xã Trung Thành tỉnh Nghệ An")</f>
        <v>UBND Ủy ban nhân dân xã Trung Thành tỉnh Nghệ An</v>
      </c>
      <c r="C1555" s="12" t="s">
        <v>300</v>
      </c>
      <c r="F1555" s="5"/>
      <c r="G1555" s="5"/>
      <c r="H1555" s="5"/>
      <c r="I1555" s="2"/>
      <c r="J1555" s="2"/>
      <c r="K1555" s="2"/>
      <c r="L1555" s="2"/>
      <c r="M1555" s="2"/>
      <c r="N1555" s="5"/>
      <c r="O1555" s="5"/>
      <c r="P1555" s="5"/>
      <c r="Q1555" s="5"/>
    </row>
    <row r="1556" spans="1:17" ht="30" customHeight="1" x14ac:dyDescent="0.25">
      <c r="A1556" s="2">
        <v>12555</v>
      </c>
      <c r="B1556" s="3" t="str">
        <f>HYPERLINK("https://www.facebook.com/ANTT.LongThanh/", "Công an xã Long Thành tỉnh Nghệ An")</f>
        <v>Công an xã Long Thành tỉnh Nghệ An</v>
      </c>
      <c r="C1556" s="12" t="s">
        <v>300</v>
      </c>
      <c r="D1556" s="13" t="s">
        <v>301</v>
      </c>
      <c r="F1556" s="5"/>
      <c r="G1556" s="5"/>
      <c r="H1556" s="5"/>
      <c r="I1556" s="2"/>
      <c r="J1556" s="2"/>
      <c r="K1556" s="2"/>
      <c r="L1556" s="2"/>
      <c r="M1556" s="2"/>
      <c r="N1556" s="5"/>
      <c r="O1556" s="5"/>
      <c r="P1556" s="5"/>
      <c r="Q1556" s="5"/>
    </row>
    <row r="1557" spans="1:17" ht="30" customHeight="1" x14ac:dyDescent="0.25">
      <c r="A1557" s="2">
        <v>12556</v>
      </c>
      <c r="B1557" s="3" t="str">
        <f>HYPERLINK("https://longthanh.yenthanh.nghean.gov.vn/", "UBND Ủy ban nhân dân xã Long Thành tỉnh Nghệ An")</f>
        <v>UBND Ủy ban nhân dân xã Long Thành tỉnh Nghệ An</v>
      </c>
      <c r="C1557" s="12" t="s">
        <v>300</v>
      </c>
      <c r="F1557" s="5"/>
      <c r="G1557" s="5"/>
      <c r="H1557" s="5"/>
      <c r="I1557" s="2"/>
      <c r="J1557" s="2"/>
      <c r="K1557" s="2"/>
      <c r="L1557" s="2"/>
      <c r="M1557" s="2"/>
      <c r="N1557" s="5"/>
      <c r="O1557" s="5"/>
      <c r="P1557" s="5"/>
      <c r="Q1557" s="5"/>
    </row>
    <row r="1558" spans="1:17" ht="30" customHeight="1" x14ac:dyDescent="0.25">
      <c r="A1558" s="2">
        <v>12557</v>
      </c>
      <c r="B1558" s="1" t="str">
        <f>HYPERLINK("", "Công an xã Minh Thành tỉnh Nghệ An")</f>
        <v>Công an xã Minh Thành tỉnh Nghệ An</v>
      </c>
      <c r="C1558" s="12" t="s">
        <v>300</v>
      </c>
      <c r="F1558" s="5"/>
      <c r="G1558" s="5"/>
      <c r="H1558" s="5"/>
      <c r="I1558" s="2"/>
      <c r="J1558" s="2"/>
      <c r="K1558" s="2"/>
      <c r="L1558" s="2"/>
      <c r="M1558" s="2"/>
      <c r="N1558" s="5"/>
      <c r="O1558" s="5"/>
      <c r="P1558" s="5"/>
      <c r="Q1558" s="5"/>
    </row>
    <row r="1559" spans="1:17" ht="30" customHeight="1" x14ac:dyDescent="0.25">
      <c r="A1559" s="2">
        <v>12558</v>
      </c>
      <c r="B1559" s="3" t="str">
        <f>HYPERLINK("https://minhthanh.yenthanh.nghean.gov.vn/", "UBND Ủy ban nhân dân xã Minh Thành tỉnh Nghệ An")</f>
        <v>UBND Ủy ban nhân dân xã Minh Thành tỉnh Nghệ An</v>
      </c>
      <c r="C1559" s="12" t="s">
        <v>300</v>
      </c>
      <c r="F1559" s="5"/>
      <c r="G1559" s="5"/>
      <c r="H1559" s="5"/>
      <c r="I1559" s="2"/>
      <c r="J1559" s="2"/>
      <c r="K1559" s="2"/>
      <c r="L1559" s="2"/>
      <c r="M1559" s="2"/>
      <c r="N1559" s="5"/>
      <c r="O1559" s="5"/>
      <c r="P1559" s="5"/>
      <c r="Q1559" s="5"/>
    </row>
    <row r="1560" spans="1:17" ht="30" customHeight="1" x14ac:dyDescent="0.25">
      <c r="A1560" s="2">
        <v>12559</v>
      </c>
      <c r="B1560" s="3" t="str">
        <f>HYPERLINK("https://www.facebook.com/CongAnXaNamThanh/", "Công an xã Nam Thành tỉnh Nghệ An")</f>
        <v>Công an xã Nam Thành tỉnh Nghệ An</v>
      </c>
      <c r="C1560" s="12" t="s">
        <v>300</v>
      </c>
      <c r="D1560" s="13" t="s">
        <v>301</v>
      </c>
      <c r="F1560" s="5"/>
      <c r="G1560" s="5"/>
      <c r="H1560" s="5"/>
      <c r="I1560" s="2"/>
      <c r="J1560" s="2"/>
      <c r="K1560" s="2"/>
      <c r="L1560" s="2"/>
      <c r="M1560" s="2"/>
      <c r="N1560" s="5"/>
      <c r="O1560" s="5"/>
      <c r="P1560" s="5"/>
      <c r="Q1560" s="5"/>
    </row>
    <row r="1561" spans="1:17" ht="30" customHeight="1" x14ac:dyDescent="0.25">
      <c r="A1561" s="2">
        <v>12560</v>
      </c>
      <c r="B1561" s="3" t="str">
        <f>HYPERLINK("https://namthanh.yenthanh.nghean.gov.vn/", "UBND Ủy ban nhân dân xã Nam Thành tỉnh Nghệ An")</f>
        <v>UBND Ủy ban nhân dân xã Nam Thành tỉnh Nghệ An</v>
      </c>
      <c r="C1561" s="12" t="s">
        <v>300</v>
      </c>
      <c r="F1561" s="5"/>
      <c r="G1561" s="5"/>
      <c r="H1561" s="5"/>
      <c r="I1561" s="2"/>
      <c r="J1561" s="2"/>
      <c r="K1561" s="2"/>
      <c r="L1561" s="2"/>
      <c r="M1561" s="2"/>
      <c r="N1561" s="5"/>
      <c r="O1561" s="5"/>
      <c r="P1561" s="5"/>
      <c r="Q1561" s="5"/>
    </row>
    <row r="1562" spans="1:17" ht="30" customHeight="1" x14ac:dyDescent="0.25">
      <c r="A1562" s="2">
        <v>12561</v>
      </c>
      <c r="B1562" s="1" t="str">
        <f>HYPERLINK("https://www.facebook.com/profile.php?id=100088750636266", "Công an xã Vĩnh Thành tỉnh Nghệ An")</f>
        <v>Công an xã Vĩnh Thành tỉnh Nghệ An</v>
      </c>
      <c r="C1562" s="12" t="s">
        <v>300</v>
      </c>
      <c r="D1562" s="13" t="s">
        <v>301</v>
      </c>
      <c r="F1562" s="5"/>
      <c r="G1562" s="5"/>
      <c r="H1562" s="5"/>
      <c r="I1562" s="2"/>
      <c r="J1562" s="2"/>
      <c r="K1562" s="2"/>
      <c r="L1562" s="2"/>
      <c r="M1562" s="2"/>
      <c r="N1562" s="5"/>
      <c r="O1562" s="5"/>
      <c r="P1562" s="5"/>
      <c r="Q1562" s="5"/>
    </row>
    <row r="1563" spans="1:17" ht="30" customHeight="1" x14ac:dyDescent="0.25">
      <c r="A1563" s="2">
        <v>12562</v>
      </c>
      <c r="B1563" s="3" t="str">
        <f>HYPERLINK("https://vinhthanh.yenthanh.nghean.gov.vn/", "UBND Ủy ban nhân dân xã Vĩnh Thành tỉnh Nghệ An")</f>
        <v>UBND Ủy ban nhân dân xã Vĩnh Thành tỉnh Nghệ An</v>
      </c>
      <c r="C1563" s="12" t="s">
        <v>300</v>
      </c>
      <c r="F1563" s="5"/>
      <c r="G1563" s="5"/>
      <c r="H1563" s="5"/>
      <c r="I1563" s="2"/>
      <c r="J1563" s="2"/>
      <c r="K1563" s="2"/>
      <c r="L1563" s="2"/>
      <c r="M1563" s="2"/>
      <c r="N1563" s="5"/>
      <c r="O1563" s="5"/>
      <c r="P1563" s="5"/>
      <c r="Q1563" s="5"/>
    </row>
    <row r="1564" spans="1:17" ht="30" customHeight="1" x14ac:dyDescent="0.25">
      <c r="A1564" s="2">
        <v>12563</v>
      </c>
      <c r="B1564" s="3" t="s">
        <v>229</v>
      </c>
      <c r="C1564" s="14" t="s">
        <v>1</v>
      </c>
      <c r="D1564" s="13" t="s">
        <v>301</v>
      </c>
      <c r="F1564" s="5"/>
      <c r="G1564" s="5"/>
      <c r="H1564" s="5"/>
      <c r="I1564" s="2"/>
      <c r="J1564" s="2"/>
      <c r="K1564" s="2"/>
      <c r="L1564" s="2"/>
      <c r="M1564" s="2"/>
      <c r="N1564" s="5"/>
      <c r="O1564" s="5"/>
      <c r="P1564" s="5"/>
      <c r="Q1564" s="5"/>
    </row>
    <row r="1565" spans="1:17" ht="30" customHeight="1" x14ac:dyDescent="0.25">
      <c r="A1565" s="2">
        <v>12564</v>
      </c>
      <c r="B1565" s="3" t="str">
        <f>HYPERLINK("https://lythanh.yenthanh.nghean.gov.vn/", "UBND Ủy ban nhân dân xã Lý Thành tỉnh Nghệ An")</f>
        <v>UBND Ủy ban nhân dân xã Lý Thành tỉnh Nghệ An</v>
      </c>
      <c r="C1565" s="12" t="s">
        <v>300</v>
      </c>
      <c r="F1565" s="5"/>
      <c r="G1565" s="5"/>
      <c r="H1565" s="5"/>
      <c r="I1565" s="2"/>
      <c r="J1565" s="2"/>
      <c r="K1565" s="2"/>
      <c r="L1565" s="2"/>
      <c r="M1565" s="2"/>
      <c r="N1565" s="5"/>
      <c r="O1565" s="5"/>
      <c r="P1565" s="5"/>
      <c r="Q1565" s="5"/>
    </row>
    <row r="1566" spans="1:17" ht="30" customHeight="1" x14ac:dyDescent="0.25">
      <c r="A1566" s="2">
        <v>12565</v>
      </c>
      <c r="B1566" s="3" t="s">
        <v>230</v>
      </c>
      <c r="C1566" s="14" t="s">
        <v>1</v>
      </c>
      <c r="D1566" s="13" t="s">
        <v>301</v>
      </c>
      <c r="F1566" s="5"/>
      <c r="G1566" s="5"/>
      <c r="H1566" s="5"/>
      <c r="I1566" s="2"/>
      <c r="J1566" s="2"/>
      <c r="K1566" s="2"/>
      <c r="L1566" s="2"/>
      <c r="M1566" s="2"/>
      <c r="N1566" s="5"/>
      <c r="O1566" s="5"/>
      <c r="P1566" s="5"/>
      <c r="Q1566" s="5"/>
    </row>
    <row r="1567" spans="1:17" ht="30" customHeight="1" x14ac:dyDescent="0.25">
      <c r="A1567" s="2">
        <v>12566</v>
      </c>
      <c r="B1567" s="3" t="str">
        <f>HYPERLINK("http://khanhthanh.yenkhanh.ninhbinh.gov.vn/", "UBND Ủy ban nhân dân xã Khánh Thành tỉnh Nghệ An")</f>
        <v>UBND Ủy ban nhân dân xã Khánh Thành tỉnh Nghệ An</v>
      </c>
      <c r="C1567" s="12" t="s">
        <v>300</v>
      </c>
      <c r="F1567" s="5"/>
      <c r="G1567" s="5"/>
      <c r="H1567" s="5"/>
      <c r="I1567" s="2"/>
      <c r="J1567" s="2"/>
      <c r="K1567" s="2"/>
      <c r="L1567" s="2"/>
      <c r="M1567" s="2"/>
      <c r="N1567" s="5"/>
      <c r="O1567" s="5"/>
      <c r="P1567" s="5"/>
      <c r="Q1567" s="5"/>
    </row>
    <row r="1568" spans="1:17" ht="30" customHeight="1" x14ac:dyDescent="0.25">
      <c r="A1568" s="2">
        <v>12567</v>
      </c>
      <c r="B1568" s="3" t="s">
        <v>231</v>
      </c>
      <c r="C1568" s="14" t="s">
        <v>1</v>
      </c>
      <c r="D1568" s="13" t="s">
        <v>301</v>
      </c>
      <c r="F1568" s="5"/>
      <c r="G1568" s="5"/>
      <c r="H1568" s="5"/>
      <c r="I1568" s="2"/>
      <c r="J1568" s="2"/>
      <c r="K1568" s="2"/>
      <c r="L1568" s="2"/>
      <c r="M1568" s="2"/>
      <c r="N1568" s="5"/>
      <c r="O1568" s="5"/>
      <c r="P1568" s="5"/>
      <c r="Q1568" s="5"/>
    </row>
    <row r="1569" spans="1:17" ht="30" customHeight="1" x14ac:dyDescent="0.25">
      <c r="A1569" s="2">
        <v>12568</v>
      </c>
      <c r="B1569" s="3" t="str">
        <f>HYPERLINK("https://vienthanh.yenthanh.nghean.gov.vn/", "UBND Ủy ban nhân dân xã Viên Thành tỉnh Nghệ An")</f>
        <v>UBND Ủy ban nhân dân xã Viên Thành tỉnh Nghệ An</v>
      </c>
      <c r="C1569" s="12" t="s">
        <v>300</v>
      </c>
      <c r="F1569" s="5"/>
      <c r="G1569" s="5"/>
      <c r="H1569" s="5"/>
      <c r="I1569" s="2"/>
      <c r="J1569" s="2"/>
      <c r="K1569" s="2"/>
      <c r="L1569" s="2"/>
      <c r="M1569" s="2"/>
      <c r="N1569" s="5"/>
      <c r="O1569" s="5"/>
      <c r="P1569" s="5"/>
      <c r="Q1569" s="5"/>
    </row>
    <row r="1570" spans="1:17" ht="30" customHeight="1" x14ac:dyDescent="0.25">
      <c r="A1570" s="2">
        <v>12569</v>
      </c>
      <c r="B1570" s="1" t="str">
        <f>HYPERLINK("", "Công an xã Đại Thành tỉnh Nghệ An")</f>
        <v>Công an xã Đại Thành tỉnh Nghệ An</v>
      </c>
      <c r="C1570" s="12" t="s">
        <v>300</v>
      </c>
      <c r="F1570" s="5"/>
      <c r="G1570" s="5"/>
      <c r="H1570" s="5"/>
      <c r="I1570" s="2"/>
      <c r="J1570" s="2"/>
      <c r="K1570" s="2"/>
      <c r="L1570" s="2"/>
      <c r="M1570" s="2"/>
      <c r="N1570" s="5"/>
      <c r="O1570" s="5"/>
      <c r="P1570" s="5"/>
      <c r="Q1570" s="5"/>
    </row>
    <row r="1571" spans="1:17" ht="30" customHeight="1" x14ac:dyDescent="0.25">
      <c r="A1571" s="2">
        <v>12570</v>
      </c>
      <c r="B1571" s="3" t="str">
        <f>HYPERLINK("https://daithanh.yenthanh.nghean.gov.vn/", "UBND Ủy ban nhân dân xã Đại Thành tỉnh Nghệ An")</f>
        <v>UBND Ủy ban nhân dân xã Đại Thành tỉnh Nghệ An</v>
      </c>
      <c r="C1571" s="12" t="s">
        <v>300</v>
      </c>
      <c r="F1571" s="5"/>
      <c r="G1571" s="5"/>
      <c r="H1571" s="5"/>
      <c r="I1571" s="2"/>
      <c r="J1571" s="2"/>
      <c r="K1571" s="2"/>
      <c r="L1571" s="2"/>
      <c r="M1571" s="2"/>
      <c r="N1571" s="5"/>
      <c r="O1571" s="5"/>
      <c r="P1571" s="5"/>
      <c r="Q1571" s="5"/>
    </row>
    <row r="1572" spans="1:17" ht="30" customHeight="1" x14ac:dyDescent="0.25">
      <c r="A1572" s="2">
        <v>12571</v>
      </c>
      <c r="B1572" s="3" t="s">
        <v>232</v>
      </c>
      <c r="C1572" s="14" t="s">
        <v>1</v>
      </c>
      <c r="D1572" s="11" t="s">
        <v>301</v>
      </c>
      <c r="F1572" s="5"/>
      <c r="G1572" s="5"/>
      <c r="H1572" s="5"/>
      <c r="I1572" s="2"/>
      <c r="J1572" s="2"/>
      <c r="K1572" s="2"/>
      <c r="L1572" s="2"/>
      <c r="M1572" s="2"/>
      <c r="N1572" s="5"/>
      <c r="O1572" s="5"/>
      <c r="P1572" s="5"/>
      <c r="Q1572" s="5"/>
    </row>
    <row r="1573" spans="1:17" ht="30" customHeight="1" x14ac:dyDescent="0.25">
      <c r="A1573" s="2">
        <v>12572</v>
      </c>
      <c r="B1573" s="3" t="str">
        <f>HYPERLINK("https://lienthanh.yenthanh.nghean.gov.vn/", "UBND Ủy ban nhân dân xã Liên Thành tỉnh Nghệ An")</f>
        <v>UBND Ủy ban nhân dân xã Liên Thành tỉnh Nghệ An</v>
      </c>
      <c r="C1573" s="12" t="s">
        <v>300</v>
      </c>
      <c r="F1573" s="5"/>
      <c r="G1573" s="5"/>
      <c r="H1573" s="5"/>
      <c r="I1573" s="2"/>
      <c r="J1573" s="2"/>
      <c r="K1573" s="2"/>
      <c r="L1573" s="2"/>
      <c r="M1573" s="2"/>
      <c r="N1573" s="5"/>
      <c r="O1573" s="5"/>
      <c r="P1573" s="5"/>
      <c r="Q1573" s="5"/>
    </row>
    <row r="1574" spans="1:17" ht="30" customHeight="1" x14ac:dyDescent="0.25">
      <c r="A1574" s="2">
        <v>12573</v>
      </c>
      <c r="B1574" s="3" t="str">
        <f>HYPERLINK("https://www.facebook.com/p/C%C3%B4ng-An-X%C3%A3-B%E1%BA%A3o-Th%C3%A0nh-100069490098019/", "Công an xã Bảo Thành tỉnh Nghệ An")</f>
        <v>Công an xã Bảo Thành tỉnh Nghệ An</v>
      </c>
      <c r="C1574" s="12" t="s">
        <v>300</v>
      </c>
      <c r="D1574" s="13" t="s">
        <v>301</v>
      </c>
      <c r="F1574" s="5"/>
      <c r="G1574" s="5"/>
      <c r="H1574" s="5"/>
      <c r="I1574" s="2"/>
      <c r="J1574" s="2"/>
      <c r="K1574" s="2"/>
      <c r="L1574" s="2"/>
      <c r="M1574" s="2"/>
      <c r="N1574" s="5"/>
      <c r="O1574" s="5"/>
      <c r="P1574" s="5"/>
      <c r="Q1574" s="5"/>
    </row>
    <row r="1575" spans="1:17" ht="30" customHeight="1" x14ac:dyDescent="0.25">
      <c r="A1575" s="2">
        <v>12574</v>
      </c>
      <c r="B1575" s="3" t="str">
        <f>HYPERLINK("https://baothanh.yenthanh.nghean.gov.vn/", "UBND Ủy ban nhân dân xã Bảo Thành tỉnh Nghệ An")</f>
        <v>UBND Ủy ban nhân dân xã Bảo Thành tỉnh Nghệ An</v>
      </c>
      <c r="C1575" s="12" t="s">
        <v>300</v>
      </c>
      <c r="F1575" s="5"/>
      <c r="G1575" s="5"/>
      <c r="H1575" s="5"/>
      <c r="I1575" s="2"/>
      <c r="J1575" s="2"/>
      <c r="K1575" s="2"/>
      <c r="L1575" s="2"/>
      <c r="M1575" s="2"/>
      <c r="N1575" s="5"/>
      <c r="O1575" s="5"/>
      <c r="P1575" s="5"/>
      <c r="Q1575" s="5"/>
    </row>
    <row r="1576" spans="1:17" ht="30" customHeight="1" x14ac:dyDescent="0.25">
      <c r="A1576" s="2">
        <v>12575</v>
      </c>
      <c r="B1576" s="1" t="str">
        <f>HYPERLINK("https://www.facebook.com/CongAnXaMyThanh", "Công an xã Mỹ Thành tỉnh Nghệ An")</f>
        <v>Công an xã Mỹ Thành tỉnh Nghệ An</v>
      </c>
      <c r="C1576" s="12" t="s">
        <v>300</v>
      </c>
      <c r="D1576" s="13" t="s">
        <v>301</v>
      </c>
      <c r="F1576" s="5"/>
      <c r="G1576" s="5"/>
      <c r="H1576" s="5"/>
      <c r="I1576" s="2"/>
      <c r="J1576" s="2"/>
      <c r="K1576" s="2"/>
      <c r="L1576" s="2"/>
      <c r="M1576" s="2"/>
      <c r="N1576" s="5"/>
      <c r="O1576" s="5"/>
      <c r="P1576" s="5"/>
      <c r="Q1576" s="5"/>
    </row>
    <row r="1577" spans="1:17" ht="30" customHeight="1" x14ac:dyDescent="0.25">
      <c r="A1577" s="2">
        <v>12576</v>
      </c>
      <c r="B1577" s="3" t="str">
        <f>HYPERLINK("https://mythanh.yenthanh.nghean.gov.vn/", "UBND Ủy ban nhân dân xã Mỹ Thành tỉnh Nghệ An")</f>
        <v>UBND Ủy ban nhân dân xã Mỹ Thành tỉnh Nghệ An</v>
      </c>
      <c r="C1577" s="12" t="s">
        <v>300</v>
      </c>
      <c r="F1577" s="5"/>
      <c r="G1577" s="5"/>
      <c r="H1577" s="5"/>
      <c r="I1577" s="2"/>
      <c r="J1577" s="2"/>
      <c r="K1577" s="2"/>
      <c r="L1577" s="2"/>
      <c r="M1577" s="2"/>
      <c r="N1577" s="5"/>
      <c r="O1577" s="5"/>
      <c r="P1577" s="5"/>
      <c r="Q1577" s="5"/>
    </row>
    <row r="1578" spans="1:17" ht="30" customHeight="1" x14ac:dyDescent="0.25">
      <c r="A1578" s="2">
        <v>12577</v>
      </c>
      <c r="B1578" s="1" t="str">
        <f>HYPERLINK("", "Công an xã Công Thành tỉnh Nghệ An")</f>
        <v>Công an xã Công Thành tỉnh Nghệ An</v>
      </c>
      <c r="C1578" s="12" t="s">
        <v>300</v>
      </c>
      <c r="D1578" s="13"/>
      <c r="F1578" s="5"/>
      <c r="G1578" s="5"/>
      <c r="H1578" s="5"/>
      <c r="I1578" s="2"/>
      <c r="J1578" s="2"/>
      <c r="K1578" s="2"/>
      <c r="L1578" s="2"/>
      <c r="M1578" s="2"/>
      <c r="N1578" s="5"/>
      <c r="O1578" s="5"/>
      <c r="P1578" s="5"/>
      <c r="Q1578" s="5"/>
    </row>
    <row r="1579" spans="1:17" ht="30" customHeight="1" x14ac:dyDescent="0.25">
      <c r="A1579" s="2">
        <v>12578</v>
      </c>
      <c r="B1579" s="3" t="str">
        <f>HYPERLINK("https://congthanh.yenthanh.nghean.gov.vn/", "UBND Ủy ban nhân dân xã Công Thành tỉnh Nghệ An")</f>
        <v>UBND Ủy ban nhân dân xã Công Thành tỉnh Nghệ An</v>
      </c>
      <c r="C1579" s="12" t="s">
        <v>300</v>
      </c>
      <c r="F1579" s="5"/>
      <c r="G1579" s="5"/>
      <c r="H1579" s="5"/>
      <c r="I1579" s="2"/>
      <c r="J1579" s="2"/>
      <c r="K1579" s="2"/>
      <c r="L1579" s="2"/>
      <c r="M1579" s="2"/>
      <c r="N1579" s="5"/>
      <c r="O1579" s="5"/>
      <c r="P1579" s="5"/>
      <c r="Q1579" s="5"/>
    </row>
    <row r="1580" spans="1:17" ht="30" customHeight="1" x14ac:dyDescent="0.25">
      <c r="A1580" s="2">
        <v>12579</v>
      </c>
      <c r="B1580" s="1" t="str">
        <f>HYPERLINK("https://www.facebook.com/profile.php?id=100065270901299", "Công an xã Sơn Thành tỉnh Nghệ An")</f>
        <v>Công an xã Sơn Thành tỉnh Nghệ An</v>
      </c>
      <c r="C1580" s="12" t="s">
        <v>300</v>
      </c>
      <c r="D1580" s="13" t="s">
        <v>301</v>
      </c>
      <c r="F1580" s="5"/>
      <c r="G1580" s="5"/>
      <c r="H1580" s="5"/>
      <c r="I1580" s="2"/>
      <c r="J1580" s="2"/>
      <c r="K1580" s="2"/>
      <c r="L1580" s="2"/>
      <c r="M1580" s="2"/>
      <c r="N1580" s="5"/>
      <c r="O1580" s="5"/>
      <c r="P1580" s="5"/>
      <c r="Q1580" s="5"/>
    </row>
    <row r="1581" spans="1:17" ht="30" customHeight="1" x14ac:dyDescent="0.25">
      <c r="A1581" s="2">
        <v>12580</v>
      </c>
      <c r="B1581" s="3" t="str">
        <f>HYPERLINK("https://sonthanh.yenthanh.nghean.gov.vn/", "UBND Ủy ban nhân dân xã Sơn Thành tỉnh Nghệ An")</f>
        <v>UBND Ủy ban nhân dân xã Sơn Thành tỉnh Nghệ An</v>
      </c>
      <c r="C1581" s="12" t="s">
        <v>300</v>
      </c>
      <c r="F1581" s="5"/>
      <c r="G1581" s="5"/>
      <c r="H1581" s="5"/>
      <c r="I1581" s="2"/>
      <c r="J1581" s="2"/>
      <c r="K1581" s="2"/>
      <c r="L1581" s="2"/>
      <c r="M1581" s="2"/>
      <c r="N1581" s="5"/>
      <c r="O1581" s="5"/>
      <c r="P1581" s="5"/>
      <c r="Q1581" s="5"/>
    </row>
    <row r="1582" spans="1:17" ht="30" customHeight="1" x14ac:dyDescent="0.25">
      <c r="A1582" s="2">
        <v>12581</v>
      </c>
      <c r="B1582" s="1" t="str">
        <f>HYPERLINK("https://www.facebook.com/profile.php?id=61550533449106", "Công an thị trấn Đô Lương tỉnh Nghệ An")</f>
        <v>Công an thị trấn Đô Lương tỉnh Nghệ An</v>
      </c>
      <c r="C1582" s="12" t="s">
        <v>300</v>
      </c>
      <c r="D1582" s="13" t="s">
        <v>301</v>
      </c>
      <c r="F1582" s="5"/>
      <c r="G1582" s="5"/>
      <c r="H1582" s="5"/>
      <c r="I1582" s="2"/>
      <c r="J1582" s="2"/>
      <c r="K1582" s="2"/>
      <c r="L1582" s="2"/>
      <c r="M1582" s="2"/>
      <c r="N1582" s="5"/>
      <c r="O1582" s="5"/>
      <c r="P1582" s="5"/>
      <c r="Q1582" s="5"/>
    </row>
    <row r="1583" spans="1:17" ht="30" customHeight="1" x14ac:dyDescent="0.25">
      <c r="A1583" s="2">
        <v>12582</v>
      </c>
      <c r="B1583" s="3" t="str">
        <f>HYPERLINK("https://doluong.nghean.gov.vn/", "UBND Ủy ban nhân dân thị trấn Đô Lương tỉnh Nghệ An")</f>
        <v>UBND Ủy ban nhân dân thị trấn Đô Lương tỉnh Nghệ An</v>
      </c>
      <c r="C1583" s="12" t="s">
        <v>300</v>
      </c>
      <c r="F1583" s="5"/>
      <c r="G1583" s="5"/>
      <c r="H1583" s="5"/>
      <c r="I1583" s="2"/>
      <c r="J1583" s="2"/>
      <c r="K1583" s="2"/>
      <c r="L1583" s="2"/>
      <c r="M1583" s="2"/>
      <c r="N1583" s="5"/>
      <c r="O1583" s="5"/>
      <c r="P1583" s="5"/>
      <c r="Q1583" s="5"/>
    </row>
    <row r="1584" spans="1:17" ht="30" customHeight="1" x14ac:dyDescent="0.25">
      <c r="A1584" s="2">
        <v>12583</v>
      </c>
      <c r="B1584" s="3" t="s">
        <v>233</v>
      </c>
      <c r="C1584" s="14" t="s">
        <v>1</v>
      </c>
      <c r="D1584" s="13" t="s">
        <v>301</v>
      </c>
      <c r="F1584" s="5"/>
      <c r="G1584" s="5"/>
      <c r="H1584" s="5"/>
      <c r="I1584" s="2"/>
      <c r="J1584" s="2"/>
      <c r="K1584" s="2"/>
      <c r="L1584" s="2"/>
      <c r="M1584" s="2"/>
      <c r="N1584" s="5"/>
      <c r="O1584" s="5"/>
      <c r="P1584" s="5"/>
      <c r="Q1584" s="5"/>
    </row>
    <row r="1585" spans="1:17" ht="30" customHeight="1" x14ac:dyDescent="0.25">
      <c r="A1585" s="2">
        <v>12584</v>
      </c>
      <c r="B1585" s="3" t="str">
        <f>HYPERLINK("https://doluong.nghean.gov.vn/giang-son-dong/giang-son-dong-365172", "UBND Ủy ban nhân dân xã Giang Sơn Đông tỉnh Nghệ An")</f>
        <v>UBND Ủy ban nhân dân xã Giang Sơn Đông tỉnh Nghệ An</v>
      </c>
      <c r="C1585" s="12" t="s">
        <v>300</v>
      </c>
      <c r="F1585" s="5"/>
      <c r="G1585" s="5"/>
      <c r="H1585" s="5"/>
      <c r="I1585" s="2"/>
      <c r="J1585" s="2"/>
      <c r="K1585" s="2"/>
      <c r="L1585" s="2"/>
      <c r="M1585" s="2"/>
      <c r="N1585" s="5"/>
      <c r="O1585" s="5"/>
      <c r="P1585" s="5"/>
      <c r="Q1585" s="5"/>
    </row>
    <row r="1586" spans="1:17" ht="30" customHeight="1" x14ac:dyDescent="0.25">
      <c r="A1586" s="2">
        <v>12585</v>
      </c>
      <c r="B1586" s="3" t="str">
        <f>HYPERLINK("https://www.facebook.com/p/C%C3%B4ng-an-x%C3%A3-Giang-S%C6%A1n-T%C3%A2y-100071710172905/", "Công an xã Giang Sơn Tây tỉnh Nghệ An")</f>
        <v>Công an xã Giang Sơn Tây tỉnh Nghệ An</v>
      </c>
      <c r="C1586" s="12" t="s">
        <v>300</v>
      </c>
      <c r="D1586" s="13" t="s">
        <v>301</v>
      </c>
      <c r="F1586" s="5"/>
      <c r="G1586" s="5"/>
      <c r="H1586" s="5"/>
      <c r="I1586" s="2"/>
      <c r="J1586" s="2"/>
      <c r="K1586" s="2"/>
      <c r="L1586" s="2"/>
      <c r="M1586" s="2"/>
      <c r="N1586" s="5"/>
      <c r="O1586" s="5"/>
      <c r="P1586" s="5"/>
      <c r="Q1586" s="5"/>
    </row>
    <row r="1587" spans="1:17" ht="30" customHeight="1" x14ac:dyDescent="0.25">
      <c r="A1587" s="2">
        <v>12586</v>
      </c>
      <c r="B1587" s="3" t="str">
        <f>HYPERLINK("https://doluong.nghean.gov.vn/giang-son-tay/gioi-thieu-chung-xa-giang-son-tay-365011", "UBND Ủy ban nhân dân xã Giang Sơn Tây tỉnh Nghệ An")</f>
        <v>UBND Ủy ban nhân dân xã Giang Sơn Tây tỉnh Nghệ An</v>
      </c>
      <c r="C1587" s="12" t="s">
        <v>300</v>
      </c>
      <c r="F1587" s="5"/>
      <c r="G1587" s="5"/>
      <c r="H1587" s="5"/>
      <c r="I1587" s="2"/>
      <c r="J1587" s="2"/>
      <c r="K1587" s="2"/>
      <c r="L1587" s="2"/>
      <c r="M1587" s="2"/>
      <c r="N1587" s="5"/>
      <c r="O1587" s="5"/>
      <c r="P1587" s="5"/>
      <c r="Q1587" s="5"/>
    </row>
    <row r="1588" spans="1:17" ht="30" customHeight="1" x14ac:dyDescent="0.25">
      <c r="A1588" s="2">
        <v>12587</v>
      </c>
      <c r="B1588" s="3" t="str">
        <f>HYPERLINK("https://www.facebook.com/p/C%C3%B4ng-an-x%C3%A3-Lam-S%C6%A1n-huy%E1%BB%87n-%C4%90%C3%B4-L%C6%B0%C6%A1ng-t%E1%BB%89nh-Ngh%E1%BB%87-An-100063660604580/", "Công an xã Lam Sơn tỉnh Nghệ An")</f>
        <v>Công an xã Lam Sơn tỉnh Nghệ An</v>
      </c>
      <c r="C1588" s="12" t="s">
        <v>300</v>
      </c>
      <c r="D1588" s="13"/>
      <c r="F1588" s="5"/>
      <c r="G1588" s="5"/>
      <c r="H1588" s="5"/>
      <c r="I1588" s="2"/>
      <c r="J1588" s="2"/>
      <c r="K1588" s="2"/>
      <c r="L1588" s="2"/>
      <c r="M1588" s="2"/>
      <c r="N1588" s="5"/>
      <c r="O1588" s="5"/>
      <c r="P1588" s="5"/>
      <c r="Q1588" s="5"/>
    </row>
    <row r="1589" spans="1:17" ht="30" customHeight="1" x14ac:dyDescent="0.25">
      <c r="A1589" s="2">
        <v>12588</v>
      </c>
      <c r="B1589" s="3" t="str">
        <f>HYPERLINK("https://doluong.nghean.gov.vn/lam-son/gioi-thieu-chung-xa-lam-son-365176", "UBND Ủy ban nhân dân xã Lam Sơn tỉnh Nghệ An")</f>
        <v>UBND Ủy ban nhân dân xã Lam Sơn tỉnh Nghệ An</v>
      </c>
      <c r="C1589" s="12" t="s">
        <v>300</v>
      </c>
      <c r="F1589" s="5"/>
      <c r="G1589" s="5"/>
      <c r="H1589" s="5"/>
      <c r="I1589" s="2"/>
      <c r="J1589" s="2"/>
      <c r="K1589" s="2"/>
      <c r="L1589" s="2"/>
      <c r="M1589" s="2"/>
      <c r="N1589" s="5"/>
      <c r="O1589" s="5"/>
      <c r="P1589" s="5"/>
      <c r="Q1589" s="5"/>
    </row>
    <row r="1590" spans="1:17" ht="30" customHeight="1" x14ac:dyDescent="0.25">
      <c r="A1590" s="2">
        <v>12589</v>
      </c>
      <c r="B1590" s="1" t="str">
        <f>HYPERLINK("https://www.facebook.com/profile.php?id=100068090269350", "Công an xã Bồi Sơn tỉnh Nghệ An")</f>
        <v>Công an xã Bồi Sơn tỉnh Nghệ An</v>
      </c>
      <c r="C1590" s="12" t="s">
        <v>300</v>
      </c>
      <c r="D1590" s="13" t="s">
        <v>301</v>
      </c>
      <c r="F1590" s="5"/>
      <c r="G1590" s="5"/>
      <c r="H1590" s="5"/>
      <c r="I1590" s="2"/>
      <c r="J1590" s="2"/>
      <c r="K1590" s="2"/>
      <c r="L1590" s="2"/>
      <c r="M1590" s="2"/>
      <c r="N1590" s="5"/>
      <c r="O1590" s="5"/>
      <c r="P1590" s="5"/>
      <c r="Q1590" s="5"/>
    </row>
    <row r="1591" spans="1:17" ht="30" customHeight="1" x14ac:dyDescent="0.25">
      <c r="A1591" s="2">
        <v>12590</v>
      </c>
      <c r="B1591" s="3" t="str">
        <f>HYPERLINK("https://doluong.nghean.gov.vn/lam-son/gioi-thieu-chung-xa-lam-son-365176", "UBND Ủy ban nhân dân xã Bồi Sơn tỉnh Nghệ An")</f>
        <v>UBND Ủy ban nhân dân xã Bồi Sơn tỉnh Nghệ An</v>
      </c>
      <c r="C1591" s="12" t="s">
        <v>300</v>
      </c>
      <c r="F1591" s="5"/>
      <c r="G1591" s="5"/>
      <c r="H1591" s="5"/>
      <c r="I1591" s="2"/>
      <c r="J1591" s="2"/>
      <c r="K1591" s="2"/>
      <c r="L1591" s="2"/>
      <c r="M1591" s="2"/>
      <c r="N1591" s="5"/>
      <c r="O1591" s="5"/>
      <c r="P1591" s="5"/>
      <c r="Q1591" s="5"/>
    </row>
    <row r="1592" spans="1:17" ht="30" customHeight="1" x14ac:dyDescent="0.25">
      <c r="A1592" s="2">
        <v>12591</v>
      </c>
      <c r="B1592" s="3" t="str">
        <f>HYPERLINK("https://www.facebook.com/conganxahongson/", "Công an xã Hồng Sơn tỉnh Nghệ An")</f>
        <v>Công an xã Hồng Sơn tỉnh Nghệ An</v>
      </c>
      <c r="C1592" s="12" t="s">
        <v>300</v>
      </c>
      <c r="D1592" s="11" t="s">
        <v>301</v>
      </c>
      <c r="F1592" s="5"/>
      <c r="G1592" s="5"/>
      <c r="H1592" s="5"/>
      <c r="I1592" s="2"/>
      <c r="J1592" s="2"/>
      <c r="K1592" s="2"/>
      <c r="L1592" s="2"/>
      <c r="M1592" s="2"/>
      <c r="N1592" s="5"/>
      <c r="O1592" s="5"/>
      <c r="P1592" s="5"/>
      <c r="Q1592" s="5"/>
    </row>
    <row r="1593" spans="1:17" ht="30" customHeight="1" x14ac:dyDescent="0.25">
      <c r="A1593" s="2">
        <v>12592</v>
      </c>
      <c r="B1593" s="3" t="str">
        <f>HYPERLINK("https://doluong.nghean.gov.vn/hong-son/gioi-thieu-chung-xa-hong-son-365173", "UBND Ủy ban nhân dân xã Hồng Sơn tỉnh Nghệ An")</f>
        <v>UBND Ủy ban nhân dân xã Hồng Sơn tỉnh Nghệ An</v>
      </c>
      <c r="C1593" s="12" t="s">
        <v>300</v>
      </c>
      <c r="F1593" s="5"/>
      <c r="G1593" s="5"/>
      <c r="H1593" s="5"/>
      <c r="I1593" s="2"/>
      <c r="J1593" s="2"/>
      <c r="K1593" s="2"/>
      <c r="L1593" s="2"/>
      <c r="M1593" s="2"/>
      <c r="N1593" s="5"/>
      <c r="O1593" s="5"/>
      <c r="P1593" s="5"/>
      <c r="Q1593" s="5"/>
    </row>
    <row r="1594" spans="1:17" ht="30" customHeight="1" x14ac:dyDescent="0.25">
      <c r="A1594" s="2">
        <v>12593</v>
      </c>
      <c r="B1594" s="3" t="str">
        <f>HYPERLINK("https://www.facebook.com/p/C%C3%B4ng-an-x%C3%A3-B%C3%A0i-S%C6%A1n-100063963042940/", "Công an xã Bài Sơn tỉnh Nghệ An")</f>
        <v>Công an xã Bài Sơn tỉnh Nghệ An</v>
      </c>
      <c r="C1594" s="12" t="s">
        <v>300</v>
      </c>
      <c r="D1594" s="13" t="s">
        <v>301</v>
      </c>
      <c r="F1594" s="5"/>
      <c r="G1594" s="5"/>
      <c r="H1594" s="5"/>
      <c r="I1594" s="2"/>
      <c r="J1594" s="2"/>
      <c r="K1594" s="2"/>
      <c r="L1594" s="2"/>
      <c r="M1594" s="2"/>
      <c r="N1594" s="5"/>
      <c r="O1594" s="5"/>
      <c r="P1594" s="5"/>
      <c r="Q1594" s="5"/>
    </row>
    <row r="1595" spans="1:17" ht="30" customHeight="1" x14ac:dyDescent="0.25">
      <c r="A1595" s="2">
        <v>12594</v>
      </c>
      <c r="B1595" s="3" t="str">
        <f>HYPERLINK("https://doluong.nghean.gov.vn/bai-son/gioi-thieu-chung-bai-son-365174", "UBND Ủy ban nhân dân xã Bài Sơn tỉnh Nghệ An")</f>
        <v>UBND Ủy ban nhân dân xã Bài Sơn tỉnh Nghệ An</v>
      </c>
      <c r="C1595" s="12" t="s">
        <v>300</v>
      </c>
      <c r="F1595" s="5"/>
      <c r="G1595" s="5"/>
      <c r="H1595" s="5"/>
      <c r="I1595" s="2"/>
      <c r="J1595" s="2"/>
      <c r="K1595" s="2"/>
      <c r="L1595" s="2"/>
      <c r="M1595" s="2"/>
      <c r="N1595" s="5"/>
      <c r="O1595" s="5"/>
      <c r="P1595" s="5"/>
      <c r="Q1595" s="5"/>
    </row>
    <row r="1596" spans="1:17" ht="30" customHeight="1" x14ac:dyDescent="0.25">
      <c r="A1596" s="2">
        <v>12595</v>
      </c>
      <c r="B1596" s="3" t="str">
        <f>HYPERLINK("https://www.facebook.com/p/C%C3%B4ng-an-x%C3%A3-Ng%E1%BB%8Dc-S%C6%A1n-100063204161309/", "Công an xã Ngọc Sơn tỉnh Nghệ An")</f>
        <v>Công an xã Ngọc Sơn tỉnh Nghệ An</v>
      </c>
      <c r="C1596" s="12" t="s">
        <v>300</v>
      </c>
      <c r="D1596" s="13"/>
      <c r="F1596" s="5"/>
      <c r="G1596" s="5"/>
      <c r="H1596" s="5"/>
      <c r="I1596" s="2"/>
      <c r="J1596" s="2"/>
      <c r="K1596" s="2"/>
      <c r="L1596" s="2"/>
      <c r="M1596" s="2"/>
      <c r="N1596" s="5"/>
      <c r="O1596" s="5"/>
      <c r="P1596" s="5"/>
      <c r="Q1596" s="5"/>
    </row>
    <row r="1597" spans="1:17" ht="30" customHeight="1" x14ac:dyDescent="0.25">
      <c r="A1597" s="2">
        <v>12596</v>
      </c>
      <c r="B1597" s="3" t="str">
        <f>HYPERLINK("https://doluong.nghean.gov.vn/ngoc-son/gioi-thieu-chung-xa-ngoc-son-365175", "UBND Ủy ban nhân dân xã Ngọc Sơn tỉnh Nghệ An")</f>
        <v>UBND Ủy ban nhân dân xã Ngọc Sơn tỉnh Nghệ An</v>
      </c>
      <c r="C1597" s="12" t="s">
        <v>300</v>
      </c>
      <c r="F1597" s="5"/>
      <c r="G1597" s="5"/>
      <c r="H1597" s="5"/>
      <c r="I1597" s="2"/>
      <c r="J1597" s="2"/>
      <c r="K1597" s="2"/>
      <c r="L1597" s="2"/>
      <c r="M1597" s="2"/>
      <c r="N1597" s="5"/>
      <c r="O1597" s="5"/>
      <c r="P1597" s="5"/>
      <c r="Q1597" s="5"/>
    </row>
    <row r="1598" spans="1:17" ht="30" customHeight="1" x14ac:dyDescent="0.25">
      <c r="A1598" s="2">
        <v>12597</v>
      </c>
      <c r="B1598" s="3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1598" s="12" t="s">
        <v>300</v>
      </c>
      <c r="F1598" s="5"/>
      <c r="G1598" s="5"/>
      <c r="H1598" s="5"/>
      <c r="I1598" s="2"/>
      <c r="J1598" s="2"/>
      <c r="K1598" s="2"/>
      <c r="L1598" s="2"/>
      <c r="M1598" s="2"/>
      <c r="N1598" s="5"/>
      <c r="O1598" s="5"/>
      <c r="P1598" s="5"/>
      <c r="Q1598" s="5"/>
    </row>
    <row r="1599" spans="1:17" ht="30" customHeight="1" x14ac:dyDescent="0.25">
      <c r="A1599" s="2">
        <v>12598</v>
      </c>
      <c r="B1599" s="3" t="str">
        <f>HYPERLINK("https://doluong.nghean.gov.vn/bac-son/gioi-thieu-chung-xa-bac-son-365180", "UBND Ủy ban nhân dân xã Bắc Sơn tỉnh Nghệ An")</f>
        <v>UBND Ủy ban nhân dân xã Bắc Sơn tỉnh Nghệ An</v>
      </c>
      <c r="C1599" s="12" t="s">
        <v>300</v>
      </c>
      <c r="F1599" s="5"/>
      <c r="G1599" s="5"/>
      <c r="H1599" s="5"/>
      <c r="I1599" s="2"/>
      <c r="J1599" s="2"/>
      <c r="K1599" s="2"/>
      <c r="L1599" s="2"/>
      <c r="M1599" s="2"/>
      <c r="N1599" s="5"/>
      <c r="O1599" s="5"/>
      <c r="P1599" s="5"/>
      <c r="Q1599" s="5"/>
    </row>
    <row r="1600" spans="1:17" ht="30" customHeight="1" x14ac:dyDescent="0.25">
      <c r="A1600" s="2">
        <v>12599</v>
      </c>
      <c r="B1600" s="1" t="str">
        <f>HYPERLINK("", "Công an xã Tràng Sơn tỉnh Nghệ An")</f>
        <v>Công an xã Tràng Sơn tỉnh Nghệ An</v>
      </c>
      <c r="C1600" s="12" t="s">
        <v>300</v>
      </c>
      <c r="D1600" s="13"/>
      <c r="F1600" s="5"/>
      <c r="G1600" s="5"/>
      <c r="H1600" s="5"/>
      <c r="I1600" s="2"/>
      <c r="J1600" s="2"/>
      <c r="K1600" s="2"/>
      <c r="L1600" s="2"/>
      <c r="M1600" s="2"/>
      <c r="N1600" s="5"/>
      <c r="O1600" s="5"/>
      <c r="P1600" s="5"/>
      <c r="Q1600" s="5"/>
    </row>
    <row r="1601" spans="1:17" ht="30" customHeight="1" x14ac:dyDescent="0.25">
      <c r="A1601" s="2">
        <v>12600</v>
      </c>
      <c r="B1601" s="3" t="str">
        <f>HYPERLINK("https://trangson.doluong.nghean.gov.vn/", "UBND Ủy ban nhân dân xã Tràng Sơn tỉnh Nghệ An")</f>
        <v>UBND Ủy ban nhân dân xã Tràng Sơn tỉnh Nghệ An</v>
      </c>
      <c r="C1601" s="12" t="s">
        <v>300</v>
      </c>
      <c r="F1601" s="5"/>
      <c r="G1601" s="5"/>
      <c r="H1601" s="5"/>
      <c r="I1601" s="2"/>
      <c r="J1601" s="2"/>
      <c r="K1601" s="2"/>
      <c r="L1601" s="2"/>
      <c r="M1601" s="2"/>
      <c r="N1601" s="5"/>
      <c r="O1601" s="5"/>
      <c r="P1601" s="5"/>
      <c r="Q1601" s="5"/>
    </row>
    <row r="1602" spans="1:17" ht="30" customHeight="1" x14ac:dyDescent="0.25">
      <c r="A1602" s="2">
        <v>12601</v>
      </c>
      <c r="B1602" s="1" t="str">
        <f>HYPERLINK("https://www.facebook.com/profile.php?id=100048941125027", "Công an xã Thượng Sơn tỉnh Nghệ An")</f>
        <v>Công an xã Thượng Sơn tỉnh Nghệ An</v>
      </c>
      <c r="C1602" s="12" t="s">
        <v>300</v>
      </c>
      <c r="D1602" s="13" t="s">
        <v>301</v>
      </c>
      <c r="F1602" s="5"/>
      <c r="G1602" s="5"/>
      <c r="H1602" s="5"/>
      <c r="I1602" s="2"/>
      <c r="J1602" s="2"/>
      <c r="K1602" s="2"/>
      <c r="L1602" s="2"/>
      <c r="M1602" s="2"/>
      <c r="N1602" s="5"/>
      <c r="O1602" s="5"/>
      <c r="P1602" s="5"/>
      <c r="Q1602" s="5"/>
    </row>
    <row r="1603" spans="1:17" ht="30" customHeight="1" x14ac:dyDescent="0.25">
      <c r="A1603" s="2">
        <v>12602</v>
      </c>
      <c r="B1603" s="3" t="str">
        <f>HYPERLINK("https://doluong.nghean.gov.vn/thuong-son/gioi-thieu-chung-xa-thuong-son-365198", "UBND Ủy ban nhân dân xã Thượng Sơn tỉnh Nghệ An")</f>
        <v>UBND Ủy ban nhân dân xã Thượng Sơn tỉnh Nghệ An</v>
      </c>
      <c r="C1603" s="12" t="s">
        <v>300</v>
      </c>
      <c r="F1603" s="5"/>
      <c r="G1603" s="5"/>
      <c r="H1603" s="5"/>
      <c r="I1603" s="2"/>
      <c r="J1603" s="2"/>
      <c r="K1603" s="2"/>
      <c r="L1603" s="2"/>
      <c r="M1603" s="2"/>
      <c r="N1603" s="5"/>
      <c r="O1603" s="5"/>
      <c r="P1603" s="5"/>
      <c r="Q1603" s="5"/>
    </row>
    <row r="1604" spans="1:17" ht="30" customHeight="1" x14ac:dyDescent="0.25">
      <c r="A1604" s="2">
        <v>12603</v>
      </c>
      <c r="B1604" s="3" t="str">
        <f>HYPERLINK("https://www.facebook.com/p/C%C3%B4ng-An-X%C3%A3-Hoa-S%C6%A1n-Anh-S%C6%A1n-Ngh%E1%BB%87-An-100066429339767/", "Công an xã Hòa Sơn tỉnh Nghệ An")</f>
        <v>Công an xã Hòa Sơn tỉnh Nghệ An</v>
      </c>
      <c r="C1604" s="12" t="s">
        <v>300</v>
      </c>
      <c r="F1604" s="5"/>
      <c r="G1604" s="5"/>
      <c r="H1604" s="5"/>
      <c r="I1604" s="2"/>
      <c r="J1604" s="2"/>
      <c r="K1604" s="2"/>
      <c r="L1604" s="2"/>
      <c r="M1604" s="2"/>
      <c r="N1604" s="5"/>
      <c r="O1604" s="5"/>
      <c r="P1604" s="5"/>
      <c r="Q1604" s="5"/>
    </row>
    <row r="1605" spans="1:17" ht="30" customHeight="1" x14ac:dyDescent="0.25">
      <c r="A1605" s="2">
        <v>12604</v>
      </c>
      <c r="B1605" s="3" t="str">
        <f>HYPERLINK("https://doluong.nghean.gov.vn/hoa-son/gioi-thieu-chung-hoa-son-365191", "UBND Ủy ban nhân dân xã Hòa Sơn tỉnh Nghệ An")</f>
        <v>UBND Ủy ban nhân dân xã Hòa Sơn tỉnh Nghệ An</v>
      </c>
      <c r="C1605" s="12" t="s">
        <v>300</v>
      </c>
      <c r="F1605" s="5"/>
      <c r="G1605" s="5"/>
      <c r="H1605" s="5"/>
      <c r="I1605" s="2"/>
      <c r="J1605" s="2"/>
      <c r="K1605" s="2"/>
      <c r="L1605" s="2"/>
      <c r="M1605" s="2"/>
      <c r="N1605" s="5"/>
      <c r="O1605" s="5"/>
      <c r="P1605" s="5"/>
      <c r="Q1605" s="5"/>
    </row>
    <row r="1606" spans="1:17" ht="30" customHeight="1" x14ac:dyDescent="0.25">
      <c r="A1606" s="2">
        <v>12605</v>
      </c>
      <c r="B1606" s="1" t="str">
        <f>HYPERLINK("https://www.facebook.com/profile.php?id=100071273326942", "Công an xã Đặng Sơn tỉnh Nghệ An")</f>
        <v>Công an xã Đặng Sơn tỉnh Nghệ An</v>
      </c>
      <c r="C1606" s="12" t="s">
        <v>300</v>
      </c>
      <c r="D1606" s="13" t="s">
        <v>301</v>
      </c>
      <c r="F1606" s="5"/>
      <c r="G1606" s="5"/>
      <c r="H1606" s="5"/>
      <c r="I1606" s="2"/>
      <c r="J1606" s="2"/>
      <c r="K1606" s="2"/>
      <c r="L1606" s="2"/>
      <c r="M1606" s="2"/>
      <c r="N1606" s="5"/>
      <c r="O1606" s="5"/>
      <c r="P1606" s="5"/>
      <c r="Q1606" s="5"/>
    </row>
    <row r="1607" spans="1:17" ht="30" customHeight="1" x14ac:dyDescent="0.25">
      <c r="A1607" s="2">
        <v>12606</v>
      </c>
      <c r="B1607" s="3" t="str">
        <f>HYPERLINK("https://dangson.doluong.nghean.gov.vn/", "UBND Ủy ban nhân dân xã Đặng Sơn tỉnh Nghệ An")</f>
        <v>UBND Ủy ban nhân dân xã Đặng Sơn tỉnh Nghệ An</v>
      </c>
      <c r="C1607" s="12" t="s">
        <v>300</v>
      </c>
      <c r="F1607" s="5"/>
      <c r="G1607" s="5"/>
      <c r="H1607" s="5"/>
      <c r="I1607" s="2"/>
      <c r="J1607" s="2"/>
      <c r="K1607" s="2"/>
      <c r="L1607" s="2"/>
      <c r="M1607" s="2"/>
      <c r="N1607" s="5"/>
      <c r="O1607" s="5"/>
      <c r="P1607" s="5"/>
      <c r="Q1607" s="5"/>
    </row>
    <row r="1608" spans="1:17" ht="30" customHeight="1" x14ac:dyDescent="0.25">
      <c r="A1608" s="2">
        <v>12607</v>
      </c>
      <c r="B1608" s="3" t="str">
        <f>HYPERLINK("https://www.facebook.com/p/C%C3%B4ng-an-x%C3%A3-%C4%90%C3%B4ng-S%C6%A1n-100063504305196/", "Công an xã Đông Sơn tỉnh Nghệ An")</f>
        <v>Công an xã Đông Sơn tỉnh Nghệ An</v>
      </c>
      <c r="C1608" s="12" t="s">
        <v>300</v>
      </c>
      <c r="D1608" s="13" t="s">
        <v>301</v>
      </c>
      <c r="F1608" s="5"/>
      <c r="G1608" s="5"/>
      <c r="H1608" s="5"/>
      <c r="I1608" s="2"/>
      <c r="J1608" s="2"/>
      <c r="K1608" s="2"/>
      <c r="L1608" s="2"/>
      <c r="M1608" s="2"/>
      <c r="N1608" s="5"/>
      <c r="O1608" s="5"/>
      <c r="P1608" s="5"/>
      <c r="Q1608" s="5"/>
    </row>
    <row r="1609" spans="1:17" ht="30" customHeight="1" x14ac:dyDescent="0.25">
      <c r="A1609" s="2">
        <v>12608</v>
      </c>
      <c r="B1609" s="3" t="str">
        <f>HYPERLINK("https://doluong.nghean.gov.vn/dong-son/gioi-thieu-chung-xa-dong-son-365181", "UBND Ủy ban nhân dân xã Đông Sơn tỉnh Nghệ An")</f>
        <v>UBND Ủy ban nhân dân xã Đông Sơn tỉnh Nghệ An</v>
      </c>
      <c r="C1609" s="12" t="s">
        <v>300</v>
      </c>
      <c r="F1609" s="5"/>
      <c r="G1609" s="5"/>
      <c r="H1609" s="5"/>
      <c r="I1609" s="2"/>
      <c r="J1609" s="2"/>
      <c r="K1609" s="2"/>
      <c r="L1609" s="2"/>
      <c r="M1609" s="2"/>
      <c r="N1609" s="5"/>
      <c r="O1609" s="5"/>
      <c r="P1609" s="5"/>
      <c r="Q1609" s="5"/>
    </row>
    <row r="1610" spans="1:17" ht="30" customHeight="1" x14ac:dyDescent="0.25">
      <c r="A1610" s="2">
        <v>12609</v>
      </c>
      <c r="B1610" s="3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610" s="12" t="s">
        <v>300</v>
      </c>
      <c r="D1610" s="13"/>
      <c r="F1610" s="5"/>
      <c r="G1610" s="5"/>
      <c r="H1610" s="5"/>
      <c r="I1610" s="2"/>
      <c r="J1610" s="2"/>
      <c r="K1610" s="2"/>
      <c r="L1610" s="2"/>
      <c r="M1610" s="2"/>
      <c r="N1610" s="5"/>
      <c r="O1610" s="5"/>
      <c r="P1610" s="5"/>
      <c r="Q1610" s="5"/>
    </row>
    <row r="1611" spans="1:17" ht="30" customHeight="1" x14ac:dyDescent="0.25">
      <c r="A1611" s="2">
        <v>12610</v>
      </c>
      <c r="B1611" s="3" t="str">
        <f>HYPERLINK("https://namson.doluong.nghean.gov.vn/", "UBND Ủy ban nhân dân xã Nam Sơn tỉnh Nghệ An")</f>
        <v>UBND Ủy ban nhân dân xã Nam Sơn tỉnh Nghệ An</v>
      </c>
      <c r="C1611" s="12" t="s">
        <v>300</v>
      </c>
      <c r="F1611" s="5"/>
      <c r="G1611" s="5"/>
      <c r="H1611" s="5"/>
      <c r="I1611" s="2"/>
      <c r="J1611" s="2"/>
      <c r="K1611" s="2"/>
      <c r="L1611" s="2"/>
      <c r="M1611" s="2"/>
      <c r="N1611" s="5"/>
      <c r="O1611" s="5"/>
      <c r="P1611" s="5"/>
      <c r="Q1611" s="5"/>
    </row>
    <row r="1612" spans="1:17" ht="30" customHeight="1" x14ac:dyDescent="0.25">
      <c r="A1612" s="2">
        <v>12611</v>
      </c>
      <c r="B1612" s="1" t="str">
        <f>HYPERLINK("https://www.facebook.com/profile.php?id=100045290396401", "Công an xã Lưu Sơn tỉnh Nghệ An")</f>
        <v>Công an xã Lưu Sơn tỉnh Nghệ An</v>
      </c>
      <c r="C1612" s="12" t="s">
        <v>300</v>
      </c>
      <c r="D1612" s="13" t="s">
        <v>301</v>
      </c>
      <c r="F1612" s="5"/>
      <c r="G1612" s="5"/>
      <c r="H1612" s="5"/>
      <c r="I1612" s="2"/>
      <c r="J1612" s="2"/>
      <c r="K1612" s="2"/>
      <c r="L1612" s="2"/>
      <c r="M1612" s="2"/>
      <c r="N1612" s="5"/>
      <c r="O1612" s="5"/>
      <c r="P1612" s="5"/>
      <c r="Q1612" s="5"/>
    </row>
    <row r="1613" spans="1:17" ht="30" customHeight="1" x14ac:dyDescent="0.25">
      <c r="A1613" s="2">
        <v>12612</v>
      </c>
      <c r="B1613" s="3" t="str">
        <f>HYPERLINK("https://doluong.nghean.gov.vn/luu-son/gioi-thieu-chung-xa-luu-son-365184", "UBND Ủy ban nhân dân xã Lưu Sơn tỉnh Nghệ An")</f>
        <v>UBND Ủy ban nhân dân xã Lưu Sơn tỉnh Nghệ An</v>
      </c>
      <c r="C1613" s="12" t="s">
        <v>300</v>
      </c>
      <c r="F1613" s="5"/>
      <c r="G1613" s="5"/>
      <c r="H1613" s="5"/>
      <c r="I1613" s="2"/>
      <c r="J1613" s="2"/>
      <c r="K1613" s="2"/>
      <c r="L1613" s="2"/>
      <c r="M1613" s="2"/>
      <c r="N1613" s="5"/>
      <c r="O1613" s="5"/>
      <c r="P1613" s="5"/>
      <c r="Q1613" s="5"/>
    </row>
    <row r="1614" spans="1:17" ht="30" customHeight="1" x14ac:dyDescent="0.25">
      <c r="A1614" s="2">
        <v>12613</v>
      </c>
      <c r="B1614" s="3" t="str">
        <f>HYPERLINK("https://www.facebook.com/p/C%C3%B4ng-an-xa%CC%83-Y%C3%AAn-S%C6%A1n-100069071174526/", "Công an xã Yên Sơn tỉnh Nghệ An")</f>
        <v>Công an xã Yên Sơn tỉnh Nghệ An</v>
      </c>
      <c r="C1614" s="12" t="s">
        <v>300</v>
      </c>
      <c r="D1614" s="13" t="s">
        <v>301</v>
      </c>
      <c r="F1614" s="5"/>
      <c r="G1614" s="5"/>
      <c r="H1614" s="5"/>
      <c r="I1614" s="2"/>
      <c r="J1614" s="2"/>
      <c r="K1614" s="2"/>
      <c r="L1614" s="2"/>
      <c r="M1614" s="2"/>
      <c r="N1614" s="5"/>
      <c r="O1614" s="5"/>
      <c r="P1614" s="5"/>
      <c r="Q1614" s="5"/>
    </row>
    <row r="1615" spans="1:17" ht="30" customHeight="1" x14ac:dyDescent="0.25">
      <c r="A1615" s="2">
        <v>12614</v>
      </c>
      <c r="B1615" s="3" t="str">
        <f>HYPERLINK("https://yenson.doluong.nghean.gov.vn/", "UBND Ủy ban nhân dân xã Yên Sơn tỉnh Nghệ An")</f>
        <v>UBND Ủy ban nhân dân xã Yên Sơn tỉnh Nghệ An</v>
      </c>
      <c r="C1615" s="12" t="s">
        <v>300</v>
      </c>
      <c r="F1615" s="5"/>
      <c r="G1615" s="5"/>
      <c r="H1615" s="5"/>
      <c r="I1615" s="2"/>
      <c r="J1615" s="2"/>
      <c r="K1615" s="2"/>
      <c r="L1615" s="2"/>
      <c r="M1615" s="2"/>
      <c r="N1615" s="5"/>
      <c r="O1615" s="5"/>
      <c r="P1615" s="5"/>
      <c r="Q1615" s="5"/>
    </row>
    <row r="1616" spans="1:17" ht="30" customHeight="1" x14ac:dyDescent="0.25">
      <c r="A1616" s="2">
        <v>12615</v>
      </c>
      <c r="B1616" s="1" t="str">
        <f>HYPERLINK("", "Công an xã Văn Sơn tỉnh Nghệ An")</f>
        <v>Công an xã Văn Sơn tỉnh Nghệ An</v>
      </c>
      <c r="C1616" s="12" t="s">
        <v>300</v>
      </c>
      <c r="F1616" s="5"/>
      <c r="G1616" s="5"/>
      <c r="H1616" s="5"/>
      <c r="I1616" s="2"/>
      <c r="J1616" s="2"/>
      <c r="K1616" s="2"/>
      <c r="L1616" s="2"/>
      <c r="M1616" s="2"/>
      <c r="N1616" s="5"/>
      <c r="O1616" s="5"/>
      <c r="P1616" s="5"/>
      <c r="Q1616" s="5"/>
    </row>
    <row r="1617" spans="1:17" ht="30" customHeight="1" x14ac:dyDescent="0.25">
      <c r="A1617" s="2">
        <v>12616</v>
      </c>
      <c r="B1617" s="3" t="str">
        <f>HYPERLINK("https://vanson.doluong.nghean.gov.vn/", "UBND Ủy ban nhân dân xã Văn Sơn tỉnh Nghệ An")</f>
        <v>UBND Ủy ban nhân dân xã Văn Sơn tỉnh Nghệ An</v>
      </c>
      <c r="C1617" s="12" t="s">
        <v>300</v>
      </c>
      <c r="F1617" s="5"/>
      <c r="G1617" s="5"/>
      <c r="H1617" s="5"/>
      <c r="I1617" s="2"/>
      <c r="J1617" s="2"/>
      <c r="K1617" s="2"/>
      <c r="L1617" s="2"/>
      <c r="M1617" s="2"/>
      <c r="N1617" s="5"/>
      <c r="O1617" s="5"/>
      <c r="P1617" s="5"/>
      <c r="Q1617" s="5"/>
    </row>
    <row r="1618" spans="1:17" ht="30" customHeight="1" x14ac:dyDescent="0.25">
      <c r="A1618" s="2">
        <v>12617</v>
      </c>
      <c r="B1618" s="3" t="str">
        <f>HYPERLINK("https://www.facebook.com/p/C%C3%B4ng-an-x%C3%A3-%C4%90%C3%A0-S%C6%A1n-100067119197567/", "Công an xã Đà Sơn tỉnh Nghệ An")</f>
        <v>Công an xã Đà Sơn tỉnh Nghệ An</v>
      </c>
      <c r="C1618" s="12" t="s">
        <v>300</v>
      </c>
      <c r="D1618" s="13" t="s">
        <v>301</v>
      </c>
      <c r="F1618" s="5"/>
      <c r="G1618" s="5"/>
      <c r="H1618" s="5"/>
      <c r="I1618" s="2"/>
      <c r="J1618" s="2"/>
      <c r="K1618" s="2"/>
      <c r="L1618" s="2"/>
      <c r="M1618" s="2"/>
      <c r="N1618" s="5"/>
      <c r="O1618" s="5"/>
      <c r="P1618" s="5"/>
      <c r="Q1618" s="5"/>
    </row>
    <row r="1619" spans="1:17" ht="30" customHeight="1" x14ac:dyDescent="0.25">
      <c r="A1619" s="2">
        <v>12618</v>
      </c>
      <c r="B1619" s="3" t="str">
        <f>HYPERLINK("https://dason.doluong.nghean.gov.vn/", "UBND Ủy ban nhân dân xã Đà Sơn tỉnh Nghệ An")</f>
        <v>UBND Ủy ban nhân dân xã Đà Sơn tỉnh Nghệ An</v>
      </c>
      <c r="C1619" s="12" t="s">
        <v>300</v>
      </c>
      <c r="F1619" s="5"/>
      <c r="G1619" s="5"/>
      <c r="H1619" s="5"/>
      <c r="I1619" s="2"/>
      <c r="J1619" s="2"/>
      <c r="K1619" s="2"/>
      <c r="L1619" s="2"/>
      <c r="M1619" s="2"/>
      <c r="N1619" s="5"/>
      <c r="O1619" s="5"/>
      <c r="P1619" s="5"/>
      <c r="Q1619" s="5"/>
    </row>
    <row r="1620" spans="1:17" ht="30" customHeight="1" x14ac:dyDescent="0.25">
      <c r="A1620" s="2">
        <v>12619</v>
      </c>
      <c r="B1620" s="3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620" s="12" t="s">
        <v>300</v>
      </c>
      <c r="D1620" s="11" t="s">
        <v>301</v>
      </c>
      <c r="F1620" s="5"/>
      <c r="G1620" s="5"/>
      <c r="H1620" s="5"/>
      <c r="I1620" s="2"/>
      <c r="J1620" s="2"/>
      <c r="K1620" s="2"/>
      <c r="L1620" s="2"/>
      <c r="M1620" s="2"/>
      <c r="N1620" s="5"/>
      <c r="O1620" s="5"/>
      <c r="P1620" s="5"/>
      <c r="Q1620" s="5"/>
    </row>
    <row r="1621" spans="1:17" ht="30" customHeight="1" x14ac:dyDescent="0.25">
      <c r="A1621" s="2">
        <v>12620</v>
      </c>
      <c r="B1621" s="3" t="str">
        <f>HYPERLINK("https://doluong.nghean.gov.vn/lac-son/gioi-thieu-chung-xa-lac-son-365192", "UBND Ủy ban nhân dân xã Lạc Sơn tỉnh Nghệ An")</f>
        <v>UBND Ủy ban nhân dân xã Lạc Sơn tỉnh Nghệ An</v>
      </c>
      <c r="C1621" s="12" t="s">
        <v>300</v>
      </c>
      <c r="F1621" s="5"/>
      <c r="G1621" s="5"/>
      <c r="H1621" s="5"/>
      <c r="I1621" s="2"/>
      <c r="J1621" s="2"/>
      <c r="K1621" s="2"/>
      <c r="L1621" s="2"/>
      <c r="M1621" s="2"/>
      <c r="N1621" s="5"/>
      <c r="O1621" s="5"/>
      <c r="P1621" s="5"/>
      <c r="Q1621" s="5"/>
    </row>
    <row r="1622" spans="1:17" ht="30" customHeight="1" x14ac:dyDescent="0.25">
      <c r="A1622" s="2">
        <v>12621</v>
      </c>
      <c r="B1622" s="3" t="str">
        <f>HYPERLINK("https://www.facebook.com/p/C%C3%B4ng-an-x%C3%A3-T%C3%A2n-S%C6%A1n-Qu%E1%BB%B3nh-L%C6%B0u-100079974690487/", "Công an xã Tân Sơn tỉnh Nghệ An")</f>
        <v>Công an xã Tân Sơn tỉnh Nghệ An</v>
      </c>
      <c r="C1622" s="12" t="s">
        <v>300</v>
      </c>
      <c r="D1622" s="13" t="s">
        <v>301</v>
      </c>
      <c r="F1622" s="5"/>
      <c r="G1622" s="5"/>
      <c r="H1622" s="5"/>
      <c r="I1622" s="2"/>
      <c r="J1622" s="2"/>
      <c r="K1622" s="2"/>
      <c r="L1622" s="2"/>
      <c r="M1622" s="2"/>
      <c r="N1622" s="5"/>
      <c r="O1622" s="5"/>
      <c r="P1622" s="5"/>
      <c r="Q1622" s="5"/>
    </row>
    <row r="1623" spans="1:17" ht="30" customHeight="1" x14ac:dyDescent="0.25">
      <c r="A1623" s="2">
        <v>12622</v>
      </c>
      <c r="B1623" s="3" t="str">
        <f>HYPERLINK("https://tanson.doluong.nghean.gov.vn/", "UBND Ủy ban nhân dân xã Tân Sơn tỉnh Nghệ An")</f>
        <v>UBND Ủy ban nhân dân xã Tân Sơn tỉnh Nghệ An</v>
      </c>
      <c r="C1623" s="12" t="s">
        <v>300</v>
      </c>
      <c r="F1623" s="5"/>
      <c r="G1623" s="5"/>
      <c r="H1623" s="5"/>
      <c r="I1623" s="2"/>
      <c r="J1623" s="2"/>
      <c r="K1623" s="2"/>
      <c r="L1623" s="2"/>
      <c r="M1623" s="2"/>
      <c r="N1623" s="5"/>
      <c r="O1623" s="5"/>
      <c r="P1623" s="5"/>
      <c r="Q1623" s="5"/>
    </row>
    <row r="1624" spans="1:17" ht="30" customHeight="1" x14ac:dyDescent="0.25">
      <c r="A1624" s="2">
        <v>12623</v>
      </c>
      <c r="B1624" s="3" t="str">
        <f>HYPERLINK("https://www.facebook.com/p/C%C3%B4ng-an-x%C3%A3-Th%C3%A1i-S%C6%A1n-100076040301406/", "Công an xã Thái Sơn tỉnh Nghệ An")</f>
        <v>Công an xã Thái Sơn tỉnh Nghệ An</v>
      </c>
      <c r="C1624" s="12" t="s">
        <v>300</v>
      </c>
      <c r="D1624" s="13" t="s">
        <v>301</v>
      </c>
      <c r="F1624" s="5"/>
      <c r="G1624" s="5"/>
      <c r="H1624" s="5"/>
      <c r="I1624" s="2"/>
      <c r="J1624" s="2"/>
      <c r="K1624" s="2"/>
      <c r="L1624" s="2"/>
      <c r="M1624" s="2"/>
      <c r="N1624" s="5"/>
      <c r="O1624" s="5"/>
      <c r="P1624" s="5"/>
      <c r="Q1624" s="5"/>
    </row>
    <row r="1625" spans="1:17" ht="30" customHeight="1" x14ac:dyDescent="0.25">
      <c r="A1625" s="2">
        <v>12624</v>
      </c>
      <c r="B1625" s="3" t="str">
        <f>HYPERLINK("https://doluong.nghean.gov.vn/thai-son/gioi-thieu-chung-xa-thai-son-365196", "UBND Ủy ban nhân dân xã Thái Sơn tỉnh Nghệ An")</f>
        <v>UBND Ủy ban nhân dân xã Thái Sơn tỉnh Nghệ An</v>
      </c>
      <c r="C1625" s="12" t="s">
        <v>300</v>
      </c>
      <c r="F1625" s="5"/>
      <c r="G1625" s="5"/>
      <c r="H1625" s="5"/>
      <c r="I1625" s="2"/>
      <c r="J1625" s="2"/>
      <c r="K1625" s="2"/>
      <c r="L1625" s="2"/>
      <c r="M1625" s="2"/>
      <c r="N1625" s="5"/>
      <c r="O1625" s="5"/>
      <c r="P1625" s="5"/>
      <c r="Q1625" s="5"/>
    </row>
    <row r="1626" spans="1:17" ht="30" customHeight="1" x14ac:dyDescent="0.25">
      <c r="A1626" s="2">
        <v>12625</v>
      </c>
      <c r="B1626" s="1" t="str">
        <f>HYPERLINK("https://www.facebook.com/profile.php?id=61554241722754", "Công an xã Quang Sơn tỉnh Nghệ An")</f>
        <v>Công an xã Quang Sơn tỉnh Nghệ An</v>
      </c>
      <c r="C1626" s="12" t="s">
        <v>300</v>
      </c>
      <c r="D1626" s="11" t="s">
        <v>301</v>
      </c>
      <c r="F1626" s="5"/>
      <c r="G1626" s="5"/>
      <c r="H1626" s="5"/>
      <c r="I1626" s="2"/>
      <c r="J1626" s="2"/>
      <c r="K1626" s="2"/>
      <c r="L1626" s="2"/>
      <c r="M1626" s="2"/>
      <c r="N1626" s="5"/>
      <c r="O1626" s="5"/>
      <c r="P1626" s="5"/>
      <c r="Q1626" s="5"/>
    </row>
    <row r="1627" spans="1:17" ht="30" customHeight="1" x14ac:dyDescent="0.25">
      <c r="A1627" s="2">
        <v>12626</v>
      </c>
      <c r="B1627" s="3" t="str">
        <f>HYPERLINK("https://doluong.nghean.gov.vn/quang-son/gioi-thieu-chung-xa-quang-son-365197", "UBND Ủy ban nhân dân xã Quang Sơn tỉnh Nghệ An")</f>
        <v>UBND Ủy ban nhân dân xã Quang Sơn tỉnh Nghệ An</v>
      </c>
      <c r="C1627" s="12" t="s">
        <v>300</v>
      </c>
      <c r="F1627" s="5"/>
      <c r="G1627" s="5"/>
      <c r="H1627" s="5"/>
      <c r="I1627" s="2"/>
      <c r="J1627" s="2"/>
      <c r="K1627" s="2"/>
      <c r="L1627" s="2"/>
      <c r="M1627" s="2"/>
      <c r="N1627" s="5"/>
      <c r="O1627" s="5"/>
      <c r="P1627" s="5"/>
      <c r="Q1627" s="5"/>
    </row>
    <row r="1628" spans="1:17" ht="30" customHeight="1" x14ac:dyDescent="0.25">
      <c r="A1628" s="2">
        <v>12627</v>
      </c>
      <c r="B1628" s="3" t="str">
        <f>HYPERLINK("https://www.facebook.com/p/C%C3%B4ng-an-x%C3%A3-Th%E1%BB%8Bnh-S%C6%A1n-%C4%90%C3%B4-L%C6%B0%C6%A1ng-Ngh%E1%BB%87-An-100031913931880/", "Công an xã Thịnh Sơn tỉnh Nghệ An")</f>
        <v>Công an xã Thịnh Sơn tỉnh Nghệ An</v>
      </c>
      <c r="C1628" s="12" t="s">
        <v>300</v>
      </c>
      <c r="D1628" s="11" t="s">
        <v>301</v>
      </c>
      <c r="F1628" s="5"/>
      <c r="G1628" s="5"/>
      <c r="H1628" s="5"/>
      <c r="I1628" s="2"/>
      <c r="J1628" s="2"/>
      <c r="K1628" s="2"/>
      <c r="L1628" s="2"/>
      <c r="M1628" s="2"/>
      <c r="N1628" s="5"/>
      <c r="O1628" s="5"/>
      <c r="P1628" s="5"/>
      <c r="Q1628" s="5"/>
    </row>
    <row r="1629" spans="1:17" ht="30" customHeight="1" x14ac:dyDescent="0.25">
      <c r="A1629" s="2">
        <v>12628</v>
      </c>
      <c r="B1629" s="3" t="str">
        <f>HYPERLINK("https://thinhson.doluong.nghean.gov.vn/", "UBND Ủy ban nhân dân xã Thịnh Sơn tỉnh Nghệ An")</f>
        <v>UBND Ủy ban nhân dân xã Thịnh Sơn tỉnh Nghệ An</v>
      </c>
      <c r="C1629" s="12" t="s">
        <v>300</v>
      </c>
      <c r="F1629" s="5"/>
      <c r="G1629" s="5"/>
      <c r="H1629" s="5"/>
      <c r="I1629" s="2"/>
      <c r="J1629" s="2"/>
      <c r="K1629" s="2"/>
      <c r="L1629" s="2"/>
      <c r="M1629" s="2"/>
      <c r="N1629" s="5"/>
      <c r="O1629" s="5"/>
      <c r="P1629" s="5"/>
      <c r="Q1629" s="5"/>
    </row>
    <row r="1630" spans="1:17" ht="30" customHeight="1" x14ac:dyDescent="0.25">
      <c r="A1630" s="2">
        <v>12629</v>
      </c>
      <c r="B1630" s="3" t="str">
        <f>HYPERLINK("https://www.facebook.com/p/C%C3%B4ng-an-x%C3%A3-Trung-S%C6%A1n-100068020364679/", "Công an xã Trung Sơn tỉnh Nghệ An")</f>
        <v>Công an xã Trung Sơn tỉnh Nghệ An</v>
      </c>
      <c r="C1630" s="12" t="s">
        <v>300</v>
      </c>
      <c r="D1630" s="13" t="s">
        <v>301</v>
      </c>
      <c r="F1630" s="5"/>
      <c r="G1630" s="5"/>
      <c r="H1630" s="5"/>
      <c r="I1630" s="2"/>
      <c r="J1630" s="2"/>
      <c r="K1630" s="2"/>
      <c r="L1630" s="2"/>
      <c r="M1630" s="2"/>
      <c r="N1630" s="5"/>
      <c r="O1630" s="5"/>
      <c r="P1630" s="5"/>
      <c r="Q1630" s="5"/>
    </row>
    <row r="1631" spans="1:17" ht="30" customHeight="1" x14ac:dyDescent="0.25">
      <c r="A1631" s="2">
        <v>12630</v>
      </c>
      <c r="B1631" s="3" t="str">
        <f>HYPERLINK("https://trungson.doluong.nghean.gov.vn/", "UBND Ủy ban nhân dân xã Trung Sơn tỉnh Nghệ An")</f>
        <v>UBND Ủy ban nhân dân xã Trung Sơn tỉnh Nghệ An</v>
      </c>
      <c r="C1631" s="12" t="s">
        <v>300</v>
      </c>
      <c r="F1631" s="5"/>
      <c r="G1631" s="5"/>
      <c r="H1631" s="5"/>
      <c r="I1631" s="2"/>
      <c r="J1631" s="2"/>
      <c r="K1631" s="2"/>
      <c r="L1631" s="2"/>
      <c r="M1631" s="2"/>
      <c r="N1631" s="5"/>
      <c r="O1631" s="5"/>
      <c r="P1631" s="5"/>
      <c r="Q1631" s="5"/>
    </row>
    <row r="1632" spans="1:17" ht="30" customHeight="1" x14ac:dyDescent="0.25">
      <c r="A1632" s="2">
        <v>12631</v>
      </c>
      <c r="B1632" s="3" t="s">
        <v>234</v>
      </c>
      <c r="C1632" s="14" t="s">
        <v>1</v>
      </c>
      <c r="F1632" s="5"/>
      <c r="G1632" s="5"/>
      <c r="H1632" s="5"/>
      <c r="I1632" s="2"/>
      <c r="J1632" s="2"/>
      <c r="K1632" s="2"/>
      <c r="L1632" s="2"/>
      <c r="M1632" s="2"/>
      <c r="N1632" s="5"/>
      <c r="O1632" s="5"/>
      <c r="P1632" s="5"/>
      <c r="Q1632" s="5"/>
    </row>
    <row r="1633" spans="1:17" ht="30" customHeight="1" x14ac:dyDescent="0.25">
      <c r="A1633" s="2">
        <v>12632</v>
      </c>
      <c r="B1633" s="3" t="str">
        <f>HYPERLINK("https://xuanson.doluong.nghean.gov.vn/", "UBND Ủy ban nhân dân xã Xuân Sơn tỉnh Nghệ An")</f>
        <v>UBND Ủy ban nhân dân xã Xuân Sơn tỉnh Nghệ An</v>
      </c>
      <c r="C1633" s="12" t="s">
        <v>300</v>
      </c>
      <c r="F1633" s="5"/>
      <c r="G1633" s="5"/>
      <c r="H1633" s="5"/>
      <c r="I1633" s="2"/>
      <c r="J1633" s="2"/>
      <c r="K1633" s="2"/>
      <c r="L1633" s="2"/>
      <c r="M1633" s="2"/>
      <c r="N1633" s="5"/>
      <c r="O1633" s="5"/>
      <c r="P1633" s="5"/>
      <c r="Q1633" s="5"/>
    </row>
    <row r="1634" spans="1:17" ht="30" customHeight="1" x14ac:dyDescent="0.25">
      <c r="A1634" s="2">
        <v>12633</v>
      </c>
      <c r="B1634" s="3" t="str">
        <f>HYPERLINK("https://www.facebook.com/p/C%C3%B4ng-an-x%C3%A3-Minh-S%C6%A1n-H-%C4%90%C3%B4-L%C6%B0%C6%A1ng-T-Ngh%E1%BB%87-An-100063649283693/?locale=vi_VN", "Công an xã Minh Sơn tỉnh Nghệ An")</f>
        <v>Công an xã Minh Sơn tỉnh Nghệ An</v>
      </c>
      <c r="C1634" s="12" t="s">
        <v>300</v>
      </c>
      <c r="D1634" s="13" t="s">
        <v>301</v>
      </c>
      <c r="F1634" s="5"/>
      <c r="G1634" s="5"/>
      <c r="H1634" s="5"/>
      <c r="I1634" s="2"/>
      <c r="J1634" s="2"/>
      <c r="K1634" s="2"/>
      <c r="L1634" s="2"/>
      <c r="M1634" s="2"/>
      <c r="N1634" s="5"/>
      <c r="O1634" s="5"/>
      <c r="P1634" s="5"/>
      <c r="Q1634" s="5"/>
    </row>
    <row r="1635" spans="1:17" ht="30" customHeight="1" x14ac:dyDescent="0.25">
      <c r="A1635" s="2">
        <v>12634</v>
      </c>
      <c r="B1635" s="3" t="str">
        <f>HYPERLINK("https://doluong.nghean.gov.vn/minh-son/gioi-thieu-chung-xa-minh-son-365195", "UBND Ủy ban nhân dân xã Minh Sơn tỉnh Nghệ An")</f>
        <v>UBND Ủy ban nhân dân xã Minh Sơn tỉnh Nghệ An</v>
      </c>
      <c r="C1635" s="12" t="s">
        <v>300</v>
      </c>
      <c r="F1635" s="5"/>
      <c r="G1635" s="5"/>
      <c r="H1635" s="5"/>
      <c r="I1635" s="2"/>
      <c r="J1635" s="2"/>
      <c r="K1635" s="2"/>
      <c r="L1635" s="2"/>
      <c r="M1635" s="2"/>
      <c r="N1635" s="5"/>
      <c r="O1635" s="5"/>
      <c r="P1635" s="5"/>
      <c r="Q1635" s="5"/>
    </row>
    <row r="1636" spans="1:17" ht="30" customHeight="1" x14ac:dyDescent="0.25">
      <c r="A1636" s="2">
        <v>12635</v>
      </c>
      <c r="B1636" s="3" t="str">
        <f>HYPERLINK("https://www.facebook.com/p/C%C3%B4ng-an-x%C3%A3-Thu%E1%BA%ADn-S%C6%A1n-huy%E1%BB%87n-%C4%90%C3%B4-L%C6%B0%C6%A1ng-100063607835593/", "Công an xã Thuận Sơn tỉnh Nghệ An")</f>
        <v>Công an xã Thuận Sơn tỉnh Nghệ An</v>
      </c>
      <c r="C1636" s="12" t="s">
        <v>300</v>
      </c>
      <c r="F1636" s="5"/>
      <c r="G1636" s="5"/>
      <c r="H1636" s="5"/>
      <c r="I1636" s="2"/>
      <c r="J1636" s="2"/>
      <c r="K1636" s="2"/>
      <c r="L1636" s="2"/>
      <c r="M1636" s="2"/>
      <c r="N1636" s="5"/>
      <c r="O1636" s="5"/>
      <c r="P1636" s="5"/>
      <c r="Q1636" s="5"/>
    </row>
    <row r="1637" spans="1:17" ht="30" customHeight="1" x14ac:dyDescent="0.25">
      <c r="A1637" s="2">
        <v>12636</v>
      </c>
      <c r="B1637" s="3" t="str">
        <f>HYPERLINK("https://doluong.nghean.gov.vn/thuan-son/gioi-thieu-chung-xa-thuan-son-365187", "UBND Ủy ban nhân dân xã Thuận Sơn tỉnh Nghệ An")</f>
        <v>UBND Ủy ban nhân dân xã Thuận Sơn tỉnh Nghệ An</v>
      </c>
      <c r="C1637" s="12" t="s">
        <v>300</v>
      </c>
      <c r="F1637" s="5"/>
      <c r="G1637" s="5"/>
      <c r="H1637" s="5"/>
      <c r="I1637" s="2"/>
      <c r="J1637" s="2"/>
      <c r="K1637" s="2"/>
      <c r="L1637" s="2"/>
      <c r="M1637" s="2"/>
      <c r="N1637" s="5"/>
      <c r="O1637" s="5"/>
      <c r="P1637" s="5"/>
      <c r="Q1637" s="5"/>
    </row>
    <row r="1638" spans="1:17" ht="30" customHeight="1" x14ac:dyDescent="0.25">
      <c r="A1638" s="2">
        <v>12637</v>
      </c>
      <c r="B1638" s="1" t="str">
        <f>HYPERLINK("", "Công an xã Nhân Sơn tỉnh Nghệ An")</f>
        <v>Công an xã Nhân Sơn tỉnh Nghệ An</v>
      </c>
      <c r="C1638" s="12" t="s">
        <v>300</v>
      </c>
      <c r="F1638" s="5"/>
      <c r="G1638" s="5"/>
      <c r="H1638" s="5"/>
      <c r="I1638" s="2"/>
      <c r="J1638" s="2"/>
      <c r="K1638" s="2"/>
      <c r="L1638" s="2"/>
      <c r="M1638" s="2"/>
      <c r="N1638" s="5"/>
      <c r="O1638" s="5"/>
      <c r="P1638" s="5"/>
      <c r="Q1638" s="5"/>
    </row>
    <row r="1639" spans="1:17" ht="30" customHeight="1" x14ac:dyDescent="0.25">
      <c r="A1639" s="2">
        <v>12638</v>
      </c>
      <c r="B1639" s="3" t="str">
        <f>HYPERLINK("https://tanson.doluong.nghean.gov.vn/", "UBND Ủy ban nhân dân xã Nhân Sơn tỉnh Nghệ An")</f>
        <v>UBND Ủy ban nhân dân xã Nhân Sơn tỉnh Nghệ An</v>
      </c>
      <c r="C1639" s="12" t="s">
        <v>300</v>
      </c>
      <c r="F1639" s="5"/>
      <c r="G1639" s="5"/>
      <c r="H1639" s="5"/>
      <c r="I1639" s="2"/>
      <c r="J1639" s="2"/>
      <c r="K1639" s="2"/>
      <c r="L1639" s="2"/>
      <c r="M1639" s="2"/>
      <c r="N1639" s="5"/>
      <c r="O1639" s="5"/>
      <c r="P1639" s="5"/>
      <c r="Q1639" s="5"/>
    </row>
    <row r="1640" spans="1:17" ht="30" customHeight="1" x14ac:dyDescent="0.25">
      <c r="A1640" s="2">
        <v>12639</v>
      </c>
      <c r="B1640" s="3" t="s">
        <v>235</v>
      </c>
      <c r="C1640" s="14" t="s">
        <v>1</v>
      </c>
      <c r="D1640" s="13" t="s">
        <v>301</v>
      </c>
      <c r="F1640" s="5"/>
      <c r="G1640" s="5"/>
      <c r="H1640" s="5"/>
      <c r="I1640" s="2"/>
      <c r="J1640" s="2"/>
      <c r="K1640" s="2"/>
      <c r="L1640" s="2"/>
      <c r="M1640" s="2"/>
      <c r="N1640" s="5"/>
      <c r="O1640" s="5"/>
      <c r="P1640" s="5"/>
      <c r="Q1640" s="5"/>
    </row>
    <row r="1641" spans="1:17" ht="30" customHeight="1" x14ac:dyDescent="0.25">
      <c r="A1641" s="2">
        <v>12640</v>
      </c>
      <c r="B1641" s="3" t="str">
        <f>HYPERLINK("https://doluong.nghean.gov.vn/hien-son/gioi-thieu-chung-xa-hien-son-365199", "UBND Ủy ban nhân dân xã Hiến Sơn tỉnh Nghệ An")</f>
        <v>UBND Ủy ban nhân dân xã Hiến Sơn tỉnh Nghệ An</v>
      </c>
      <c r="C1641" s="12" t="s">
        <v>300</v>
      </c>
      <c r="F1641" s="5"/>
      <c r="G1641" s="5"/>
      <c r="H1641" s="5"/>
      <c r="I1641" s="2"/>
      <c r="J1641" s="2"/>
      <c r="K1641" s="2"/>
      <c r="L1641" s="2"/>
      <c r="M1641" s="2"/>
      <c r="N1641" s="5"/>
      <c r="O1641" s="5"/>
      <c r="P1641" s="5"/>
      <c r="Q1641" s="5"/>
    </row>
    <row r="1642" spans="1:17" ht="30" customHeight="1" x14ac:dyDescent="0.25">
      <c r="A1642" s="2">
        <v>12641</v>
      </c>
      <c r="B1642" s="3" t="s">
        <v>236</v>
      </c>
      <c r="C1642" s="14" t="s">
        <v>1</v>
      </c>
      <c r="D1642" s="13" t="s">
        <v>301</v>
      </c>
      <c r="F1642" s="5"/>
      <c r="G1642" s="5"/>
      <c r="H1642" s="5"/>
      <c r="I1642" s="2"/>
      <c r="J1642" s="2"/>
      <c r="K1642" s="2"/>
      <c r="L1642" s="2"/>
      <c r="M1642" s="2"/>
      <c r="N1642" s="5"/>
      <c r="O1642" s="5"/>
      <c r="P1642" s="5"/>
      <c r="Q1642" s="5"/>
    </row>
    <row r="1643" spans="1:17" ht="30" customHeight="1" x14ac:dyDescent="0.25">
      <c r="A1643" s="2">
        <v>12642</v>
      </c>
      <c r="B1643" s="3" t="str">
        <f>HYPERLINK("https://doluong.nghean.gov.vn/my-son/gioi-thieu-chung-xa-my-son-365201", "UBND Ủy ban nhân dân xã Mỹ Sơn tỉnh Nghệ An")</f>
        <v>UBND Ủy ban nhân dân xã Mỹ Sơn tỉnh Nghệ An</v>
      </c>
      <c r="C1643" s="12" t="s">
        <v>300</v>
      </c>
      <c r="F1643" s="5"/>
      <c r="G1643" s="5"/>
      <c r="H1643" s="5"/>
      <c r="I1643" s="2"/>
      <c r="J1643" s="2"/>
      <c r="K1643" s="2"/>
      <c r="L1643" s="2"/>
      <c r="M1643" s="2"/>
      <c r="N1643" s="5"/>
      <c r="O1643" s="5"/>
      <c r="P1643" s="5"/>
      <c r="Q1643" s="5"/>
    </row>
    <row r="1644" spans="1:17" ht="30" customHeight="1" x14ac:dyDescent="0.25">
      <c r="A1644" s="2">
        <v>12643</v>
      </c>
      <c r="B1644" s="1" t="str">
        <f>HYPERLINK("", "Công an xã Trù Sơn tỉnh Nghệ An")</f>
        <v>Công an xã Trù Sơn tỉnh Nghệ An</v>
      </c>
      <c r="C1644" s="12" t="s">
        <v>300</v>
      </c>
      <c r="F1644" s="5"/>
      <c r="G1644" s="5"/>
      <c r="H1644" s="5"/>
      <c r="I1644" s="2"/>
      <c r="J1644" s="2"/>
      <c r="K1644" s="2"/>
      <c r="L1644" s="2"/>
      <c r="M1644" s="2"/>
      <c r="N1644" s="5"/>
      <c r="O1644" s="5"/>
      <c r="P1644" s="5"/>
      <c r="Q1644" s="5"/>
    </row>
    <row r="1645" spans="1:17" ht="30" customHeight="1" x14ac:dyDescent="0.25">
      <c r="A1645" s="2">
        <v>12644</v>
      </c>
      <c r="B1645" s="3" t="str">
        <f>HYPERLINK("https://doluong.nghean.gov.vn/tru-son", "UBND Ủy ban nhân dân xã Trù Sơn tỉnh Nghệ An")</f>
        <v>UBND Ủy ban nhân dân xã Trù Sơn tỉnh Nghệ An</v>
      </c>
      <c r="C1645" s="12" t="s">
        <v>300</v>
      </c>
      <c r="F1645" s="5"/>
      <c r="G1645" s="5"/>
      <c r="H1645" s="5"/>
      <c r="I1645" s="2"/>
      <c r="J1645" s="2"/>
      <c r="K1645" s="2"/>
      <c r="L1645" s="2"/>
      <c r="M1645" s="2"/>
      <c r="N1645" s="5"/>
      <c r="O1645" s="5"/>
      <c r="P1645" s="5"/>
      <c r="Q1645" s="5"/>
    </row>
    <row r="1646" spans="1:17" ht="30" customHeight="1" x14ac:dyDescent="0.25">
      <c r="A1646" s="2">
        <v>12645</v>
      </c>
      <c r="B1646" s="3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1646" s="12" t="s">
        <v>300</v>
      </c>
      <c r="D1646" s="13" t="s">
        <v>301</v>
      </c>
      <c r="F1646" s="5"/>
      <c r="G1646" s="5"/>
      <c r="H1646" s="5"/>
      <c r="I1646" s="2"/>
      <c r="J1646" s="2"/>
      <c r="K1646" s="2"/>
      <c r="L1646" s="2"/>
      <c r="M1646" s="2"/>
      <c r="N1646" s="5"/>
      <c r="O1646" s="5"/>
      <c r="P1646" s="5"/>
      <c r="Q1646" s="5"/>
    </row>
    <row r="1647" spans="1:17" ht="30" customHeight="1" x14ac:dyDescent="0.25">
      <c r="A1647" s="2">
        <v>12646</v>
      </c>
      <c r="B1647" s="3" t="str">
        <f>HYPERLINK("https://doluong.nghean.gov.vn/dai-son/gioi-thieu-chung-xa-dai-son-365203", "UBND Ủy ban nhân dân xã Đại Sơn tỉnh Nghệ An")</f>
        <v>UBND Ủy ban nhân dân xã Đại Sơn tỉnh Nghệ An</v>
      </c>
      <c r="C1647" s="12" t="s">
        <v>300</v>
      </c>
      <c r="F1647" s="5"/>
      <c r="G1647" s="5"/>
      <c r="H1647" s="5"/>
      <c r="I1647" s="2"/>
      <c r="J1647" s="2"/>
      <c r="K1647" s="2"/>
      <c r="L1647" s="2"/>
      <c r="M1647" s="2"/>
      <c r="N1647" s="5"/>
      <c r="O1647" s="5"/>
      <c r="P1647" s="5"/>
      <c r="Q1647" s="5"/>
    </row>
    <row r="1648" spans="1:17" ht="30" customHeight="1" x14ac:dyDescent="0.25">
      <c r="A1648" s="2">
        <v>12647</v>
      </c>
      <c r="B1648" s="3" t="str">
        <f>HYPERLINK("https://www.facebook.com/Thitran.ThanhChuong.NA/", "Công an thị trấn Thanh Chương tỉnh Nghệ An")</f>
        <v>Công an thị trấn Thanh Chương tỉnh Nghệ An</v>
      </c>
      <c r="C1648" s="12" t="s">
        <v>300</v>
      </c>
      <c r="D1648" s="13"/>
      <c r="F1648" s="5"/>
      <c r="G1648" s="5"/>
      <c r="H1648" s="5"/>
      <c r="I1648" s="2"/>
      <c r="J1648" s="2"/>
      <c r="K1648" s="2"/>
      <c r="L1648" s="2"/>
      <c r="M1648" s="2"/>
      <c r="N1648" s="5"/>
      <c r="O1648" s="5"/>
      <c r="P1648" s="5"/>
      <c r="Q1648" s="5"/>
    </row>
    <row r="1649" spans="1:17" ht="30" customHeight="1" x14ac:dyDescent="0.25">
      <c r="A1649" s="2">
        <v>12648</v>
      </c>
      <c r="B1649" s="3" t="str">
        <f>HYPERLINK("https://thanhchuong.nghean.gov.vn/", "UBND Ủy ban nhân dân thị trấn Thanh Chương tỉnh Nghệ An")</f>
        <v>UBND Ủy ban nhân dân thị trấn Thanh Chương tỉnh Nghệ An</v>
      </c>
      <c r="C1649" s="12" t="s">
        <v>300</v>
      </c>
      <c r="F1649" s="5"/>
      <c r="G1649" s="5"/>
      <c r="H1649" s="5"/>
      <c r="I1649" s="2"/>
      <c r="J1649" s="2"/>
      <c r="K1649" s="2"/>
      <c r="L1649" s="2"/>
      <c r="M1649" s="2"/>
      <c r="N1649" s="5"/>
      <c r="O1649" s="5"/>
      <c r="P1649" s="5"/>
      <c r="Q1649" s="5"/>
    </row>
    <row r="1650" spans="1:17" ht="30" customHeight="1" x14ac:dyDescent="0.25">
      <c r="A1650" s="2">
        <v>12649</v>
      </c>
      <c r="B1650" s="3" t="s">
        <v>237</v>
      </c>
      <c r="C1650" s="14" t="s">
        <v>1</v>
      </c>
      <c r="D1650" s="13" t="s">
        <v>301</v>
      </c>
      <c r="F1650" s="5"/>
      <c r="G1650" s="5"/>
      <c r="H1650" s="5"/>
      <c r="I1650" s="2"/>
      <c r="J1650" s="2"/>
      <c r="K1650" s="2"/>
      <c r="L1650" s="2"/>
      <c r="M1650" s="2"/>
      <c r="N1650" s="5"/>
      <c r="O1650" s="5"/>
      <c r="P1650" s="5"/>
      <c r="Q1650" s="5"/>
    </row>
    <row r="1651" spans="1:17" ht="30" customHeight="1" x14ac:dyDescent="0.25">
      <c r="A1651" s="2">
        <v>12650</v>
      </c>
      <c r="B1651" s="3" t="str">
        <f>HYPERLINK("https://nghean.gov.vn/kinh-te/xa-cat-van-don-bang-cong-nhan-xa-dat-chuan-nong-thon-moi-537490", "UBND Ủy ban nhân dân xã Cát Văn tỉnh Nghệ An")</f>
        <v>UBND Ủy ban nhân dân xã Cát Văn tỉnh Nghệ An</v>
      </c>
      <c r="C1651" s="12" t="s">
        <v>300</v>
      </c>
      <c r="F1651" s="5"/>
      <c r="G1651" s="5"/>
      <c r="H1651" s="5"/>
      <c r="I1651" s="2"/>
      <c r="J1651" s="2"/>
      <c r="K1651" s="2"/>
      <c r="L1651" s="2"/>
      <c r="M1651" s="2"/>
      <c r="N1651" s="5"/>
      <c r="O1651" s="5"/>
      <c r="P1651" s="5"/>
      <c r="Q1651" s="5"/>
    </row>
    <row r="1652" spans="1:17" ht="30" customHeight="1" x14ac:dyDescent="0.25">
      <c r="A1652" s="2">
        <v>12651</v>
      </c>
      <c r="B1652" s="3" t="s">
        <v>238</v>
      </c>
      <c r="C1652" s="14" t="s">
        <v>1</v>
      </c>
      <c r="D1652" s="13" t="s">
        <v>301</v>
      </c>
      <c r="F1652" s="5"/>
      <c r="G1652" s="5"/>
      <c r="H1652" s="5"/>
      <c r="I1652" s="2"/>
      <c r="J1652" s="2"/>
      <c r="K1652" s="2"/>
      <c r="L1652" s="2"/>
      <c r="M1652" s="2"/>
      <c r="N1652" s="5"/>
      <c r="O1652" s="5"/>
      <c r="P1652" s="5"/>
      <c r="Q1652" s="5"/>
    </row>
    <row r="1653" spans="1:17" ht="30" customHeight="1" x14ac:dyDescent="0.25">
      <c r="A1653" s="2">
        <v>12652</v>
      </c>
      <c r="B1653" s="3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1653" s="12" t="s">
        <v>300</v>
      </c>
      <c r="F1653" s="5"/>
      <c r="G1653" s="5"/>
      <c r="H1653" s="5"/>
      <c r="I1653" s="2"/>
      <c r="J1653" s="2"/>
      <c r="K1653" s="2"/>
      <c r="L1653" s="2"/>
      <c r="M1653" s="2"/>
      <c r="N1653" s="5"/>
      <c r="O1653" s="5"/>
      <c r="P1653" s="5"/>
      <c r="Q1653" s="5"/>
    </row>
    <row r="1654" spans="1:17" ht="30" customHeight="1" x14ac:dyDescent="0.25">
      <c r="A1654" s="2">
        <v>12653</v>
      </c>
      <c r="B1654" s="3" t="str">
        <f>HYPERLINK("https://www.facebook.com/p/C%C3%B4ng-An-x%C3%A3-H%E1%BA%A1nh-L%C3%A2m-100066464537815/", "Công an xã Hạnh Lâm tỉnh Nghệ An")</f>
        <v>Công an xã Hạnh Lâm tỉnh Nghệ An</v>
      </c>
      <c r="C1654" s="12" t="s">
        <v>300</v>
      </c>
      <c r="F1654" s="5"/>
      <c r="G1654" s="5"/>
      <c r="H1654" s="5"/>
      <c r="I1654" s="2"/>
      <c r="J1654" s="2"/>
      <c r="K1654" s="2"/>
      <c r="L1654" s="2"/>
      <c r="M1654" s="2"/>
      <c r="N1654" s="5"/>
      <c r="O1654" s="5"/>
      <c r="P1654" s="5"/>
      <c r="Q1654" s="5"/>
    </row>
    <row r="1655" spans="1:17" ht="30" customHeight="1" x14ac:dyDescent="0.25">
      <c r="A1655" s="2">
        <v>12654</v>
      </c>
      <c r="B1655" s="3" t="str">
        <f>HYPERLINK("https://hanhlam.thanhchuong.nghean.gov.vn/", "UBND Ủy ban nhân dân xã Hạnh Lâm tỉnh Nghệ An")</f>
        <v>UBND Ủy ban nhân dân xã Hạnh Lâm tỉnh Nghệ An</v>
      </c>
      <c r="C1655" s="12" t="s">
        <v>300</v>
      </c>
      <c r="F1655" s="5"/>
      <c r="G1655" s="5"/>
      <c r="H1655" s="5"/>
      <c r="I1655" s="2"/>
      <c r="J1655" s="2"/>
      <c r="K1655" s="2"/>
      <c r="L1655" s="2"/>
      <c r="M1655" s="2"/>
      <c r="N1655" s="5"/>
      <c r="O1655" s="5"/>
      <c r="P1655" s="5"/>
      <c r="Q1655" s="5"/>
    </row>
    <row r="1656" spans="1:17" ht="30" customHeight="1" x14ac:dyDescent="0.25">
      <c r="A1656" s="2">
        <v>12655</v>
      </c>
      <c r="B1656" s="1" t="str">
        <f>HYPERLINK("", "Công an xã Thanh Sơn tỉnh Nghệ An")</f>
        <v>Công an xã Thanh Sơn tỉnh Nghệ An</v>
      </c>
      <c r="C1656" s="13" t="s">
        <v>300</v>
      </c>
      <c r="F1656" s="5"/>
      <c r="G1656" s="5"/>
      <c r="H1656" s="5"/>
      <c r="I1656" s="2"/>
      <c r="J1656" s="2"/>
      <c r="K1656" s="2"/>
      <c r="L1656" s="2"/>
      <c r="M1656" s="2"/>
      <c r="N1656" s="5"/>
      <c r="O1656" s="5"/>
      <c r="P1656" s="5"/>
      <c r="Q1656" s="5"/>
    </row>
    <row r="1657" spans="1:17" ht="30" customHeight="1" x14ac:dyDescent="0.25">
      <c r="A1657" s="2">
        <v>12656</v>
      </c>
      <c r="B1657" s="3" t="str">
        <f>HYPERLINK("https://tanson.doluong.nghean.gov.vn/", "UBND Ủy ban nhân dân xã Thanh Sơn tỉnh Nghệ An")</f>
        <v>UBND Ủy ban nhân dân xã Thanh Sơn tỉnh Nghệ An</v>
      </c>
      <c r="C1657" s="12" t="s">
        <v>300</v>
      </c>
      <c r="F1657" s="5"/>
      <c r="G1657" s="5"/>
      <c r="H1657" s="5"/>
      <c r="I1657" s="2"/>
      <c r="J1657" s="2"/>
      <c r="K1657" s="2"/>
      <c r="L1657" s="2"/>
      <c r="M1657" s="2"/>
      <c r="N1657" s="5"/>
      <c r="O1657" s="5"/>
      <c r="P1657" s="5"/>
      <c r="Q1657" s="5"/>
    </row>
    <row r="1658" spans="1:17" ht="30" customHeight="1" x14ac:dyDescent="0.25">
      <c r="A1658" s="2">
        <v>12657</v>
      </c>
      <c r="B1658" s="1" t="str">
        <f>HYPERLINK("", "Công an xã Thanh Hòa tỉnh Nghệ An")</f>
        <v>Công an xã Thanh Hòa tỉnh Nghệ An</v>
      </c>
      <c r="C1658" s="12" t="s">
        <v>300</v>
      </c>
      <c r="F1658" s="5"/>
      <c r="G1658" s="5"/>
      <c r="H1658" s="5"/>
      <c r="I1658" s="2"/>
      <c r="J1658" s="2"/>
      <c r="K1658" s="2"/>
      <c r="L1658" s="2"/>
      <c r="M1658" s="2"/>
      <c r="N1658" s="5"/>
      <c r="O1658" s="5"/>
      <c r="P1658" s="5"/>
      <c r="Q1658" s="5"/>
    </row>
    <row r="1659" spans="1:17" ht="30" customHeight="1" x14ac:dyDescent="0.25">
      <c r="A1659" s="2">
        <v>12658</v>
      </c>
      <c r="B1659" s="3" t="str">
        <f>HYPERLINK("https://www.nghean.gov.vn/", "UBND Ủy ban nhân dân xã Thanh Hòa tỉnh Nghệ An")</f>
        <v>UBND Ủy ban nhân dân xã Thanh Hòa tỉnh Nghệ An</v>
      </c>
      <c r="C1659" s="12" t="s">
        <v>300</v>
      </c>
      <c r="F1659" s="5"/>
      <c r="G1659" s="5"/>
      <c r="H1659" s="5"/>
      <c r="I1659" s="2"/>
      <c r="J1659" s="2"/>
      <c r="K1659" s="2"/>
      <c r="L1659" s="2"/>
      <c r="M1659" s="2"/>
      <c r="N1659" s="5"/>
      <c r="O1659" s="5"/>
      <c r="P1659" s="5"/>
      <c r="Q1659" s="5"/>
    </row>
    <row r="1660" spans="1:17" ht="30" customHeight="1" x14ac:dyDescent="0.25">
      <c r="A1660" s="2">
        <v>12659</v>
      </c>
      <c r="B1660" s="1" t="str">
        <f>HYPERLINK("", "Công an xã Phong Thịnh tỉnh Nghệ An")</f>
        <v>Công an xã Phong Thịnh tỉnh Nghệ An</v>
      </c>
      <c r="C1660" s="12" t="s">
        <v>300</v>
      </c>
      <c r="D1660" s="13"/>
      <c r="F1660" s="5"/>
      <c r="G1660" s="5"/>
      <c r="H1660" s="5"/>
      <c r="I1660" s="2"/>
      <c r="J1660" s="2"/>
      <c r="K1660" s="2"/>
      <c r="L1660" s="2"/>
      <c r="M1660" s="2"/>
      <c r="N1660" s="5"/>
      <c r="O1660" s="5"/>
      <c r="P1660" s="5"/>
      <c r="Q1660" s="5"/>
    </row>
    <row r="1661" spans="1:17" ht="30" customHeight="1" x14ac:dyDescent="0.25">
      <c r="A1661" s="2">
        <v>12660</v>
      </c>
      <c r="B1661" s="3" t="str">
        <f>HYPERLINK("https://phongthinh.thanhchuong.nghean.gov.vn/", "UBND Ủy ban nhân dân xã Phong Thịnh tỉnh Nghệ An")</f>
        <v>UBND Ủy ban nhân dân xã Phong Thịnh tỉnh Nghệ An</v>
      </c>
      <c r="C1661" s="12" t="s">
        <v>300</v>
      </c>
      <c r="F1661" s="5"/>
      <c r="G1661" s="5"/>
      <c r="H1661" s="5"/>
      <c r="I1661" s="2"/>
      <c r="J1661" s="2"/>
      <c r="K1661" s="2"/>
      <c r="L1661" s="2"/>
      <c r="M1661" s="2"/>
      <c r="N1661" s="5"/>
      <c r="O1661" s="5"/>
      <c r="P1661" s="5"/>
      <c r="Q1661" s="5"/>
    </row>
    <row r="1662" spans="1:17" ht="30" customHeight="1" x14ac:dyDescent="0.25">
      <c r="A1662" s="2">
        <v>12661</v>
      </c>
      <c r="B1662" s="3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1662" s="12" t="s">
        <v>300</v>
      </c>
      <c r="F1662" s="5"/>
      <c r="G1662" s="5"/>
      <c r="H1662" s="5"/>
      <c r="I1662" s="2"/>
      <c r="J1662" s="2"/>
      <c r="K1662" s="2"/>
      <c r="L1662" s="2"/>
      <c r="M1662" s="2"/>
      <c r="N1662" s="5"/>
      <c r="O1662" s="5"/>
      <c r="P1662" s="5"/>
      <c r="Q1662" s="5"/>
    </row>
    <row r="1663" spans="1:17" ht="30" customHeight="1" x14ac:dyDescent="0.25">
      <c r="A1663" s="2">
        <v>12662</v>
      </c>
      <c r="B1663" s="3" t="str">
        <f>HYPERLINK("http://thanhphong.thanhchuong.nghean.gov.vn/", "UBND Ủy ban nhân dân xã Thanh Phong tỉnh Nghệ An")</f>
        <v>UBND Ủy ban nhân dân xã Thanh Phong tỉnh Nghệ An</v>
      </c>
      <c r="C1663" s="12" t="s">
        <v>300</v>
      </c>
      <c r="F1663" s="5"/>
      <c r="G1663" s="5"/>
      <c r="H1663" s="5"/>
      <c r="I1663" s="2"/>
      <c r="J1663" s="2"/>
      <c r="K1663" s="2"/>
      <c r="L1663" s="2"/>
      <c r="M1663" s="2"/>
      <c r="N1663" s="5"/>
      <c r="O1663" s="5"/>
      <c r="P1663" s="5"/>
      <c r="Q1663" s="5"/>
    </row>
    <row r="1664" spans="1:17" ht="30" customHeight="1" x14ac:dyDescent="0.25">
      <c r="A1664" s="2">
        <v>12663</v>
      </c>
      <c r="B1664" s="1" t="str">
        <f>HYPERLINK("https://www.facebook.com/conganthanhmythanhchuong", "Công an xã Thanh Mỹ tỉnh Nghệ An")</f>
        <v>Công an xã Thanh Mỹ tỉnh Nghệ An</v>
      </c>
      <c r="C1664" s="12" t="s">
        <v>300</v>
      </c>
      <c r="D1664" s="13" t="s">
        <v>301</v>
      </c>
      <c r="F1664" s="5"/>
      <c r="G1664" s="5"/>
      <c r="H1664" s="5"/>
      <c r="I1664" s="2"/>
      <c r="J1664" s="2"/>
      <c r="K1664" s="2"/>
      <c r="L1664" s="2"/>
      <c r="M1664" s="2"/>
      <c r="N1664" s="5"/>
      <c r="O1664" s="5"/>
      <c r="P1664" s="5"/>
      <c r="Q1664" s="5"/>
    </row>
    <row r="1665" spans="1:17" ht="30" customHeight="1" x14ac:dyDescent="0.25">
      <c r="A1665" s="2">
        <v>12664</v>
      </c>
      <c r="B1665" s="3" t="str">
        <f>HYPERLINK("https://thanhmy.thanhchuong.nghean.gov.vn/", "UBND Ủy ban nhân dân xã Thanh Mỹ tỉnh Nghệ An")</f>
        <v>UBND Ủy ban nhân dân xã Thanh Mỹ tỉnh Nghệ An</v>
      </c>
      <c r="C1665" s="12" t="s">
        <v>300</v>
      </c>
      <c r="F1665" s="5"/>
      <c r="G1665" s="5"/>
      <c r="H1665" s="5"/>
      <c r="I1665" s="2"/>
      <c r="J1665" s="2"/>
      <c r="K1665" s="2"/>
      <c r="L1665" s="2"/>
      <c r="M1665" s="2"/>
      <c r="N1665" s="5"/>
      <c r="O1665" s="5"/>
      <c r="P1665" s="5"/>
      <c r="Q1665" s="5"/>
    </row>
    <row r="1666" spans="1:17" ht="30" customHeight="1" x14ac:dyDescent="0.25">
      <c r="A1666" s="2">
        <v>12665</v>
      </c>
      <c r="B1666" s="1" t="str">
        <f>HYPERLINK("https://www.facebook.com/profile.php?id=100063784773684", "Công an xã Thanh Tiên tỉnh Nghệ An")</f>
        <v>Công an xã Thanh Tiên tỉnh Nghệ An</v>
      </c>
      <c r="C1666" s="12" t="s">
        <v>300</v>
      </c>
      <c r="D1666" s="13" t="s">
        <v>301</v>
      </c>
      <c r="F1666" s="5"/>
      <c r="G1666" s="5"/>
      <c r="H1666" s="5"/>
      <c r="I1666" s="2"/>
      <c r="J1666" s="2"/>
      <c r="K1666" s="2"/>
      <c r="L1666" s="2"/>
      <c r="M1666" s="2"/>
      <c r="N1666" s="5"/>
      <c r="O1666" s="5"/>
      <c r="P1666" s="5"/>
      <c r="Q1666" s="5"/>
    </row>
    <row r="1667" spans="1:17" ht="30" customHeight="1" x14ac:dyDescent="0.25">
      <c r="A1667" s="2">
        <v>12666</v>
      </c>
      <c r="B1667" s="3" t="str">
        <f>HYPERLINK("https://thanhtien.thanhchuong.nghean.gov.vn/", "UBND Ủy ban nhân dân xã Thanh Tiên tỉnh Nghệ An")</f>
        <v>UBND Ủy ban nhân dân xã Thanh Tiên tỉnh Nghệ An</v>
      </c>
      <c r="C1667" s="12" t="s">
        <v>300</v>
      </c>
      <c r="F1667" s="5"/>
      <c r="G1667" s="5"/>
      <c r="H1667" s="5"/>
      <c r="I1667" s="2"/>
      <c r="J1667" s="2"/>
      <c r="K1667" s="2"/>
      <c r="L1667" s="2"/>
      <c r="M1667" s="2"/>
      <c r="N1667" s="5"/>
      <c r="O1667" s="5"/>
      <c r="P1667" s="5"/>
      <c r="Q1667" s="5"/>
    </row>
    <row r="1668" spans="1:17" ht="30" customHeight="1" x14ac:dyDescent="0.25">
      <c r="A1668" s="2">
        <v>12667</v>
      </c>
      <c r="B1668" s="3" t="s">
        <v>239</v>
      </c>
      <c r="C1668" s="14" t="s">
        <v>1</v>
      </c>
      <c r="D1668" s="13" t="s">
        <v>301</v>
      </c>
      <c r="F1668" s="5"/>
      <c r="G1668" s="5"/>
      <c r="H1668" s="5"/>
      <c r="I1668" s="2"/>
      <c r="J1668" s="2"/>
      <c r="K1668" s="2"/>
      <c r="L1668" s="2"/>
      <c r="M1668" s="2"/>
      <c r="N1668" s="5"/>
      <c r="O1668" s="5"/>
      <c r="P1668" s="5"/>
      <c r="Q1668" s="5"/>
    </row>
    <row r="1669" spans="1:17" ht="30" customHeight="1" x14ac:dyDescent="0.25">
      <c r="A1669" s="2">
        <v>12668</v>
      </c>
      <c r="B1669" s="3" t="str">
        <f>HYPERLINK("https://www.nghean.gov.vn/uy-ban-nhan-dan-tinh", "UBND Ủy ban nhân dân xã Thanh Hưng tỉnh Nghệ An")</f>
        <v>UBND Ủy ban nhân dân xã Thanh Hưng tỉnh Nghệ An</v>
      </c>
      <c r="C1669" s="12" t="s">
        <v>300</v>
      </c>
      <c r="F1669" s="5"/>
      <c r="G1669" s="5"/>
      <c r="H1669" s="5"/>
      <c r="I1669" s="2"/>
      <c r="J1669" s="2"/>
      <c r="K1669" s="2"/>
      <c r="L1669" s="2"/>
      <c r="M1669" s="2"/>
      <c r="N1669" s="5"/>
      <c r="O1669" s="5"/>
      <c r="P1669" s="5"/>
      <c r="Q1669" s="5"/>
    </row>
    <row r="1670" spans="1:17" ht="30" customHeight="1" x14ac:dyDescent="0.25">
      <c r="A1670" s="2">
        <v>12669</v>
      </c>
      <c r="B1670" s="3" t="s">
        <v>240</v>
      </c>
      <c r="C1670" s="14" t="s">
        <v>1</v>
      </c>
      <c r="D1670" s="13" t="s">
        <v>301</v>
      </c>
      <c r="F1670" s="5"/>
      <c r="G1670" s="5"/>
      <c r="H1670" s="5"/>
      <c r="I1670" s="2"/>
      <c r="J1670" s="2"/>
      <c r="K1670" s="2"/>
      <c r="L1670" s="2"/>
      <c r="M1670" s="2"/>
      <c r="N1670" s="5"/>
      <c r="O1670" s="5"/>
      <c r="P1670" s="5"/>
      <c r="Q1670" s="5"/>
    </row>
    <row r="1671" spans="1:17" ht="30" customHeight="1" x14ac:dyDescent="0.25">
      <c r="A1671" s="2">
        <v>12670</v>
      </c>
      <c r="B1671" s="3" t="str">
        <f>HYPERLINK("https://thanhlien.thanhchuong.nghean.gov.vn/index.php/laws/subject/UBND-xa-Thanh-Lien/", "UBND Ủy ban nhân dân xã Thanh Liên tỉnh Nghệ An")</f>
        <v>UBND Ủy ban nhân dân xã Thanh Liên tỉnh Nghệ An</v>
      </c>
      <c r="C1671" s="12" t="s">
        <v>300</v>
      </c>
      <c r="F1671" s="5"/>
      <c r="G1671" s="5"/>
      <c r="H1671" s="5"/>
      <c r="I1671" s="2"/>
      <c r="J1671" s="2"/>
      <c r="K1671" s="2"/>
      <c r="L1671" s="2"/>
      <c r="M1671" s="2"/>
      <c r="N1671" s="5"/>
      <c r="O1671" s="5"/>
      <c r="P1671" s="5"/>
      <c r="Q1671" s="5"/>
    </row>
    <row r="1672" spans="1:17" ht="30" customHeight="1" x14ac:dyDescent="0.25">
      <c r="A1672" s="2">
        <v>12671</v>
      </c>
      <c r="B1672" s="1" t="str">
        <f>HYPERLINK("", "Công an xã Thanh Tường tỉnh Nghệ An")</f>
        <v>Công an xã Thanh Tường tỉnh Nghệ An</v>
      </c>
      <c r="C1672" s="12" t="s">
        <v>300</v>
      </c>
      <c r="F1672" s="5"/>
      <c r="G1672" s="5"/>
      <c r="H1672" s="5"/>
      <c r="I1672" s="2"/>
      <c r="J1672" s="2"/>
      <c r="K1672" s="2"/>
      <c r="L1672" s="2"/>
      <c r="M1672" s="2"/>
      <c r="N1672" s="5"/>
      <c r="O1672" s="5"/>
      <c r="P1672" s="5"/>
      <c r="Q1672" s="5"/>
    </row>
    <row r="1673" spans="1:17" ht="30" customHeight="1" x14ac:dyDescent="0.25">
      <c r="A1673" s="2">
        <v>12672</v>
      </c>
      <c r="B1673" s="3" t="str">
        <f>HYPERLINK("https://www.nghean.gov.vn/", "UBND Ủy ban nhân dân xã Thanh Tường tỉnh Nghệ An")</f>
        <v>UBND Ủy ban nhân dân xã Thanh Tường tỉnh Nghệ An</v>
      </c>
      <c r="C1673" s="12" t="s">
        <v>300</v>
      </c>
      <c r="F1673" s="5"/>
      <c r="G1673" s="5"/>
      <c r="H1673" s="5"/>
      <c r="I1673" s="2"/>
      <c r="J1673" s="2"/>
      <c r="K1673" s="2"/>
      <c r="L1673" s="2"/>
      <c r="M1673" s="2"/>
      <c r="N1673" s="5"/>
      <c r="O1673" s="5"/>
      <c r="P1673" s="5"/>
      <c r="Q1673" s="5"/>
    </row>
    <row r="1674" spans="1:17" ht="30" customHeight="1" x14ac:dyDescent="0.25">
      <c r="A1674" s="2">
        <v>12673</v>
      </c>
      <c r="B1674" s="3" t="s">
        <v>241</v>
      </c>
      <c r="C1674" s="14" t="s">
        <v>1</v>
      </c>
      <c r="F1674" s="5"/>
      <c r="G1674" s="5"/>
      <c r="H1674" s="5"/>
      <c r="I1674" s="2"/>
      <c r="J1674" s="2"/>
      <c r="K1674" s="2"/>
      <c r="L1674" s="2"/>
      <c r="M1674" s="2"/>
      <c r="N1674" s="5"/>
      <c r="O1674" s="5"/>
      <c r="P1674" s="5"/>
      <c r="Q1674" s="5"/>
    </row>
    <row r="1675" spans="1:17" ht="30" customHeight="1" x14ac:dyDescent="0.25">
      <c r="A1675" s="2">
        <v>12674</v>
      </c>
      <c r="B1675" s="3" t="str">
        <f>HYPERLINK("https://www.nghean.gov.vn/uy-ban-nhan-dan-tinh", "UBND Ủy ban nhân dân xã Thanh Văn tỉnh Nghệ An")</f>
        <v>UBND Ủy ban nhân dân xã Thanh Văn tỉnh Nghệ An</v>
      </c>
      <c r="C1675" s="12" t="s">
        <v>300</v>
      </c>
      <c r="F1675" s="5"/>
      <c r="G1675" s="5"/>
      <c r="H1675" s="5"/>
      <c r="I1675" s="2"/>
      <c r="J1675" s="2"/>
      <c r="K1675" s="2"/>
      <c r="L1675" s="2"/>
      <c r="M1675" s="2"/>
      <c r="N1675" s="5"/>
      <c r="O1675" s="5"/>
      <c r="P1675" s="5"/>
      <c r="Q1675" s="5"/>
    </row>
    <row r="1676" spans="1:17" ht="30" customHeight="1" x14ac:dyDescent="0.25">
      <c r="A1676" s="2">
        <v>12675</v>
      </c>
      <c r="B1676" s="3" t="s">
        <v>242</v>
      </c>
      <c r="C1676" s="14" t="s">
        <v>1</v>
      </c>
      <c r="D1676" s="13" t="s">
        <v>301</v>
      </c>
      <c r="F1676" s="5"/>
      <c r="G1676" s="5"/>
      <c r="H1676" s="5"/>
      <c r="I1676" s="2"/>
      <c r="J1676" s="2"/>
      <c r="K1676" s="2"/>
      <c r="L1676" s="2"/>
      <c r="M1676" s="2"/>
      <c r="N1676" s="5"/>
      <c r="O1676" s="5"/>
      <c r="P1676" s="5"/>
      <c r="Q1676" s="5"/>
    </row>
    <row r="1677" spans="1:17" ht="30" customHeight="1" x14ac:dyDescent="0.25">
      <c r="A1677" s="2">
        <v>12676</v>
      </c>
      <c r="B1677" s="3" t="str">
        <f>HYPERLINK("https://www.nghean.gov.vn/uy-ban-nhan-dan-tinh", "UBND Ủy ban nhân dân xã Thanh Đồng tỉnh Nghệ An")</f>
        <v>UBND Ủy ban nhân dân xã Thanh Đồng tỉnh Nghệ An</v>
      </c>
      <c r="C1677" s="12" t="s">
        <v>300</v>
      </c>
      <c r="F1677" s="5"/>
      <c r="G1677" s="5"/>
      <c r="H1677" s="5"/>
      <c r="I1677" s="2"/>
      <c r="J1677" s="2"/>
      <c r="K1677" s="2"/>
      <c r="L1677" s="2"/>
      <c r="M1677" s="2"/>
      <c r="N1677" s="5"/>
      <c r="O1677" s="5"/>
      <c r="P1677" s="5"/>
      <c r="Q1677" s="5"/>
    </row>
    <row r="1678" spans="1:17" ht="30" customHeight="1" x14ac:dyDescent="0.25">
      <c r="A1678" s="2">
        <v>12677</v>
      </c>
      <c r="B1678" s="1" t="str">
        <f>HYPERLINK("https://www.facebook.com/ConganxaThanhNgoc", "Công an xã Thanh Ngọc tỉnh Nghệ An")</f>
        <v>Công an xã Thanh Ngọc tỉnh Nghệ An</v>
      </c>
      <c r="C1678" s="12" t="s">
        <v>300</v>
      </c>
      <c r="D1678" s="13" t="s">
        <v>301</v>
      </c>
      <c r="F1678" s="5"/>
      <c r="G1678" s="5"/>
      <c r="H1678" s="5"/>
      <c r="I1678" s="2"/>
      <c r="J1678" s="2"/>
      <c r="K1678" s="2"/>
      <c r="L1678" s="2"/>
      <c r="M1678" s="2"/>
      <c r="N1678" s="5"/>
      <c r="O1678" s="5"/>
      <c r="P1678" s="5"/>
      <c r="Q1678" s="5"/>
    </row>
    <row r="1679" spans="1:17" ht="30" customHeight="1" x14ac:dyDescent="0.25">
      <c r="A1679" s="2">
        <v>12678</v>
      </c>
      <c r="B1679" s="3" t="str">
        <f>HYPERLINK("https://thanhngoc.thanhchuong.nghean.gov.vn/", "UBND Ủy ban nhân dân xã Thanh Ngọc tỉnh Nghệ An")</f>
        <v>UBND Ủy ban nhân dân xã Thanh Ngọc tỉnh Nghệ An</v>
      </c>
      <c r="C1679" s="12" t="s">
        <v>300</v>
      </c>
      <c r="F1679" s="5"/>
      <c r="G1679" s="5"/>
      <c r="H1679" s="5"/>
      <c r="I1679" s="2"/>
      <c r="J1679" s="2"/>
      <c r="K1679" s="2"/>
      <c r="L1679" s="2"/>
      <c r="M1679" s="2"/>
      <c r="N1679" s="5"/>
      <c r="O1679" s="5"/>
      <c r="P1679" s="5"/>
      <c r="Q1679" s="5"/>
    </row>
    <row r="1680" spans="1:17" ht="30" customHeight="1" x14ac:dyDescent="0.25">
      <c r="A1680" s="2">
        <v>12679</v>
      </c>
      <c r="B1680" s="3" t="s">
        <v>243</v>
      </c>
      <c r="C1680" s="14" t="s">
        <v>1</v>
      </c>
      <c r="D1680" s="13" t="s">
        <v>301</v>
      </c>
      <c r="F1680" s="5"/>
      <c r="G1680" s="5"/>
      <c r="H1680" s="5"/>
      <c r="I1680" s="2"/>
      <c r="J1680" s="2"/>
      <c r="K1680" s="2"/>
      <c r="L1680" s="2"/>
      <c r="M1680" s="2"/>
      <c r="N1680" s="5"/>
      <c r="O1680" s="5"/>
      <c r="P1680" s="5"/>
      <c r="Q1680" s="5"/>
    </row>
    <row r="1681" spans="1:17" ht="30" customHeight="1" x14ac:dyDescent="0.25">
      <c r="A1681" s="2">
        <v>12680</v>
      </c>
      <c r="B1681" s="3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681" s="12" t="s">
        <v>300</v>
      </c>
      <c r="F1681" s="5"/>
      <c r="G1681" s="5"/>
      <c r="H1681" s="5"/>
      <c r="I1681" s="2"/>
      <c r="J1681" s="2"/>
      <c r="K1681" s="2"/>
      <c r="L1681" s="2"/>
      <c r="M1681" s="2"/>
      <c r="N1681" s="5"/>
      <c r="O1681" s="5"/>
      <c r="P1681" s="5"/>
      <c r="Q1681" s="5"/>
    </row>
    <row r="1682" spans="1:17" ht="30" customHeight="1" x14ac:dyDescent="0.25">
      <c r="A1682" s="2">
        <v>12681</v>
      </c>
      <c r="B1682" s="3" t="s">
        <v>244</v>
      </c>
      <c r="C1682" s="14" t="s">
        <v>1</v>
      </c>
      <c r="F1682" s="5"/>
      <c r="G1682" s="5"/>
      <c r="H1682" s="5"/>
      <c r="I1682" s="2"/>
      <c r="J1682" s="2"/>
      <c r="K1682" s="2"/>
      <c r="L1682" s="2"/>
      <c r="M1682" s="2"/>
      <c r="N1682" s="5"/>
      <c r="O1682" s="5"/>
      <c r="P1682" s="5"/>
      <c r="Q1682" s="5"/>
    </row>
    <row r="1683" spans="1:17" ht="30" customHeight="1" x14ac:dyDescent="0.25">
      <c r="A1683" s="2">
        <v>12682</v>
      </c>
      <c r="B1683" s="3" t="str">
        <f>HYPERLINK("https://www.nghean.gov.vn/tet-vi-nguoi-ngheo-xuan-giap-thin-2024/bi-thu-dang-uy-khoi-cac-co-quan-tinh-trao-qua-va-nha-o-cho-nguoi-ngheo-nhan-dip-tet-nguyen-dan-2-621652", "UBND Ủy ban nhân dân xã Ngọc Lâm tỉnh Nghệ An")</f>
        <v>UBND Ủy ban nhân dân xã Ngọc Lâm tỉnh Nghệ An</v>
      </c>
      <c r="C1683" s="12" t="s">
        <v>300</v>
      </c>
      <c r="F1683" s="5"/>
      <c r="G1683" s="5"/>
      <c r="H1683" s="5"/>
      <c r="I1683" s="2"/>
      <c r="J1683" s="2"/>
      <c r="K1683" s="2"/>
      <c r="L1683" s="2"/>
      <c r="M1683" s="2"/>
      <c r="N1683" s="5"/>
      <c r="O1683" s="5"/>
      <c r="P1683" s="5"/>
      <c r="Q1683" s="5"/>
    </row>
    <row r="1684" spans="1:17" ht="30" customHeight="1" x14ac:dyDescent="0.25">
      <c r="A1684" s="2">
        <v>12683</v>
      </c>
      <c r="B1684" s="1" t="str">
        <f>HYPERLINK("https://www.facebook.com/profile.php?id=100072099743531", "Công an xã Thanh Lĩnh tỉnh Nghệ An")</f>
        <v>Công an xã Thanh Lĩnh tỉnh Nghệ An</v>
      </c>
      <c r="C1684" s="12" t="s">
        <v>300</v>
      </c>
      <c r="D1684" s="13" t="s">
        <v>301</v>
      </c>
      <c r="F1684" s="5"/>
      <c r="G1684" s="5"/>
      <c r="H1684" s="5"/>
      <c r="I1684" s="2"/>
      <c r="J1684" s="2"/>
      <c r="K1684" s="2"/>
      <c r="L1684" s="2"/>
      <c r="M1684" s="2"/>
      <c r="N1684" s="5"/>
      <c r="O1684" s="5"/>
      <c r="P1684" s="5"/>
      <c r="Q1684" s="5"/>
    </row>
    <row r="1685" spans="1:17" ht="30" customHeight="1" x14ac:dyDescent="0.25">
      <c r="A1685" s="2">
        <v>12684</v>
      </c>
      <c r="B1685" s="3" t="s">
        <v>245</v>
      </c>
      <c r="C1685" s="14" t="s">
        <v>1</v>
      </c>
      <c r="F1685" s="5"/>
      <c r="G1685" s="5"/>
      <c r="H1685" s="5"/>
      <c r="I1685" s="2"/>
      <c r="J1685" s="2"/>
      <c r="K1685" s="2"/>
      <c r="L1685" s="2"/>
      <c r="M1685" s="2"/>
      <c r="N1685" s="5"/>
      <c r="O1685" s="5"/>
      <c r="P1685" s="5"/>
      <c r="Q1685" s="5"/>
    </row>
    <row r="1686" spans="1:17" ht="30" customHeight="1" x14ac:dyDescent="0.25">
      <c r="A1686" s="2">
        <v>12685</v>
      </c>
      <c r="B1686" s="3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686" s="12" t="s">
        <v>300</v>
      </c>
      <c r="D1686" s="13" t="s">
        <v>301</v>
      </c>
      <c r="F1686" s="5"/>
      <c r="G1686" s="5"/>
      <c r="H1686" s="5"/>
      <c r="I1686" s="2"/>
      <c r="J1686" s="2"/>
      <c r="K1686" s="2"/>
      <c r="L1686" s="2"/>
      <c r="M1686" s="2"/>
      <c r="N1686" s="5"/>
      <c r="O1686" s="5"/>
      <c r="P1686" s="5"/>
      <c r="Q1686" s="5"/>
    </row>
    <row r="1687" spans="1:17" ht="30" customHeight="1" x14ac:dyDescent="0.25">
      <c r="A1687" s="2">
        <v>12686</v>
      </c>
      <c r="B1687" s="3" t="str">
        <f>HYPERLINK("https://dongvan.tanky.nghean.gov.vn/", "UBND Ủy ban nhân dân xã Đồng Văn tỉnh Nghệ An")</f>
        <v>UBND Ủy ban nhân dân xã Đồng Văn tỉnh Nghệ An</v>
      </c>
      <c r="C1687" s="12" t="s">
        <v>300</v>
      </c>
      <c r="F1687" s="5"/>
      <c r="G1687" s="5"/>
      <c r="H1687" s="5"/>
      <c r="I1687" s="2"/>
      <c r="J1687" s="2"/>
      <c r="K1687" s="2"/>
      <c r="L1687" s="2"/>
      <c r="M1687" s="2"/>
      <c r="N1687" s="5"/>
      <c r="O1687" s="5"/>
      <c r="P1687" s="5"/>
      <c r="Q1687" s="5"/>
    </row>
    <row r="1688" spans="1:17" ht="30" customHeight="1" x14ac:dyDescent="0.25">
      <c r="A1688" s="2">
        <v>12687</v>
      </c>
      <c r="B1688" s="3" t="str">
        <f>HYPERLINK("https://www.facebook.com/p/C%C3%B4ng-an-x%C3%A3-Ng%E1%BB%8Dc-S%C6%A1n-100063204161309/", "Công an xã Ngọc Sơn tỉnh Nghệ An")</f>
        <v>Công an xã Ngọc Sơn tỉnh Nghệ An</v>
      </c>
      <c r="C1688" s="12" t="s">
        <v>300</v>
      </c>
      <c r="D1688" s="13" t="s">
        <v>301</v>
      </c>
      <c r="F1688" s="5"/>
      <c r="G1688" s="5"/>
      <c r="H1688" s="5"/>
      <c r="I1688" s="2"/>
      <c r="J1688" s="2"/>
      <c r="K1688" s="2"/>
      <c r="L1688" s="2"/>
      <c r="M1688" s="2"/>
      <c r="N1688" s="5"/>
      <c r="O1688" s="5"/>
      <c r="P1688" s="5"/>
      <c r="Q1688" s="5"/>
    </row>
    <row r="1689" spans="1:17" ht="30" customHeight="1" x14ac:dyDescent="0.25">
      <c r="A1689" s="2">
        <v>12688</v>
      </c>
      <c r="B1689" s="3" t="str">
        <f>HYPERLINK("https://doluong.nghean.gov.vn/ngoc-son/gioi-thieu-chung-xa-ngoc-son-365175", "UBND Ủy ban nhân dân xã Ngọc Sơn tỉnh Nghệ An")</f>
        <v>UBND Ủy ban nhân dân xã Ngọc Sơn tỉnh Nghệ An</v>
      </c>
      <c r="C1689" s="12" t="s">
        <v>300</v>
      </c>
      <c r="F1689" s="5"/>
      <c r="G1689" s="5"/>
      <c r="H1689" s="5"/>
      <c r="I1689" s="2"/>
      <c r="J1689" s="2"/>
      <c r="K1689" s="2"/>
      <c r="L1689" s="2"/>
      <c r="M1689" s="2"/>
      <c r="N1689" s="5"/>
      <c r="O1689" s="5"/>
      <c r="P1689" s="5"/>
      <c r="Q1689" s="5"/>
    </row>
    <row r="1690" spans="1:17" ht="30" customHeight="1" x14ac:dyDescent="0.25">
      <c r="A1690" s="2">
        <v>12689</v>
      </c>
      <c r="B1690" s="1" t="str">
        <f>HYPERLINK("https://www.facebook.com/CAXTHANHTHINH", "Công an xã Thanh Thịnh tỉnh Nghệ An")</f>
        <v>Công an xã Thanh Thịnh tỉnh Nghệ An</v>
      </c>
      <c r="C1690" s="12" t="s">
        <v>300</v>
      </c>
      <c r="D1690" s="13" t="s">
        <v>301</v>
      </c>
      <c r="F1690" s="5"/>
      <c r="G1690" s="5"/>
      <c r="H1690" s="5"/>
      <c r="I1690" s="2"/>
      <c r="J1690" s="2"/>
      <c r="K1690" s="2"/>
      <c r="L1690" s="2"/>
      <c r="M1690" s="2"/>
      <c r="N1690" s="5"/>
      <c r="O1690" s="5"/>
      <c r="P1690" s="5"/>
      <c r="Q1690" s="5"/>
    </row>
    <row r="1691" spans="1:17" ht="30" customHeight="1" x14ac:dyDescent="0.25">
      <c r="A1691" s="2">
        <v>12690</v>
      </c>
      <c r="B1691" s="3" t="str">
        <f>HYPERLINK("https://thanhkhe.thanhchuong.nghean.gov.vn/", "UBND Ủy ban nhân dân xã Thanh Thịnh tỉnh Nghệ An")</f>
        <v>UBND Ủy ban nhân dân xã Thanh Thịnh tỉnh Nghệ An</v>
      </c>
      <c r="C1691" s="12" t="s">
        <v>300</v>
      </c>
      <c r="F1691" s="5"/>
      <c r="G1691" s="5"/>
      <c r="H1691" s="5"/>
      <c r="I1691" s="2"/>
      <c r="J1691" s="2"/>
      <c r="K1691" s="2"/>
      <c r="L1691" s="2"/>
      <c r="M1691" s="2"/>
      <c r="N1691" s="5"/>
      <c r="O1691" s="5"/>
      <c r="P1691" s="5"/>
      <c r="Q1691" s="5"/>
    </row>
    <row r="1692" spans="1:17" ht="30" customHeight="1" x14ac:dyDescent="0.25">
      <c r="A1692" s="2">
        <v>12691</v>
      </c>
      <c r="B1692" s="1" t="str">
        <f>HYPERLINK("", "Công an xã Thanh An tỉnh Nghệ An")</f>
        <v>Công an xã Thanh An tỉnh Nghệ An</v>
      </c>
      <c r="C1692" s="13" t="s">
        <v>300</v>
      </c>
      <c r="F1692" s="5"/>
      <c r="G1692" s="5"/>
      <c r="H1692" s="5"/>
      <c r="I1692" s="2"/>
      <c r="J1692" s="2"/>
      <c r="K1692" s="2"/>
      <c r="L1692" s="2"/>
      <c r="M1692" s="2"/>
      <c r="N1692" s="5"/>
      <c r="O1692" s="5"/>
      <c r="P1692" s="5"/>
      <c r="Q1692" s="5"/>
    </row>
    <row r="1693" spans="1:17" ht="30" customHeight="1" x14ac:dyDescent="0.25">
      <c r="A1693" s="2">
        <v>12692</v>
      </c>
      <c r="B1693" s="3" t="str">
        <f>HYPERLINK("https://www.nghean.gov.vn/uy-ban-nhan-dan-tinh", "UBND Ủy ban nhân dân xã Thanh An tỉnh Nghệ An")</f>
        <v>UBND Ủy ban nhân dân xã Thanh An tỉnh Nghệ An</v>
      </c>
      <c r="C1693" s="12" t="s">
        <v>300</v>
      </c>
      <c r="F1693" s="5"/>
      <c r="G1693" s="5"/>
      <c r="H1693" s="5"/>
      <c r="I1693" s="2"/>
      <c r="J1693" s="2"/>
      <c r="K1693" s="2"/>
      <c r="L1693" s="2"/>
      <c r="M1693" s="2"/>
      <c r="N1693" s="5"/>
      <c r="O1693" s="5"/>
      <c r="P1693" s="5"/>
      <c r="Q1693" s="5"/>
    </row>
    <row r="1694" spans="1:17" ht="30" customHeight="1" x14ac:dyDescent="0.25">
      <c r="A1694" s="2">
        <v>12693</v>
      </c>
      <c r="B1694" s="3" t="s">
        <v>246</v>
      </c>
      <c r="C1694" s="14" t="s">
        <v>1</v>
      </c>
      <c r="D1694" s="13" t="s">
        <v>301</v>
      </c>
      <c r="F1694" s="5"/>
      <c r="G1694" s="5"/>
      <c r="H1694" s="5"/>
      <c r="I1694" s="2"/>
      <c r="J1694" s="2"/>
      <c r="K1694" s="2"/>
      <c r="L1694" s="2"/>
      <c r="M1694" s="2"/>
      <c r="N1694" s="5"/>
      <c r="O1694" s="5"/>
      <c r="P1694" s="5"/>
      <c r="Q1694" s="5"/>
    </row>
    <row r="1695" spans="1:17" ht="30" customHeight="1" x14ac:dyDescent="0.25">
      <c r="A1695" s="2">
        <v>12694</v>
      </c>
      <c r="B1695" s="3" t="s">
        <v>247</v>
      </c>
      <c r="C1695" s="14" t="s">
        <v>1</v>
      </c>
      <c r="F1695" s="5"/>
      <c r="G1695" s="5"/>
      <c r="H1695" s="5"/>
      <c r="I1695" s="2"/>
      <c r="J1695" s="2"/>
      <c r="K1695" s="2"/>
      <c r="L1695" s="2"/>
      <c r="M1695" s="2"/>
      <c r="N1695" s="5"/>
      <c r="O1695" s="5"/>
      <c r="P1695" s="5"/>
      <c r="Q1695" s="5"/>
    </row>
    <row r="1696" spans="1:17" ht="30" customHeight="1" x14ac:dyDescent="0.25">
      <c r="A1696" s="2">
        <v>12695</v>
      </c>
      <c r="B1696" s="3" t="str">
        <f>HYPERLINK("https://www.facebook.com/p/C%C3%B4ng-an-x%C3%A3-Xu%C3%A2n-T%C6%B0%E1%BB%9Dng-100071456937319/", "Công an xã Xuân Tường tỉnh Nghệ An")</f>
        <v>Công an xã Xuân Tường tỉnh Nghệ An</v>
      </c>
      <c r="C1696" s="12" t="s">
        <v>300</v>
      </c>
      <c r="D1696" s="13" t="s">
        <v>301</v>
      </c>
      <c r="F1696" s="5"/>
      <c r="G1696" s="5"/>
      <c r="H1696" s="5"/>
      <c r="I1696" s="2"/>
      <c r="J1696" s="2"/>
      <c r="K1696" s="2"/>
      <c r="L1696" s="2"/>
      <c r="M1696" s="2"/>
      <c r="N1696" s="5"/>
      <c r="O1696" s="5"/>
      <c r="P1696" s="5"/>
      <c r="Q1696" s="5"/>
    </row>
    <row r="1697" spans="1:17" ht="30" customHeight="1" x14ac:dyDescent="0.25">
      <c r="A1697" s="2">
        <v>12696</v>
      </c>
      <c r="B1697" s="3" t="str">
        <f>HYPERLINK("https://www.nghean.gov.vn/kinh-te/xa-xuan-tuong-huyen-thanh-chuong-don-bang-cong-nhan-xa-dat-chuan-nong-thon-moi-565278", "UBND Ủy ban nhân dân xã Xuân Tường tỉnh Nghệ An")</f>
        <v>UBND Ủy ban nhân dân xã Xuân Tường tỉnh Nghệ An</v>
      </c>
      <c r="C1697" s="12" t="s">
        <v>300</v>
      </c>
      <c r="F1697" s="5"/>
      <c r="G1697" s="5"/>
      <c r="H1697" s="5"/>
      <c r="I1697" s="2"/>
      <c r="J1697" s="2"/>
      <c r="K1697" s="2"/>
      <c r="L1697" s="2"/>
      <c r="M1697" s="2"/>
      <c r="N1697" s="5"/>
      <c r="O1697" s="5"/>
      <c r="P1697" s="5"/>
      <c r="Q1697" s="5"/>
    </row>
    <row r="1698" spans="1:17" ht="30" customHeight="1" x14ac:dyDescent="0.25">
      <c r="A1698" s="2">
        <v>12697</v>
      </c>
      <c r="B1698" s="1" t="str">
        <f>HYPERLINK("", "Công an xã Thanh Dương tỉnh Nghệ An")</f>
        <v>Công an xã Thanh Dương tỉnh Nghệ An</v>
      </c>
      <c r="C1698" s="12" t="s">
        <v>300</v>
      </c>
      <c r="F1698" s="5"/>
      <c r="G1698" s="5"/>
      <c r="H1698" s="5"/>
      <c r="I1698" s="2"/>
      <c r="J1698" s="2"/>
      <c r="K1698" s="2"/>
      <c r="L1698" s="2"/>
      <c r="M1698" s="2"/>
      <c r="N1698" s="5"/>
      <c r="O1698" s="5"/>
      <c r="P1698" s="5"/>
      <c r="Q1698" s="5"/>
    </row>
    <row r="1699" spans="1:17" ht="30" customHeight="1" x14ac:dyDescent="0.25">
      <c r="A1699" s="2">
        <v>12698</v>
      </c>
      <c r="B1699" s="3" t="str">
        <f>HYPERLINK("http://thanhduong.thanhchuong.nghean.gov.vn/", "UBND Ủy ban nhân dân xã Thanh Dương tỉnh Nghệ An")</f>
        <v>UBND Ủy ban nhân dân xã Thanh Dương tỉnh Nghệ An</v>
      </c>
      <c r="C1699" s="12" t="s">
        <v>300</v>
      </c>
      <c r="F1699" s="5"/>
      <c r="G1699" s="5"/>
      <c r="H1699" s="5"/>
      <c r="I1699" s="2"/>
      <c r="J1699" s="2"/>
      <c r="K1699" s="2"/>
      <c r="L1699" s="2"/>
      <c r="M1699" s="2"/>
      <c r="N1699" s="5"/>
      <c r="O1699" s="5"/>
      <c r="P1699" s="5"/>
      <c r="Q1699" s="5"/>
    </row>
    <row r="1700" spans="1:17" ht="30" customHeight="1" x14ac:dyDescent="0.25">
      <c r="A1700" s="2">
        <v>12699</v>
      </c>
      <c r="B1700" s="1" t="str">
        <f>HYPERLINK("", "Công an xã Thanh Lương tỉnh Nghệ An")</f>
        <v>Công an xã Thanh Lương tỉnh Nghệ An</v>
      </c>
      <c r="C1700" s="12" t="s">
        <v>300</v>
      </c>
      <c r="D1700" s="13"/>
      <c r="F1700" s="5"/>
      <c r="G1700" s="5"/>
      <c r="H1700" s="5"/>
      <c r="I1700" s="2"/>
      <c r="J1700" s="2"/>
      <c r="K1700" s="2"/>
      <c r="L1700" s="2"/>
      <c r="M1700" s="2"/>
      <c r="N1700" s="5"/>
      <c r="O1700" s="5"/>
      <c r="P1700" s="5"/>
      <c r="Q1700" s="5"/>
    </row>
    <row r="1701" spans="1:17" ht="30" customHeight="1" x14ac:dyDescent="0.25">
      <c r="A1701" s="2">
        <v>12700</v>
      </c>
      <c r="B1701" s="3" t="str">
        <f>HYPERLINK("https://thanhchuong.nghean.gov.vn/kinh-te-chinh-tri/thanh-luong-to-chuc-ky-niem-70-nam-ngay-thanh-lap-xa-13-3-2054-13-3-2024-626130", "UBND Ủy ban nhân dân xã Thanh Lương tỉnh Nghệ An")</f>
        <v>UBND Ủy ban nhân dân xã Thanh Lương tỉnh Nghệ An</v>
      </c>
      <c r="C1701" s="12" t="s">
        <v>300</v>
      </c>
      <c r="F1701" s="5"/>
      <c r="G1701" s="5"/>
      <c r="H1701" s="5"/>
      <c r="I1701" s="2"/>
      <c r="J1701" s="2"/>
      <c r="K1701" s="2"/>
      <c r="L1701" s="2"/>
      <c r="M1701" s="2"/>
      <c r="N1701" s="5"/>
      <c r="O1701" s="5"/>
      <c r="P1701" s="5"/>
      <c r="Q1701" s="5"/>
    </row>
    <row r="1702" spans="1:17" ht="30" customHeight="1" x14ac:dyDescent="0.25">
      <c r="A1702" s="2">
        <v>12701</v>
      </c>
      <c r="B1702" s="1" t="str">
        <f>HYPERLINK("", "Công an xã Thanh Khê tỉnh Nghệ An")</f>
        <v>Công an xã Thanh Khê tỉnh Nghệ An</v>
      </c>
      <c r="C1702" s="12" t="s">
        <v>300</v>
      </c>
      <c r="D1702" s="13"/>
      <c r="F1702" s="5"/>
      <c r="G1702" s="5"/>
      <c r="H1702" s="5"/>
      <c r="I1702" s="2"/>
      <c r="J1702" s="2"/>
      <c r="K1702" s="2"/>
      <c r="L1702" s="2"/>
      <c r="M1702" s="2"/>
      <c r="N1702" s="5"/>
      <c r="O1702" s="5"/>
      <c r="P1702" s="5"/>
      <c r="Q1702" s="5"/>
    </row>
    <row r="1703" spans="1:17" ht="30" customHeight="1" x14ac:dyDescent="0.25">
      <c r="A1703" s="2">
        <v>12702</v>
      </c>
      <c r="B1703" s="3" t="str">
        <f>HYPERLINK("https://thanhkhe.thanhchuong.nghean.gov.vn/", "UBND Ủy ban nhân dân xã Thanh Khê tỉnh Nghệ An")</f>
        <v>UBND Ủy ban nhân dân xã Thanh Khê tỉnh Nghệ An</v>
      </c>
      <c r="C1703" s="12" t="s">
        <v>300</v>
      </c>
      <c r="F1703" s="5"/>
      <c r="G1703" s="5"/>
      <c r="H1703" s="5"/>
      <c r="I1703" s="2"/>
      <c r="J1703" s="2"/>
      <c r="K1703" s="2"/>
      <c r="L1703" s="2"/>
      <c r="M1703" s="2"/>
      <c r="N1703" s="5"/>
      <c r="O1703" s="5"/>
      <c r="P1703" s="5"/>
      <c r="Q1703" s="5"/>
    </row>
    <row r="1704" spans="1:17" ht="30" customHeight="1" x14ac:dyDescent="0.25">
      <c r="A1704" s="2">
        <v>12703</v>
      </c>
      <c r="B1704" s="1" t="str">
        <f>HYPERLINK("", "Công an xã Võ Liệt tỉnh Nghệ An")</f>
        <v>Công an xã Võ Liệt tỉnh Nghệ An</v>
      </c>
      <c r="C1704" s="12" t="s">
        <v>300</v>
      </c>
      <c r="D1704" s="13"/>
      <c r="F1704" s="5"/>
      <c r="G1704" s="5"/>
      <c r="H1704" s="5"/>
      <c r="I1704" s="2"/>
      <c r="J1704" s="2"/>
      <c r="K1704" s="2"/>
      <c r="L1704" s="2"/>
      <c r="M1704" s="2"/>
      <c r="N1704" s="5"/>
      <c r="O1704" s="5"/>
      <c r="P1704" s="5"/>
      <c r="Q1704" s="5"/>
    </row>
    <row r="1705" spans="1:17" ht="30" customHeight="1" x14ac:dyDescent="0.25">
      <c r="A1705" s="2">
        <v>12704</v>
      </c>
      <c r="B1705" s="3" t="str">
        <f>HYPERLINK("https://thanhchuong.nghean.gov.vn/thong-bao/thong-bao-ket-luan-thanh-tra-trach-nhiem-cong-vu-tai-ubnd-xa-vo-liet-huyen-thanh-chuong-tinh-ngh-579298", "UBND Ủy ban nhân dân xã Võ Liệt tỉnh Nghệ An")</f>
        <v>UBND Ủy ban nhân dân xã Võ Liệt tỉnh Nghệ An</v>
      </c>
      <c r="C1705" s="12" t="s">
        <v>300</v>
      </c>
      <c r="F1705" s="5"/>
      <c r="G1705" s="5"/>
      <c r="H1705" s="5"/>
      <c r="I1705" s="2"/>
      <c r="J1705" s="2"/>
      <c r="K1705" s="2"/>
      <c r="L1705" s="2"/>
      <c r="M1705" s="2"/>
      <c r="N1705" s="5"/>
      <c r="O1705" s="5"/>
      <c r="P1705" s="5"/>
      <c r="Q1705" s="5"/>
    </row>
    <row r="1706" spans="1:17" ht="30" customHeight="1" x14ac:dyDescent="0.25">
      <c r="A1706" s="2">
        <v>12705</v>
      </c>
      <c r="B1706" s="3" t="s">
        <v>248</v>
      </c>
      <c r="C1706" s="14" t="s">
        <v>1</v>
      </c>
      <c r="D1706" s="13" t="s">
        <v>301</v>
      </c>
      <c r="F1706" s="5"/>
      <c r="G1706" s="5"/>
      <c r="H1706" s="5"/>
      <c r="I1706" s="2"/>
      <c r="J1706" s="2"/>
      <c r="K1706" s="2"/>
      <c r="L1706" s="2"/>
      <c r="M1706" s="2"/>
      <c r="N1706" s="5"/>
      <c r="O1706" s="5"/>
      <c r="P1706" s="5"/>
      <c r="Q1706" s="5"/>
    </row>
    <row r="1707" spans="1:17" ht="30" customHeight="1" x14ac:dyDescent="0.25">
      <c r="A1707" s="2">
        <v>12706</v>
      </c>
      <c r="B1707" s="3" t="str">
        <f>HYPERLINK("https://www.nghean.gov.vn/uy-ban-nhan-dan-tinh", "UBND Ủy ban nhân dân xã Thanh Long tỉnh Nghệ An")</f>
        <v>UBND Ủy ban nhân dân xã Thanh Long tỉnh Nghệ An</v>
      </c>
      <c r="C1707" s="12" t="s">
        <v>300</v>
      </c>
      <c r="F1707" s="5"/>
      <c r="G1707" s="5"/>
      <c r="H1707" s="5"/>
      <c r="I1707" s="2"/>
      <c r="J1707" s="2"/>
      <c r="K1707" s="2"/>
      <c r="L1707" s="2"/>
      <c r="M1707" s="2"/>
      <c r="N1707" s="5"/>
      <c r="O1707" s="5"/>
      <c r="P1707" s="5"/>
      <c r="Q1707" s="5"/>
    </row>
    <row r="1708" spans="1:17" ht="30" customHeight="1" x14ac:dyDescent="0.25">
      <c r="A1708" s="2">
        <v>12707</v>
      </c>
      <c r="B1708" s="3" t="str">
        <f>HYPERLINK("https://www.facebook.com/p/C%C3%B4ng-an-x%C3%A3-Thanh-Th%E1%BB%A7y-100063537911822/", "Công an xã Thanh Thủy tỉnh Nghệ An")</f>
        <v>Công an xã Thanh Thủy tỉnh Nghệ An</v>
      </c>
      <c r="C1708" s="12" t="s">
        <v>300</v>
      </c>
      <c r="D1708" s="13" t="s">
        <v>301</v>
      </c>
      <c r="F1708" s="5"/>
      <c r="G1708" s="5"/>
      <c r="H1708" s="5"/>
      <c r="I1708" s="2"/>
      <c r="J1708" s="2"/>
      <c r="K1708" s="2"/>
      <c r="L1708" s="2"/>
      <c r="M1708" s="2"/>
      <c r="N1708" s="5"/>
      <c r="O1708" s="5"/>
      <c r="P1708" s="5"/>
      <c r="Q1708" s="5"/>
    </row>
    <row r="1709" spans="1:17" ht="30" customHeight="1" x14ac:dyDescent="0.25">
      <c r="A1709" s="2">
        <v>12708</v>
      </c>
      <c r="B1709" s="3" t="str">
        <f>HYPERLINK("https://www.nghean.gov.vn/", "UBND Ủy ban nhân dân xã Thanh Thủy tỉnh Nghệ An")</f>
        <v>UBND Ủy ban nhân dân xã Thanh Thủy tỉnh Nghệ An</v>
      </c>
      <c r="C1709" s="12" t="s">
        <v>300</v>
      </c>
      <c r="F1709" s="5"/>
      <c r="G1709" s="5"/>
      <c r="H1709" s="5"/>
      <c r="I1709" s="2"/>
      <c r="J1709" s="2"/>
      <c r="K1709" s="2"/>
      <c r="L1709" s="2"/>
      <c r="M1709" s="2"/>
      <c r="N1709" s="5"/>
      <c r="O1709" s="5"/>
      <c r="P1709" s="5"/>
      <c r="Q1709" s="5"/>
    </row>
    <row r="1710" spans="1:17" ht="30" customHeight="1" x14ac:dyDescent="0.25">
      <c r="A1710" s="2">
        <v>12709</v>
      </c>
      <c r="B1710" s="3" t="s">
        <v>249</v>
      </c>
      <c r="C1710" s="14" t="s">
        <v>1</v>
      </c>
      <c r="D1710" s="13" t="s">
        <v>301</v>
      </c>
      <c r="F1710" s="5"/>
      <c r="G1710" s="5"/>
      <c r="H1710" s="5"/>
      <c r="I1710" s="2"/>
      <c r="J1710" s="2"/>
      <c r="K1710" s="2"/>
      <c r="L1710" s="2"/>
      <c r="M1710" s="2"/>
      <c r="N1710" s="5"/>
      <c r="O1710" s="5"/>
      <c r="P1710" s="5"/>
      <c r="Q1710" s="5"/>
    </row>
    <row r="1711" spans="1:17" ht="30" customHeight="1" x14ac:dyDescent="0.25">
      <c r="A1711" s="2">
        <v>12710</v>
      </c>
      <c r="B1711" s="3" t="str">
        <f>HYPERLINK("https://thanhlinh-thanhchuong.nghean.gov.vn/laws/subject/UBND-xa-Thanh-Linh/", "UBND Ủy ban nhân dân xã Thanh Khai tỉnh Nghệ An")</f>
        <v>UBND Ủy ban nhân dân xã Thanh Khai tỉnh Nghệ An</v>
      </c>
      <c r="C1711" s="12" t="s">
        <v>300</v>
      </c>
      <c r="F1711" s="5"/>
      <c r="G1711" s="5"/>
      <c r="H1711" s="5"/>
      <c r="I1711" s="2"/>
      <c r="J1711" s="2"/>
      <c r="K1711" s="2"/>
      <c r="L1711" s="2"/>
      <c r="M1711" s="2"/>
      <c r="N1711" s="5"/>
      <c r="O1711" s="5"/>
      <c r="P1711" s="5"/>
      <c r="Q1711" s="5"/>
    </row>
    <row r="1712" spans="1:17" ht="30" customHeight="1" x14ac:dyDescent="0.25">
      <c r="A1712" s="2">
        <v>12711</v>
      </c>
      <c r="B1712" s="1" t="str">
        <f>HYPERLINK("https://www.facebook.com/profile.php?id=100063524224068", "Công an xã Thanh Yên tỉnh Nghệ An")</f>
        <v>Công an xã Thanh Yên tỉnh Nghệ An</v>
      </c>
      <c r="C1712" s="12" t="s">
        <v>300</v>
      </c>
      <c r="D1712" s="13" t="s">
        <v>301</v>
      </c>
      <c r="F1712" s="5"/>
      <c r="G1712" s="5"/>
      <c r="H1712" s="5"/>
      <c r="I1712" s="2"/>
      <c r="J1712" s="2"/>
      <c r="K1712" s="2"/>
      <c r="L1712" s="2"/>
      <c r="M1712" s="2"/>
      <c r="N1712" s="5"/>
      <c r="O1712" s="5"/>
      <c r="P1712" s="5"/>
      <c r="Q1712" s="5"/>
    </row>
    <row r="1713" spans="1:17" ht="30" customHeight="1" x14ac:dyDescent="0.25">
      <c r="A1713" s="2">
        <v>12712</v>
      </c>
      <c r="B1713" s="3" t="str">
        <f>HYPERLINK("https://www.nghean.gov.vn/uy-ban-nhan-dan-tinh", "UBND Ủy ban nhân dân xã Thanh Yên tỉnh Nghệ An")</f>
        <v>UBND Ủy ban nhân dân xã Thanh Yên tỉnh Nghệ An</v>
      </c>
      <c r="C1713" s="12" t="s">
        <v>300</v>
      </c>
      <c r="F1713" s="5"/>
      <c r="G1713" s="5"/>
      <c r="H1713" s="5"/>
      <c r="I1713" s="2"/>
      <c r="J1713" s="2"/>
      <c r="K1713" s="2"/>
      <c r="L1713" s="2"/>
      <c r="M1713" s="2"/>
      <c r="N1713" s="5"/>
      <c r="O1713" s="5"/>
      <c r="P1713" s="5"/>
      <c r="Q1713" s="5"/>
    </row>
    <row r="1714" spans="1:17" ht="30" customHeight="1" x14ac:dyDescent="0.25">
      <c r="A1714" s="2">
        <v>12713</v>
      </c>
      <c r="B1714" s="1" t="str">
        <f>HYPERLINK("https://www.facebook.com/profile.php?id=100085838123408", "Công an xã Thanh Hà tỉnh Nghệ An")</f>
        <v>Công an xã Thanh Hà tỉnh Nghệ An</v>
      </c>
      <c r="C1714" s="13" t="s">
        <v>300</v>
      </c>
      <c r="D1714" s="13" t="s">
        <v>301</v>
      </c>
      <c r="F1714" s="5"/>
      <c r="G1714" s="5"/>
      <c r="H1714" s="5"/>
      <c r="I1714" s="2"/>
      <c r="J1714" s="2"/>
      <c r="K1714" s="2"/>
      <c r="L1714" s="2"/>
      <c r="M1714" s="2"/>
      <c r="N1714" s="5"/>
      <c r="O1714" s="5"/>
      <c r="P1714" s="5"/>
      <c r="Q1714" s="5"/>
    </row>
    <row r="1715" spans="1:17" ht="30" customHeight="1" x14ac:dyDescent="0.25">
      <c r="A1715" s="2">
        <v>12714</v>
      </c>
      <c r="B1715" s="3" t="str">
        <f>HYPERLINK("https://thanhha.thanhchuong.nghean.gov.vn/", "UBND Ủy ban nhân dân xã Thanh Hà tỉnh Nghệ An")</f>
        <v>UBND Ủy ban nhân dân xã Thanh Hà tỉnh Nghệ An</v>
      </c>
      <c r="C1715" s="12" t="s">
        <v>300</v>
      </c>
      <c r="F1715" s="5"/>
      <c r="G1715" s="5"/>
      <c r="H1715" s="5"/>
      <c r="I1715" s="2"/>
      <c r="J1715" s="2"/>
      <c r="K1715" s="2"/>
      <c r="L1715" s="2"/>
      <c r="M1715" s="2"/>
      <c r="N1715" s="5"/>
      <c r="O1715" s="5"/>
      <c r="P1715" s="5"/>
      <c r="Q1715" s="5"/>
    </row>
    <row r="1716" spans="1:17" ht="30" customHeight="1" x14ac:dyDescent="0.25">
      <c r="A1716" s="2">
        <v>12715</v>
      </c>
      <c r="B1716" s="1" t="str">
        <f>HYPERLINK("", "Công an xã Thanh Giang tỉnh Nghệ An")</f>
        <v>Công an xã Thanh Giang tỉnh Nghệ An</v>
      </c>
      <c r="C1716" s="12" t="s">
        <v>300</v>
      </c>
      <c r="F1716" s="5"/>
      <c r="G1716" s="5"/>
      <c r="H1716" s="5"/>
      <c r="I1716" s="2"/>
      <c r="J1716" s="2"/>
      <c r="K1716" s="2"/>
      <c r="L1716" s="2"/>
      <c r="M1716" s="2"/>
      <c r="N1716" s="5"/>
      <c r="O1716" s="5"/>
      <c r="P1716" s="5"/>
      <c r="Q1716" s="5"/>
    </row>
    <row r="1717" spans="1:17" ht="30" customHeight="1" x14ac:dyDescent="0.25">
      <c r="A1717" s="2">
        <v>12716</v>
      </c>
      <c r="B1717" s="3" t="str">
        <f>HYPERLINK("http://thanhgiang.thanhmien.haiduong.gov.vn/", "UBND Ủy ban nhân dân xã Thanh Giang tỉnh Nghệ An")</f>
        <v>UBND Ủy ban nhân dân xã Thanh Giang tỉnh Nghệ An</v>
      </c>
      <c r="C1717" s="12" t="s">
        <v>300</v>
      </c>
      <c r="F1717" s="5"/>
      <c r="G1717" s="5"/>
      <c r="H1717" s="5"/>
      <c r="I1717" s="2"/>
      <c r="J1717" s="2"/>
      <c r="K1717" s="2"/>
      <c r="L1717" s="2"/>
      <c r="M1717" s="2"/>
      <c r="N1717" s="5"/>
      <c r="O1717" s="5"/>
      <c r="P1717" s="5"/>
      <c r="Q1717" s="5"/>
    </row>
    <row r="1718" spans="1:17" ht="30" customHeight="1" x14ac:dyDescent="0.25">
      <c r="A1718" s="2">
        <v>12717</v>
      </c>
      <c r="B1718" s="3" t="s">
        <v>250</v>
      </c>
      <c r="C1718" s="14" t="s">
        <v>1</v>
      </c>
      <c r="D1718" s="13" t="s">
        <v>301</v>
      </c>
      <c r="F1718" s="5"/>
      <c r="G1718" s="5"/>
      <c r="H1718" s="5"/>
      <c r="I1718" s="2"/>
      <c r="J1718" s="2"/>
      <c r="K1718" s="2"/>
      <c r="L1718" s="2"/>
      <c r="M1718" s="2"/>
      <c r="N1718" s="5"/>
      <c r="O1718" s="5"/>
      <c r="P1718" s="5"/>
      <c r="Q1718" s="5"/>
    </row>
    <row r="1719" spans="1:17" ht="30" customHeight="1" x14ac:dyDescent="0.25">
      <c r="A1719" s="2">
        <v>12718</v>
      </c>
      <c r="B1719" s="3" t="str">
        <f>HYPERLINK("https://thanhtung.thanhchuong.nghean.gov.vn/", "UBND Ủy ban nhân dân xã Thanh Tùng tỉnh Nghệ An")</f>
        <v>UBND Ủy ban nhân dân xã Thanh Tùng tỉnh Nghệ An</v>
      </c>
      <c r="C1719" s="12" t="s">
        <v>300</v>
      </c>
      <c r="F1719" s="5"/>
      <c r="G1719" s="5"/>
      <c r="H1719" s="5"/>
      <c r="I1719" s="2"/>
      <c r="J1719" s="2"/>
      <c r="K1719" s="2"/>
      <c r="L1719" s="2"/>
      <c r="M1719" s="2"/>
      <c r="N1719" s="5"/>
      <c r="O1719" s="5"/>
      <c r="P1719" s="5"/>
      <c r="Q1719" s="5"/>
    </row>
    <row r="1720" spans="1:17" ht="30" customHeight="1" x14ac:dyDescent="0.25">
      <c r="A1720" s="2">
        <v>12719</v>
      </c>
      <c r="B1720" s="3" t="s">
        <v>251</v>
      </c>
      <c r="C1720" s="14" t="s">
        <v>1</v>
      </c>
      <c r="D1720" s="11" t="s">
        <v>301</v>
      </c>
      <c r="F1720" s="5"/>
      <c r="G1720" s="5"/>
      <c r="H1720" s="5"/>
      <c r="I1720" s="2"/>
      <c r="J1720" s="2"/>
      <c r="K1720" s="2"/>
      <c r="L1720" s="2"/>
      <c r="M1720" s="2"/>
      <c r="N1720" s="5"/>
      <c r="O1720" s="5"/>
      <c r="P1720" s="5"/>
      <c r="Q1720" s="5"/>
    </row>
    <row r="1721" spans="1:17" ht="30" customHeight="1" x14ac:dyDescent="0.25">
      <c r="A1721" s="2">
        <v>12720</v>
      </c>
      <c r="B1721" s="3" t="str">
        <f>HYPERLINK("https://thanhlam.thanhchuong.nghean.gov.vn/", "UBND Ủy ban nhân dân xã Thanh Lâm tỉnh Nghệ An")</f>
        <v>UBND Ủy ban nhân dân xã Thanh Lâm tỉnh Nghệ An</v>
      </c>
      <c r="C1721" s="12" t="s">
        <v>300</v>
      </c>
      <c r="F1721" s="5"/>
      <c r="G1721" s="5"/>
      <c r="H1721" s="5"/>
      <c r="I1721" s="2"/>
      <c r="J1721" s="2"/>
      <c r="K1721" s="2"/>
      <c r="L1721" s="2"/>
      <c r="M1721" s="2"/>
      <c r="N1721" s="5"/>
      <c r="O1721" s="5"/>
      <c r="P1721" s="5"/>
      <c r="Q1721" s="5"/>
    </row>
    <row r="1722" spans="1:17" ht="30" customHeight="1" x14ac:dyDescent="0.25">
      <c r="A1722" s="2">
        <v>12721</v>
      </c>
      <c r="B1722" s="3" t="s">
        <v>252</v>
      </c>
      <c r="C1722" s="14" t="s">
        <v>1</v>
      </c>
      <c r="F1722" s="5"/>
      <c r="G1722" s="5"/>
      <c r="H1722" s="5"/>
      <c r="I1722" s="2"/>
      <c r="J1722" s="2"/>
      <c r="K1722" s="2"/>
      <c r="L1722" s="2"/>
      <c r="M1722" s="2"/>
      <c r="N1722" s="5"/>
      <c r="O1722" s="5"/>
      <c r="P1722" s="5"/>
      <c r="Q1722" s="5"/>
    </row>
    <row r="1723" spans="1:17" ht="30" customHeight="1" x14ac:dyDescent="0.25">
      <c r="A1723" s="2">
        <v>12722</v>
      </c>
      <c r="B1723" s="3" t="str">
        <f>HYPERLINK("https://thanhmai.thanhchuong.nghean.gov.vn/", "UBND Ủy ban nhân dân xã Thanh Mai tỉnh Nghệ An")</f>
        <v>UBND Ủy ban nhân dân xã Thanh Mai tỉnh Nghệ An</v>
      </c>
      <c r="C1723" s="12" t="s">
        <v>300</v>
      </c>
      <c r="F1723" s="5"/>
      <c r="G1723" s="5"/>
      <c r="H1723" s="5"/>
      <c r="I1723" s="2"/>
      <c r="J1723" s="2"/>
      <c r="K1723" s="2"/>
      <c r="L1723" s="2"/>
      <c r="M1723" s="2"/>
      <c r="N1723" s="5"/>
      <c r="O1723" s="5"/>
      <c r="P1723" s="5"/>
      <c r="Q1723" s="5"/>
    </row>
    <row r="1724" spans="1:17" ht="30" customHeight="1" x14ac:dyDescent="0.25">
      <c r="A1724" s="2">
        <v>12723</v>
      </c>
      <c r="B1724" s="1" t="str">
        <f>HYPERLINK("", "Công an xã Thanh Xuân tỉnh Nghệ An")</f>
        <v>Công an xã Thanh Xuân tỉnh Nghệ An</v>
      </c>
      <c r="C1724" s="12" t="s">
        <v>300</v>
      </c>
      <c r="D1724" s="13"/>
      <c r="F1724" s="5"/>
      <c r="G1724" s="5"/>
      <c r="H1724" s="5"/>
      <c r="I1724" s="2"/>
      <c r="J1724" s="2"/>
      <c r="K1724" s="2"/>
      <c r="L1724" s="2"/>
      <c r="M1724" s="2"/>
      <c r="N1724" s="5"/>
      <c r="O1724" s="5"/>
      <c r="P1724" s="5"/>
      <c r="Q1724" s="5"/>
    </row>
    <row r="1725" spans="1:17" ht="30" customHeight="1" x14ac:dyDescent="0.25">
      <c r="A1725" s="2">
        <v>12724</v>
      </c>
      <c r="B1725" s="3" t="str">
        <f>HYPERLINK("http://thanhxuan.thanhchuong.nghean.gov.vn/", "UBND Ủy ban nhân dân xã Thanh Xuân tỉnh Nghệ An")</f>
        <v>UBND Ủy ban nhân dân xã Thanh Xuân tỉnh Nghệ An</v>
      </c>
      <c r="C1725" s="12" t="s">
        <v>300</v>
      </c>
      <c r="F1725" s="5"/>
      <c r="G1725" s="5"/>
      <c r="H1725" s="5"/>
      <c r="I1725" s="2"/>
      <c r="J1725" s="2"/>
      <c r="K1725" s="2"/>
      <c r="L1725" s="2"/>
      <c r="M1725" s="2"/>
      <c r="N1725" s="5"/>
      <c r="O1725" s="5"/>
      <c r="P1725" s="5"/>
      <c r="Q1725" s="5"/>
    </row>
    <row r="1726" spans="1:17" ht="30" customHeight="1" x14ac:dyDescent="0.25">
      <c r="A1726" s="2">
        <v>12725</v>
      </c>
      <c r="B1726" s="3" t="str">
        <f>HYPERLINK("https://www.facebook.com/CAXThanhDuc/", "Công an xã Thanh Đức tỉnh Nghệ An")</f>
        <v>Công an xã Thanh Đức tỉnh Nghệ An</v>
      </c>
      <c r="C1726" s="12" t="s">
        <v>300</v>
      </c>
      <c r="D1726" s="13" t="s">
        <v>301</v>
      </c>
      <c r="F1726" s="5"/>
      <c r="G1726" s="5"/>
      <c r="H1726" s="5"/>
      <c r="I1726" s="2"/>
      <c r="J1726" s="2"/>
      <c r="K1726" s="2"/>
      <c r="L1726" s="2"/>
      <c r="M1726" s="2"/>
      <c r="N1726" s="5"/>
      <c r="O1726" s="5"/>
      <c r="P1726" s="5"/>
      <c r="Q1726" s="5"/>
    </row>
    <row r="1727" spans="1:17" ht="30" customHeight="1" x14ac:dyDescent="0.25">
      <c r="A1727" s="2">
        <v>12726</v>
      </c>
      <c r="B1727" s="3" t="str">
        <f>HYPERLINK("https://www.nghean.gov.vn/uy-ban-nhan-dan-tinh", "UBND Ủy ban nhân dân xã Thanh Đức tỉnh Nghệ An")</f>
        <v>UBND Ủy ban nhân dân xã Thanh Đức tỉnh Nghệ An</v>
      </c>
      <c r="C1727" s="12" t="s">
        <v>300</v>
      </c>
      <c r="F1727" s="5"/>
      <c r="G1727" s="5"/>
      <c r="H1727" s="5"/>
      <c r="I1727" s="2"/>
      <c r="J1727" s="2"/>
      <c r="K1727" s="2"/>
      <c r="L1727" s="2"/>
      <c r="M1727" s="2"/>
      <c r="N1727" s="5"/>
      <c r="O1727" s="5"/>
      <c r="P1727" s="5"/>
      <c r="Q1727" s="5"/>
    </row>
    <row r="1728" spans="1:17" ht="30" customHeight="1" x14ac:dyDescent="0.25">
      <c r="A1728" s="2">
        <v>12727</v>
      </c>
      <c r="B1728" s="3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1728" s="12" t="s">
        <v>300</v>
      </c>
      <c r="D1728" s="13" t="s">
        <v>301</v>
      </c>
      <c r="F1728" s="5"/>
      <c r="G1728" s="5"/>
      <c r="H1728" s="5"/>
      <c r="I1728" s="2"/>
      <c r="J1728" s="2"/>
      <c r="K1728" s="2"/>
      <c r="L1728" s="2"/>
      <c r="M1728" s="2"/>
      <c r="N1728" s="5"/>
      <c r="O1728" s="5"/>
      <c r="P1728" s="5"/>
      <c r="Q1728" s="5"/>
    </row>
    <row r="1729" spans="1:17" ht="30" customHeight="1" x14ac:dyDescent="0.25">
      <c r="A1729" s="2">
        <v>12728</v>
      </c>
      <c r="B1729" s="3" t="str">
        <f>HYPERLINK("https://nghiloc.nghean.gov.vn/ubnd-huyen", "UBND Ủy ban nhân dân thị trấn Quán Hành tỉnh Nghệ An")</f>
        <v>UBND Ủy ban nhân dân thị trấn Quán Hành tỉnh Nghệ An</v>
      </c>
      <c r="C1729" s="12" t="s">
        <v>300</v>
      </c>
      <c r="F1729" s="5"/>
      <c r="G1729" s="5"/>
      <c r="H1729" s="5"/>
      <c r="I1729" s="2"/>
      <c r="J1729" s="2"/>
      <c r="K1729" s="2"/>
      <c r="L1729" s="2"/>
      <c r="M1729" s="2"/>
      <c r="N1729" s="5"/>
      <c r="O1729" s="5"/>
      <c r="P1729" s="5"/>
      <c r="Q1729" s="5"/>
    </row>
    <row r="1730" spans="1:17" ht="30" customHeight="1" x14ac:dyDescent="0.25">
      <c r="A1730" s="2">
        <v>12729</v>
      </c>
      <c r="B1730" s="3" t="str">
        <f>HYPERLINK("https://www.facebook.com/people/C%C3%B4ng-an-x%C3%A3-Nghi-V%C4%83n/100063458887693/", "Công an xã Nghi Văn tỉnh Nghệ An")</f>
        <v>Công an xã Nghi Văn tỉnh Nghệ An</v>
      </c>
      <c r="C1730" s="12" t="s">
        <v>300</v>
      </c>
      <c r="D1730" s="13" t="s">
        <v>301</v>
      </c>
      <c r="F1730" s="5"/>
      <c r="G1730" s="5"/>
      <c r="H1730" s="5"/>
      <c r="I1730" s="2"/>
      <c r="J1730" s="2"/>
      <c r="K1730" s="2"/>
      <c r="L1730" s="2"/>
      <c r="M1730" s="2"/>
      <c r="N1730" s="5"/>
      <c r="O1730" s="5"/>
      <c r="P1730" s="5"/>
      <c r="Q1730" s="5"/>
    </row>
    <row r="1731" spans="1:17" ht="30" customHeight="1" x14ac:dyDescent="0.25">
      <c r="A1731" s="2">
        <v>12730</v>
      </c>
      <c r="B1731" s="3" t="str">
        <f>HYPERLINK("https://www.nghean.gov.vn/kinh-te/xa-nghi-van-huyen-nghi-loc-ky-niem-70-nam-thanh-lap-va-cong-bo-xa-dat-chuan-nong-thon-moi-kieu-m-689410", "UBND Ủy ban nhân dân xã Nghi Văn tỉnh Nghệ An")</f>
        <v>UBND Ủy ban nhân dân xã Nghi Văn tỉnh Nghệ An</v>
      </c>
      <c r="C1731" s="12" t="s">
        <v>300</v>
      </c>
      <c r="F1731" s="5"/>
      <c r="G1731" s="5"/>
      <c r="H1731" s="5"/>
      <c r="I1731" s="2"/>
      <c r="J1731" s="2"/>
      <c r="K1731" s="2"/>
      <c r="L1731" s="2"/>
      <c r="M1731" s="2"/>
      <c r="N1731" s="5"/>
      <c r="O1731" s="5"/>
      <c r="P1731" s="5"/>
      <c r="Q1731" s="5"/>
    </row>
    <row r="1732" spans="1:17" ht="30" customHeight="1" x14ac:dyDescent="0.25">
      <c r="A1732" s="2">
        <v>12731</v>
      </c>
      <c r="B1732" s="3" t="s">
        <v>253</v>
      </c>
      <c r="C1732" s="14" t="s">
        <v>1</v>
      </c>
      <c r="D1732" s="13" t="s">
        <v>301</v>
      </c>
      <c r="F1732" s="5"/>
      <c r="G1732" s="5"/>
      <c r="H1732" s="5"/>
      <c r="I1732" s="2"/>
      <c r="J1732" s="2"/>
      <c r="K1732" s="2"/>
      <c r="L1732" s="2"/>
      <c r="M1732" s="2"/>
      <c r="N1732" s="5"/>
      <c r="O1732" s="5"/>
      <c r="P1732" s="5"/>
      <c r="Q1732" s="5"/>
    </row>
    <row r="1733" spans="1:17" ht="30" customHeight="1" x14ac:dyDescent="0.25">
      <c r="A1733" s="2">
        <v>12732</v>
      </c>
      <c r="B1733" s="3" t="str">
        <f>HYPERLINK("https://nghiloc.nghean.gov.vn/cac-xa-thi-tran", "UBND Ủy ban nhân dân xã Nghi Yên tỉnh Nghệ An")</f>
        <v>UBND Ủy ban nhân dân xã Nghi Yên tỉnh Nghệ An</v>
      </c>
      <c r="C1733" s="12" t="s">
        <v>300</v>
      </c>
      <c r="F1733" s="5"/>
      <c r="G1733" s="5"/>
      <c r="H1733" s="5"/>
      <c r="I1733" s="2"/>
      <c r="J1733" s="2"/>
      <c r="K1733" s="2"/>
      <c r="L1733" s="2"/>
      <c r="M1733" s="2"/>
      <c r="N1733" s="5"/>
      <c r="O1733" s="5"/>
      <c r="P1733" s="5"/>
      <c r="Q1733" s="5"/>
    </row>
    <row r="1734" spans="1:17" ht="30" customHeight="1" x14ac:dyDescent="0.25">
      <c r="A1734" s="2">
        <v>12733</v>
      </c>
      <c r="B1734" s="3" t="str">
        <f>HYPERLINK("https://www.facebook.com/conganxaNghiTien/", "Công an xã Nghi Tiến tỉnh Nghệ An")</f>
        <v>Công an xã Nghi Tiến tỉnh Nghệ An</v>
      </c>
      <c r="C1734" s="12" t="s">
        <v>300</v>
      </c>
      <c r="D1734" s="13" t="s">
        <v>301</v>
      </c>
      <c r="F1734" s="5"/>
      <c r="G1734" s="5"/>
      <c r="H1734" s="5"/>
      <c r="I1734" s="2"/>
      <c r="J1734" s="2"/>
      <c r="K1734" s="2"/>
      <c r="L1734" s="2"/>
      <c r="M1734" s="2"/>
      <c r="N1734" s="5"/>
      <c r="O1734" s="5"/>
      <c r="P1734" s="5"/>
      <c r="Q1734" s="5"/>
    </row>
    <row r="1735" spans="1:17" ht="30" customHeight="1" x14ac:dyDescent="0.25">
      <c r="A1735" s="2">
        <v>12734</v>
      </c>
      <c r="B1735" s="3" t="str">
        <f>HYPERLINK("https://www.nghean.gov.vn/", "UBND Ủy ban nhân dân xã Nghi Tiến tỉnh Nghệ An")</f>
        <v>UBND Ủy ban nhân dân xã Nghi Tiến tỉnh Nghệ An</v>
      </c>
      <c r="C1735" s="12" t="s">
        <v>300</v>
      </c>
      <c r="F1735" s="5"/>
      <c r="G1735" s="5"/>
      <c r="H1735" s="5"/>
      <c r="I1735" s="2"/>
      <c r="J1735" s="2"/>
      <c r="K1735" s="2"/>
      <c r="L1735" s="2"/>
      <c r="M1735" s="2"/>
      <c r="N1735" s="5"/>
      <c r="O1735" s="5"/>
      <c r="P1735" s="5"/>
      <c r="Q1735" s="5"/>
    </row>
    <row r="1736" spans="1:17" ht="30" customHeight="1" x14ac:dyDescent="0.25">
      <c r="A1736" s="2">
        <v>12735</v>
      </c>
      <c r="B1736" s="3" t="s">
        <v>254</v>
      </c>
      <c r="C1736" s="14" t="s">
        <v>1</v>
      </c>
      <c r="D1736" s="13" t="s">
        <v>301</v>
      </c>
      <c r="F1736" s="5"/>
      <c r="G1736" s="5"/>
      <c r="H1736" s="5"/>
      <c r="I1736" s="2"/>
      <c r="J1736" s="2"/>
      <c r="K1736" s="2"/>
      <c r="L1736" s="2"/>
      <c r="M1736" s="2"/>
      <c r="N1736" s="5"/>
      <c r="O1736" s="5"/>
      <c r="P1736" s="5"/>
      <c r="Q1736" s="5"/>
    </row>
    <row r="1737" spans="1:17" ht="30" customHeight="1" x14ac:dyDescent="0.25">
      <c r="A1737" s="2">
        <v>12736</v>
      </c>
      <c r="B1737" s="3" t="str">
        <f>HYPERLINK("https://hungnghia.hungnguyen.nghean.gov.vn/", "UBND Ủy ban nhân dân xã Nghi Hưng tỉnh Nghệ An")</f>
        <v>UBND Ủy ban nhân dân xã Nghi Hưng tỉnh Nghệ An</v>
      </c>
      <c r="C1737" s="12" t="s">
        <v>300</v>
      </c>
      <c r="F1737" s="5"/>
      <c r="G1737" s="5"/>
      <c r="H1737" s="5"/>
      <c r="I1737" s="2"/>
      <c r="J1737" s="2"/>
      <c r="K1737" s="2"/>
      <c r="L1737" s="2"/>
      <c r="M1737" s="2"/>
      <c r="N1737" s="5"/>
      <c r="O1737" s="5"/>
      <c r="P1737" s="5"/>
      <c r="Q1737" s="5"/>
    </row>
    <row r="1738" spans="1:17" ht="30" customHeight="1" x14ac:dyDescent="0.25">
      <c r="A1738" s="2">
        <v>12737</v>
      </c>
      <c r="B1738" s="3" t="str">
        <f>HYPERLINK("https://www.facebook.com/conganxanghidong/", "Công an xã Nghi Đồng tỉnh Nghệ An")</f>
        <v>Công an xã Nghi Đồng tỉnh Nghệ An</v>
      </c>
      <c r="C1738" s="12" t="s">
        <v>300</v>
      </c>
      <c r="D1738" s="13" t="s">
        <v>301</v>
      </c>
      <c r="F1738" s="5"/>
      <c r="G1738" s="5"/>
      <c r="H1738" s="5"/>
      <c r="I1738" s="2"/>
      <c r="J1738" s="2"/>
      <c r="K1738" s="2"/>
      <c r="L1738" s="2"/>
      <c r="M1738" s="2"/>
      <c r="N1738" s="5"/>
      <c r="O1738" s="5"/>
      <c r="P1738" s="5"/>
      <c r="Q1738" s="5"/>
    </row>
    <row r="1739" spans="1:17" ht="30" customHeight="1" x14ac:dyDescent="0.25">
      <c r="A1739" s="2">
        <v>12738</v>
      </c>
      <c r="B1739" s="3" t="str">
        <f>HYPERLINK("https://www.nghean.gov.vn/", "UBND Ủy ban nhân dân xã Nghi Đồng tỉnh Nghệ An")</f>
        <v>UBND Ủy ban nhân dân xã Nghi Đồng tỉnh Nghệ An</v>
      </c>
      <c r="C1739" s="12" t="s">
        <v>300</v>
      </c>
      <c r="F1739" s="5"/>
      <c r="G1739" s="5"/>
      <c r="H1739" s="5"/>
      <c r="I1739" s="2"/>
      <c r="J1739" s="2"/>
      <c r="K1739" s="2"/>
      <c r="L1739" s="2"/>
      <c r="M1739" s="2"/>
      <c r="N1739" s="5"/>
      <c r="O1739" s="5"/>
      <c r="P1739" s="5"/>
      <c r="Q1739" s="5"/>
    </row>
    <row r="1740" spans="1:17" ht="30" customHeight="1" x14ac:dyDescent="0.25">
      <c r="A1740" s="2">
        <v>12739</v>
      </c>
      <c r="B1740" s="3" t="s">
        <v>255</v>
      </c>
      <c r="C1740" s="14" t="s">
        <v>1</v>
      </c>
      <c r="D1740" s="13" t="s">
        <v>301</v>
      </c>
      <c r="F1740" s="5"/>
      <c r="G1740" s="5"/>
      <c r="H1740" s="5"/>
      <c r="I1740" s="2"/>
      <c r="J1740" s="2"/>
      <c r="K1740" s="2"/>
      <c r="L1740" s="2"/>
      <c r="M1740" s="2"/>
      <c r="N1740" s="5"/>
      <c r="O1740" s="5"/>
      <c r="P1740" s="5"/>
      <c r="Q1740" s="5"/>
    </row>
    <row r="1741" spans="1:17" ht="30" customHeight="1" x14ac:dyDescent="0.25">
      <c r="A1741" s="2">
        <v>12740</v>
      </c>
      <c r="B1741" s="3" t="str">
        <f>HYPERLINK("https://nghiloc.nghean.gov.vn/cac-xa-thi-tran", "UBND Ủy ban nhân dân xã Nghi Thiết tỉnh Nghệ An")</f>
        <v>UBND Ủy ban nhân dân xã Nghi Thiết tỉnh Nghệ An</v>
      </c>
      <c r="C1741" s="12" t="s">
        <v>300</v>
      </c>
      <c r="F1741" s="5"/>
      <c r="G1741" s="5"/>
      <c r="H1741" s="5"/>
      <c r="I1741" s="2"/>
      <c r="J1741" s="2"/>
      <c r="K1741" s="2"/>
      <c r="L1741" s="2"/>
      <c r="M1741" s="2"/>
      <c r="N1741" s="5"/>
      <c r="O1741" s="5"/>
      <c r="P1741" s="5"/>
      <c r="Q1741" s="5"/>
    </row>
    <row r="1742" spans="1:17" ht="30" customHeight="1" x14ac:dyDescent="0.25">
      <c r="A1742" s="2">
        <v>12741</v>
      </c>
      <c r="B1742" s="3" t="str">
        <f>HYPERLINK("https://www.facebook.com/p/C%C3%B4ng-an-x%C3%A3-Nghi-L%C3%A2m-Huy%E1%BB%87n-Nghi-L%E1%BB%99c-100072454866376/", "Công an xã Nghi Lâm tỉnh Nghệ An")</f>
        <v>Công an xã Nghi Lâm tỉnh Nghệ An</v>
      </c>
      <c r="C1742" s="12" t="s">
        <v>300</v>
      </c>
      <c r="D1742" s="13" t="s">
        <v>301</v>
      </c>
      <c r="F1742" s="5"/>
      <c r="G1742" s="5"/>
      <c r="H1742" s="5"/>
      <c r="I1742" s="2"/>
      <c r="J1742" s="2"/>
      <c r="K1742" s="2"/>
      <c r="L1742" s="2"/>
      <c r="M1742" s="2"/>
      <c r="N1742" s="5"/>
      <c r="O1742" s="5"/>
      <c r="P1742" s="5"/>
      <c r="Q1742" s="5"/>
    </row>
    <row r="1743" spans="1:17" ht="30" customHeight="1" x14ac:dyDescent="0.25">
      <c r="A1743" s="2">
        <v>12742</v>
      </c>
      <c r="B1743" s="3" t="str">
        <f>HYPERLINK("https://nghiloc.nghean.gov.vn/cac-xa-thi-tran", "UBND Ủy ban nhân dân xã Nghi Lâm tỉnh Nghệ An")</f>
        <v>UBND Ủy ban nhân dân xã Nghi Lâm tỉnh Nghệ An</v>
      </c>
      <c r="C1743" s="12" t="s">
        <v>300</v>
      </c>
      <c r="F1743" s="5"/>
      <c r="G1743" s="5"/>
      <c r="H1743" s="5"/>
      <c r="I1743" s="2"/>
      <c r="J1743" s="2"/>
      <c r="K1743" s="2"/>
      <c r="L1743" s="2"/>
      <c r="M1743" s="2"/>
      <c r="N1743" s="5"/>
      <c r="O1743" s="5"/>
      <c r="P1743" s="5"/>
      <c r="Q1743" s="5"/>
    </row>
    <row r="1744" spans="1:17" ht="30" customHeight="1" x14ac:dyDescent="0.25">
      <c r="A1744" s="2">
        <v>12743</v>
      </c>
      <c r="B1744" s="3" t="str">
        <f>HYPERLINK("https://www.facebook.com/conganxanghiquang/", "Công an xã Nghi Quang tỉnh Nghệ An")</f>
        <v>Công an xã Nghi Quang tỉnh Nghệ An</v>
      </c>
      <c r="C1744" s="12" t="s">
        <v>300</v>
      </c>
      <c r="D1744" s="13" t="s">
        <v>301</v>
      </c>
      <c r="F1744" s="5"/>
      <c r="G1744" s="5"/>
      <c r="H1744" s="5"/>
      <c r="I1744" s="2"/>
      <c r="J1744" s="2"/>
      <c r="K1744" s="2"/>
      <c r="L1744" s="2"/>
      <c r="M1744" s="2"/>
      <c r="N1744" s="5"/>
      <c r="O1744" s="5"/>
      <c r="P1744" s="5"/>
      <c r="Q1744" s="5"/>
    </row>
    <row r="1745" spans="1:17" ht="30" customHeight="1" x14ac:dyDescent="0.25">
      <c r="A1745" s="2">
        <v>12744</v>
      </c>
      <c r="B1745" s="3" t="str">
        <f>HYPERLINK("https://nghiloc.nghean.gov.vn/cac-xa-thi-tran", "UBND Ủy ban nhân dân xã Nghi Quang tỉnh Nghệ An")</f>
        <v>UBND Ủy ban nhân dân xã Nghi Quang tỉnh Nghệ An</v>
      </c>
      <c r="C1745" s="12" t="s">
        <v>300</v>
      </c>
      <c r="F1745" s="5"/>
      <c r="G1745" s="5"/>
      <c r="H1745" s="5"/>
      <c r="I1745" s="2"/>
      <c r="J1745" s="2"/>
      <c r="K1745" s="2"/>
      <c r="L1745" s="2"/>
      <c r="M1745" s="2"/>
      <c r="N1745" s="5"/>
      <c r="O1745" s="5"/>
      <c r="P1745" s="5"/>
      <c r="Q1745" s="5"/>
    </row>
    <row r="1746" spans="1:17" ht="30" customHeight="1" x14ac:dyDescent="0.25">
      <c r="A1746" s="2">
        <v>12745</v>
      </c>
      <c r="B1746" s="3" t="str">
        <f>HYPERLINK("https://www.facebook.com/caxnghikieu/", "Công an xã Nghi Kiều tỉnh Nghệ An")</f>
        <v>Công an xã Nghi Kiều tỉnh Nghệ An</v>
      </c>
      <c r="C1746" s="12" t="s">
        <v>300</v>
      </c>
      <c r="D1746" s="13" t="s">
        <v>301</v>
      </c>
      <c r="F1746" s="5"/>
      <c r="G1746" s="5"/>
      <c r="H1746" s="5"/>
      <c r="I1746" s="2"/>
      <c r="J1746" s="2"/>
      <c r="K1746" s="2"/>
      <c r="L1746" s="2"/>
      <c r="M1746" s="2"/>
      <c r="N1746" s="5"/>
      <c r="O1746" s="5"/>
      <c r="P1746" s="5"/>
      <c r="Q1746" s="5"/>
    </row>
    <row r="1747" spans="1:17" ht="30" customHeight="1" x14ac:dyDescent="0.25">
      <c r="A1747" s="2">
        <v>12746</v>
      </c>
      <c r="B1747" s="3" t="str">
        <f>HYPERLINK("https://nghikieu.nghiloc.nghean.gov.vn/", "UBND Ủy ban nhân dân xã Nghi Kiều tỉnh Nghệ An")</f>
        <v>UBND Ủy ban nhân dân xã Nghi Kiều tỉnh Nghệ An</v>
      </c>
      <c r="C1747" s="12" t="s">
        <v>300</v>
      </c>
      <c r="F1747" s="5"/>
      <c r="G1747" s="5"/>
      <c r="H1747" s="5"/>
      <c r="I1747" s="2"/>
      <c r="J1747" s="2"/>
      <c r="K1747" s="2"/>
      <c r="L1747" s="2"/>
      <c r="M1747" s="2"/>
      <c r="N1747" s="5"/>
      <c r="O1747" s="5"/>
      <c r="P1747" s="5"/>
      <c r="Q1747" s="5"/>
    </row>
    <row r="1748" spans="1:17" ht="30" customHeight="1" x14ac:dyDescent="0.25">
      <c r="A1748" s="2">
        <v>12747</v>
      </c>
      <c r="B1748" s="3" t="str">
        <f>HYPERLINK("https://www.facebook.com/p/C%C3%B4ng-an-x%C3%A3-Nghi-M%E1%BB%B9-C%C3%B4ng-an-huy%E1%BB%87n-Nghi-L%E1%BB%99ct%E1%BB%89nh-Ngh%E1%BB%87-An-100066832214858/", "Công an xã Nghi Mỹ tỉnh Nghệ An")</f>
        <v>Công an xã Nghi Mỹ tỉnh Nghệ An</v>
      </c>
      <c r="C1748" s="12" t="s">
        <v>300</v>
      </c>
      <c r="F1748" s="5"/>
      <c r="G1748" s="5"/>
      <c r="H1748" s="5"/>
      <c r="I1748" s="2"/>
      <c r="J1748" s="2"/>
      <c r="K1748" s="2"/>
      <c r="L1748" s="2"/>
      <c r="M1748" s="2"/>
      <c r="N1748" s="5"/>
      <c r="O1748" s="5"/>
      <c r="P1748" s="5"/>
      <c r="Q1748" s="5"/>
    </row>
    <row r="1749" spans="1:17" ht="30" customHeight="1" x14ac:dyDescent="0.25">
      <c r="A1749" s="2">
        <v>12748</v>
      </c>
      <c r="B1749" s="3" t="str">
        <f>HYPERLINK("https://nghimy.nghiloc.nghean.gov.vn/", "UBND Ủy ban nhân dân xã Nghi Mỹ tỉnh Nghệ An")</f>
        <v>UBND Ủy ban nhân dân xã Nghi Mỹ tỉnh Nghệ An</v>
      </c>
      <c r="C1749" s="12" t="s">
        <v>300</v>
      </c>
      <c r="F1749" s="5"/>
      <c r="G1749" s="5"/>
      <c r="H1749" s="5"/>
      <c r="I1749" s="2"/>
      <c r="J1749" s="2"/>
      <c r="K1749" s="2"/>
      <c r="L1749" s="2"/>
      <c r="M1749" s="2"/>
      <c r="N1749" s="5"/>
      <c r="O1749" s="5"/>
      <c r="P1749" s="5"/>
      <c r="Q1749" s="5"/>
    </row>
    <row r="1750" spans="1:17" ht="30" customHeight="1" x14ac:dyDescent="0.25">
      <c r="A1750" s="2">
        <v>12749</v>
      </c>
      <c r="B1750" s="3" t="str">
        <f>HYPERLINK("https://www.facebook.com/p/C%C3%B4ng-an-x%C3%A3-Nghi-Ph%C6%B0%C6%A1ng-100087480679043/", "Công an xã Nghi Phương tỉnh Nghệ An")</f>
        <v>Công an xã Nghi Phương tỉnh Nghệ An</v>
      </c>
      <c r="C1750" s="12" t="s">
        <v>300</v>
      </c>
      <c r="D1750" s="13" t="s">
        <v>301</v>
      </c>
      <c r="F1750" s="5"/>
      <c r="G1750" s="5"/>
      <c r="H1750" s="5"/>
      <c r="I1750" s="2"/>
      <c r="J1750" s="2"/>
      <c r="K1750" s="2"/>
      <c r="L1750" s="2"/>
      <c r="M1750" s="2"/>
      <c r="N1750" s="5"/>
      <c r="O1750" s="5"/>
      <c r="P1750" s="5"/>
      <c r="Q1750" s="5"/>
    </row>
    <row r="1751" spans="1:17" ht="30" customHeight="1" x14ac:dyDescent="0.25">
      <c r="A1751" s="2">
        <v>12750</v>
      </c>
      <c r="B1751" s="3" t="str">
        <f>HYPERLINK("https://nghiloc.nghean.gov.vn/", "UBND Ủy ban nhân dân xã Nghi Phương tỉnh Nghệ An")</f>
        <v>UBND Ủy ban nhân dân xã Nghi Phương tỉnh Nghệ An</v>
      </c>
      <c r="C1751" s="12" t="s">
        <v>300</v>
      </c>
      <c r="F1751" s="5"/>
      <c r="G1751" s="5"/>
      <c r="H1751" s="5"/>
      <c r="I1751" s="2"/>
      <c r="J1751" s="2"/>
      <c r="K1751" s="2"/>
      <c r="L1751" s="2"/>
      <c r="M1751" s="2"/>
      <c r="N1751" s="5"/>
      <c r="O1751" s="5"/>
      <c r="P1751" s="5"/>
      <c r="Q1751" s="5"/>
    </row>
    <row r="1752" spans="1:17" ht="30" customHeight="1" x14ac:dyDescent="0.25">
      <c r="A1752" s="2">
        <v>12751</v>
      </c>
      <c r="B1752" s="1" t="str">
        <f>HYPERLINK("", "Công an xã Nghi Thuận tỉnh Nghệ An")</f>
        <v>Công an xã Nghi Thuận tỉnh Nghệ An</v>
      </c>
      <c r="C1752" s="12" t="s">
        <v>300</v>
      </c>
      <c r="D1752" s="13"/>
      <c r="F1752" s="5"/>
      <c r="G1752" s="5"/>
      <c r="H1752" s="5"/>
      <c r="I1752" s="2"/>
      <c r="J1752" s="2"/>
      <c r="K1752" s="2"/>
      <c r="L1752" s="2"/>
      <c r="M1752" s="2"/>
      <c r="N1752" s="5"/>
      <c r="O1752" s="5"/>
      <c r="P1752" s="5"/>
      <c r="Q1752" s="5"/>
    </row>
    <row r="1753" spans="1:17" ht="30" customHeight="1" x14ac:dyDescent="0.25">
      <c r="A1753" s="2">
        <v>12752</v>
      </c>
      <c r="B1753" s="3" t="str">
        <f>HYPERLINK("https://nghiloc.nghean.gov.vn/cac-xa-thi-tran", "UBND Ủy ban nhân dân xã Nghi Thuận tỉnh Nghệ An")</f>
        <v>UBND Ủy ban nhân dân xã Nghi Thuận tỉnh Nghệ An</v>
      </c>
      <c r="C1753" s="12" t="s">
        <v>300</v>
      </c>
      <c r="F1753" s="5"/>
      <c r="G1753" s="5"/>
      <c r="H1753" s="5"/>
      <c r="I1753" s="2"/>
      <c r="J1753" s="2"/>
      <c r="K1753" s="2"/>
      <c r="L1753" s="2"/>
      <c r="M1753" s="2"/>
      <c r="N1753" s="5"/>
      <c r="O1753" s="5"/>
      <c r="P1753" s="5"/>
      <c r="Q1753" s="5"/>
    </row>
    <row r="1754" spans="1:17" ht="30" customHeight="1" x14ac:dyDescent="0.25">
      <c r="A1754" s="2">
        <v>12753</v>
      </c>
      <c r="B1754" s="1" t="str">
        <f>HYPERLINK("", "Công an xã Nghi Long tỉnh Nghệ An")</f>
        <v>Công an xã Nghi Long tỉnh Nghệ An</v>
      </c>
      <c r="C1754" s="12" t="s">
        <v>300</v>
      </c>
      <c r="D1754" s="13"/>
      <c r="F1754" s="5"/>
      <c r="G1754" s="5"/>
      <c r="H1754" s="5"/>
      <c r="I1754" s="2"/>
      <c r="J1754" s="2"/>
      <c r="K1754" s="2"/>
      <c r="L1754" s="2"/>
      <c r="M1754" s="2"/>
      <c r="N1754" s="5"/>
      <c r="O1754" s="5"/>
      <c r="P1754" s="5"/>
      <c r="Q1754" s="5"/>
    </row>
    <row r="1755" spans="1:17" ht="30" customHeight="1" x14ac:dyDescent="0.25">
      <c r="A1755" s="2">
        <v>12754</v>
      </c>
      <c r="B1755" s="3" t="str">
        <f>HYPERLINK("https://nghiloc.nghean.gov.vn/cac-xa-thi-tran", "UBND Ủy ban nhân dân xã Nghi Long tỉnh Nghệ An")</f>
        <v>UBND Ủy ban nhân dân xã Nghi Long tỉnh Nghệ An</v>
      </c>
      <c r="C1755" s="12" t="s">
        <v>300</v>
      </c>
      <c r="F1755" s="5"/>
      <c r="G1755" s="5"/>
      <c r="H1755" s="5"/>
      <c r="I1755" s="2"/>
      <c r="J1755" s="2"/>
      <c r="K1755" s="2"/>
      <c r="L1755" s="2"/>
      <c r="M1755" s="2"/>
      <c r="N1755" s="5"/>
      <c r="O1755" s="5"/>
      <c r="P1755" s="5"/>
      <c r="Q1755" s="5"/>
    </row>
    <row r="1756" spans="1:17" ht="30" customHeight="1" x14ac:dyDescent="0.25">
      <c r="A1756" s="2">
        <v>12755</v>
      </c>
      <c r="B1756" s="3" t="str">
        <f>HYPERLINK("https://www.facebook.com/POLICE.NXA.NLOC.NA/", "Công an xã Nghi Xá tỉnh Nghệ An")</f>
        <v>Công an xã Nghi Xá tỉnh Nghệ An</v>
      </c>
      <c r="C1756" s="12" t="s">
        <v>300</v>
      </c>
      <c r="D1756" s="13" t="s">
        <v>301</v>
      </c>
      <c r="F1756" s="5"/>
      <c r="G1756" s="5"/>
      <c r="H1756" s="5"/>
      <c r="I1756" s="2"/>
      <c r="J1756" s="2"/>
      <c r="K1756" s="2"/>
      <c r="L1756" s="2"/>
      <c r="M1756" s="2"/>
      <c r="N1756" s="5"/>
      <c r="O1756" s="5"/>
      <c r="P1756" s="5"/>
      <c r="Q1756" s="5"/>
    </row>
    <row r="1757" spans="1:17" ht="30" customHeight="1" x14ac:dyDescent="0.25">
      <c r="A1757" s="2">
        <v>12756</v>
      </c>
      <c r="B1757" s="3" t="str">
        <f>HYPERLINK("https://nghiloc.nghean.gov.vn/", "UBND Ủy ban nhân dân xã Nghi Xá tỉnh Nghệ An")</f>
        <v>UBND Ủy ban nhân dân xã Nghi Xá tỉnh Nghệ An</v>
      </c>
      <c r="C1757" s="12" t="s">
        <v>300</v>
      </c>
      <c r="F1757" s="5"/>
      <c r="G1757" s="5"/>
      <c r="H1757" s="5"/>
      <c r="I1757" s="2"/>
      <c r="J1757" s="2"/>
      <c r="K1757" s="2"/>
      <c r="L1757" s="2"/>
      <c r="M1757" s="2"/>
      <c r="N1757" s="5"/>
      <c r="O1757" s="5"/>
      <c r="P1757" s="5"/>
      <c r="Q1757" s="5"/>
    </row>
    <row r="1758" spans="1:17" ht="30" customHeight="1" x14ac:dyDescent="0.25">
      <c r="A1758" s="2">
        <v>12757</v>
      </c>
      <c r="B1758" s="3" t="s">
        <v>256</v>
      </c>
      <c r="C1758" s="14" t="s">
        <v>1</v>
      </c>
      <c r="D1758" s="13" t="s">
        <v>301</v>
      </c>
      <c r="F1758" s="5"/>
      <c r="G1758" s="5"/>
      <c r="H1758" s="5"/>
      <c r="I1758" s="2"/>
      <c r="J1758" s="2"/>
      <c r="K1758" s="2"/>
      <c r="L1758" s="2"/>
      <c r="M1758" s="2"/>
      <c r="N1758" s="5"/>
      <c r="O1758" s="5"/>
      <c r="P1758" s="5"/>
      <c r="Q1758" s="5"/>
    </row>
    <row r="1759" spans="1:17" ht="30" customHeight="1" x14ac:dyDescent="0.25">
      <c r="A1759" s="2">
        <v>12758</v>
      </c>
      <c r="B1759" s="3" t="str">
        <f>HYPERLINK("https://www.nghean.gov.vn/", "UBND Ủy ban nhân dân xã Nghi Hợp tỉnh Nghệ An")</f>
        <v>UBND Ủy ban nhân dân xã Nghi Hợp tỉnh Nghệ An</v>
      </c>
      <c r="C1759" s="12" t="s">
        <v>300</v>
      </c>
      <c r="F1759" s="5"/>
      <c r="G1759" s="5"/>
      <c r="H1759" s="5"/>
      <c r="I1759" s="2"/>
      <c r="J1759" s="2"/>
      <c r="K1759" s="2"/>
      <c r="L1759" s="2"/>
      <c r="M1759" s="2"/>
      <c r="N1759" s="5"/>
      <c r="O1759" s="5"/>
      <c r="P1759" s="5"/>
      <c r="Q1759" s="5"/>
    </row>
    <row r="1760" spans="1:17" ht="30" customHeight="1" x14ac:dyDescent="0.25">
      <c r="A1760" s="2">
        <v>12759</v>
      </c>
      <c r="B1760" s="3" t="str">
        <f>HYPERLINK("https://www.facebook.com/p/C%C3%B4ng-an-x%C3%A3-Nghi-Hoa-100070253172862/", "Công an xã Nghi Hoa tỉnh Nghệ An")</f>
        <v>Công an xã Nghi Hoa tỉnh Nghệ An</v>
      </c>
      <c r="C1760" s="12" t="s">
        <v>300</v>
      </c>
      <c r="D1760" s="13" t="s">
        <v>301</v>
      </c>
      <c r="F1760" s="5"/>
      <c r="G1760" s="5"/>
      <c r="H1760" s="5"/>
      <c r="I1760" s="2"/>
      <c r="J1760" s="2"/>
      <c r="K1760" s="2"/>
      <c r="L1760" s="2"/>
      <c r="M1760" s="2"/>
      <c r="N1760" s="5"/>
      <c r="O1760" s="5"/>
      <c r="P1760" s="5"/>
      <c r="Q1760" s="5"/>
    </row>
    <row r="1761" spans="1:17" ht="30" customHeight="1" x14ac:dyDescent="0.25">
      <c r="A1761" s="2">
        <v>12760</v>
      </c>
      <c r="B1761" s="3" t="str">
        <f>HYPERLINK("https://www.nghean.gov.vn/kinh-te/xa-nghi-hoa-cong-bo-xa-dat-chuan-nong-thon-moi-nang-cao-700760", "UBND Ủy ban nhân dân xã Nghi Hoa tỉnh Nghệ An")</f>
        <v>UBND Ủy ban nhân dân xã Nghi Hoa tỉnh Nghệ An</v>
      </c>
      <c r="C1761" s="12" t="s">
        <v>300</v>
      </c>
      <c r="F1761" s="5"/>
      <c r="G1761" s="5"/>
      <c r="H1761" s="5"/>
      <c r="I1761" s="2"/>
      <c r="J1761" s="2"/>
      <c r="K1761" s="2"/>
      <c r="L1761" s="2"/>
      <c r="M1761" s="2"/>
      <c r="N1761" s="5"/>
      <c r="O1761" s="5"/>
      <c r="P1761" s="5"/>
      <c r="Q1761" s="5"/>
    </row>
    <row r="1762" spans="1:17" ht="30" customHeight="1" x14ac:dyDescent="0.25">
      <c r="A1762" s="2">
        <v>12761</v>
      </c>
      <c r="B1762" s="3" t="s">
        <v>257</v>
      </c>
      <c r="C1762" s="14" t="s">
        <v>1</v>
      </c>
      <c r="D1762" s="13" t="s">
        <v>301</v>
      </c>
      <c r="F1762" s="5"/>
      <c r="G1762" s="5"/>
      <c r="H1762" s="5"/>
      <c r="I1762" s="2"/>
      <c r="J1762" s="2"/>
      <c r="K1762" s="2"/>
      <c r="L1762" s="2"/>
      <c r="M1762" s="2"/>
      <c r="N1762" s="5"/>
      <c r="O1762" s="5"/>
      <c r="P1762" s="5"/>
      <c r="Q1762" s="5"/>
    </row>
    <row r="1763" spans="1:17" ht="30" customHeight="1" x14ac:dyDescent="0.25">
      <c r="A1763" s="2">
        <v>12762</v>
      </c>
      <c r="B1763" s="3" t="str">
        <f>HYPERLINK("https://www.nghean.gov.vn/tin-noi-bat/pho-chu-tich-thuong-truc-ubnd-tinh-le-hong-vinh-du-le-ky-niem-70-nam-thanh-lap-xa-nghi-my-va-con-689377", "UBND Ủy ban nhân dân xã Nghi Khánh tỉnh Nghệ An")</f>
        <v>UBND Ủy ban nhân dân xã Nghi Khánh tỉnh Nghệ An</v>
      </c>
      <c r="C1763" s="12" t="s">
        <v>300</v>
      </c>
      <c r="F1763" s="5"/>
      <c r="G1763" s="5"/>
      <c r="H1763" s="5"/>
      <c r="I1763" s="2"/>
      <c r="J1763" s="2"/>
      <c r="K1763" s="2"/>
      <c r="L1763" s="2"/>
      <c r="M1763" s="2"/>
      <c r="N1763" s="5"/>
      <c r="O1763" s="5"/>
      <c r="P1763" s="5"/>
      <c r="Q1763" s="5"/>
    </row>
    <row r="1764" spans="1:17" ht="30" customHeight="1" x14ac:dyDescent="0.25">
      <c r="A1764" s="2">
        <v>12763</v>
      </c>
      <c r="B1764" s="3" t="s">
        <v>258</v>
      </c>
      <c r="C1764" s="14" t="s">
        <v>1</v>
      </c>
      <c r="D1764" s="13" t="s">
        <v>301</v>
      </c>
      <c r="F1764" s="5"/>
      <c r="G1764" s="5"/>
      <c r="H1764" s="5"/>
      <c r="I1764" s="2"/>
      <c r="J1764" s="2"/>
      <c r="K1764" s="2"/>
      <c r="L1764" s="2"/>
      <c r="M1764" s="2"/>
      <c r="N1764" s="5"/>
      <c r="O1764" s="5"/>
      <c r="P1764" s="5"/>
      <c r="Q1764" s="5"/>
    </row>
    <row r="1765" spans="1:17" ht="30" customHeight="1" x14ac:dyDescent="0.25">
      <c r="A1765" s="2">
        <v>12764</v>
      </c>
      <c r="B1765" s="3" t="str">
        <f>HYPERLINK("https://www.nghean.gov.vn/kinh-te/xa-nghi-thinh-huyen-nghi-loc-don-bang-cong-nhan-xa-dat-chuan-nong-thon-moi-nang-cao-nam-2024-701791?pageindex=0", "UBND Ủy ban nhân dân xã Nghi Thịnh tỉnh Nghệ An")</f>
        <v>UBND Ủy ban nhân dân xã Nghi Thịnh tỉnh Nghệ An</v>
      </c>
      <c r="C1765" s="12" t="s">
        <v>300</v>
      </c>
      <c r="F1765" s="5"/>
      <c r="G1765" s="5"/>
      <c r="H1765" s="5"/>
      <c r="I1765" s="2"/>
      <c r="J1765" s="2"/>
      <c r="K1765" s="2"/>
      <c r="L1765" s="2"/>
      <c r="M1765" s="2"/>
      <c r="N1765" s="5"/>
      <c r="O1765" s="5"/>
      <c r="P1765" s="5"/>
      <c r="Q1765" s="5"/>
    </row>
    <row r="1766" spans="1:17" ht="30" customHeight="1" x14ac:dyDescent="0.25">
      <c r="A1766" s="2">
        <v>12765</v>
      </c>
      <c r="B1766" s="3" t="s">
        <v>259</v>
      </c>
      <c r="C1766" s="14" t="s">
        <v>1</v>
      </c>
      <c r="D1766" s="13" t="s">
        <v>301</v>
      </c>
      <c r="F1766" s="5"/>
      <c r="G1766" s="5"/>
      <c r="H1766" s="5"/>
      <c r="I1766" s="2"/>
      <c r="J1766" s="2"/>
      <c r="K1766" s="2"/>
      <c r="L1766" s="2"/>
      <c r="M1766" s="2"/>
      <c r="N1766" s="5"/>
      <c r="O1766" s="5"/>
      <c r="P1766" s="5"/>
      <c r="Q1766" s="5"/>
    </row>
    <row r="1767" spans="1:17" ht="30" customHeight="1" x14ac:dyDescent="0.25">
      <c r="A1767" s="2">
        <v>12766</v>
      </c>
      <c r="B1767" s="3" t="str">
        <f>HYPERLINK("https://nghiloc.nghean.gov.vn/cac-xa-thi-tran", "UBND Ủy ban nhân dân xã Nghi Công Bắc tỉnh Nghệ An")</f>
        <v>UBND Ủy ban nhân dân xã Nghi Công Bắc tỉnh Nghệ An</v>
      </c>
      <c r="C1767" s="12" t="s">
        <v>300</v>
      </c>
      <c r="F1767" s="5"/>
      <c r="G1767" s="5"/>
      <c r="H1767" s="5"/>
      <c r="I1767" s="2"/>
      <c r="J1767" s="2"/>
      <c r="K1767" s="2"/>
      <c r="L1767" s="2"/>
      <c r="M1767" s="2"/>
      <c r="N1767" s="5"/>
      <c r="O1767" s="5"/>
      <c r="P1767" s="5"/>
      <c r="Q1767" s="5"/>
    </row>
    <row r="1768" spans="1:17" ht="30" customHeight="1" x14ac:dyDescent="0.25">
      <c r="A1768" s="2">
        <v>12767</v>
      </c>
      <c r="B1768" s="3" t="s">
        <v>260</v>
      </c>
      <c r="C1768" s="14" t="s">
        <v>1</v>
      </c>
      <c r="D1768" s="13" t="s">
        <v>301</v>
      </c>
      <c r="F1768" s="5"/>
      <c r="G1768" s="5"/>
      <c r="H1768" s="5"/>
      <c r="I1768" s="2"/>
      <c r="J1768" s="2"/>
      <c r="K1768" s="2"/>
      <c r="L1768" s="2"/>
      <c r="M1768" s="2"/>
      <c r="N1768" s="5"/>
      <c r="O1768" s="5"/>
      <c r="P1768" s="5"/>
      <c r="Q1768" s="5"/>
    </row>
    <row r="1769" spans="1:17" ht="30" customHeight="1" x14ac:dyDescent="0.25">
      <c r="A1769" s="2">
        <v>12768</v>
      </c>
      <c r="B1769" s="3" t="str">
        <f>HYPERLINK("https://www.nghean.gov.vn/", "UBND Ủy ban nhân dân xã Nghi Công Nam tỉnh Nghệ An")</f>
        <v>UBND Ủy ban nhân dân xã Nghi Công Nam tỉnh Nghệ An</v>
      </c>
      <c r="C1769" s="12" t="s">
        <v>300</v>
      </c>
      <c r="F1769" s="5"/>
      <c r="G1769" s="5"/>
      <c r="H1769" s="5"/>
      <c r="I1769" s="2"/>
      <c r="J1769" s="2"/>
      <c r="K1769" s="2"/>
      <c r="L1769" s="2"/>
      <c r="M1769" s="2"/>
      <c r="N1769" s="5"/>
      <c r="O1769" s="5"/>
      <c r="P1769" s="5"/>
      <c r="Q1769" s="5"/>
    </row>
    <row r="1770" spans="1:17" ht="30" customHeight="1" x14ac:dyDescent="0.25">
      <c r="A1770" s="2">
        <v>12769</v>
      </c>
      <c r="B1770" s="3" t="str">
        <f>HYPERLINK("https://www.facebook.com/p/C%C3%B4ng-an-x%C3%A3-Nghi-Th%E1%BA%A1ch-100064701937679/", "Công an xã Nghi Thạch tỉnh Nghệ An")</f>
        <v>Công an xã Nghi Thạch tỉnh Nghệ An</v>
      </c>
      <c r="C1770" s="12" t="s">
        <v>300</v>
      </c>
      <c r="D1770" s="13" t="s">
        <v>301</v>
      </c>
      <c r="F1770" s="5"/>
      <c r="G1770" s="5"/>
      <c r="H1770" s="5"/>
      <c r="I1770" s="2"/>
      <c r="J1770" s="2"/>
      <c r="K1770" s="2"/>
      <c r="L1770" s="2"/>
      <c r="M1770" s="2"/>
      <c r="N1770" s="5"/>
      <c r="O1770" s="5"/>
      <c r="P1770" s="5"/>
      <c r="Q1770" s="5"/>
    </row>
    <row r="1771" spans="1:17" ht="30" customHeight="1" x14ac:dyDescent="0.25">
      <c r="A1771" s="2">
        <v>12770</v>
      </c>
      <c r="B1771" s="3" t="str">
        <f>HYPERLINK("https://nghithach.nghiloc.nghean.gov.vn/to-chuc-bo-may/uy-ban-nhan-dan.html", "UBND Ủy ban nhân dân xã Nghi Thạch tỉnh Nghệ An")</f>
        <v>UBND Ủy ban nhân dân xã Nghi Thạch tỉnh Nghệ An</v>
      </c>
      <c r="C1771" s="12" t="s">
        <v>300</v>
      </c>
      <c r="F1771" s="5"/>
      <c r="G1771" s="5"/>
      <c r="H1771" s="5"/>
      <c r="I1771" s="2"/>
      <c r="J1771" s="2"/>
      <c r="K1771" s="2"/>
      <c r="L1771" s="2"/>
      <c r="M1771" s="2"/>
      <c r="N1771" s="5"/>
      <c r="O1771" s="5"/>
      <c r="P1771" s="5"/>
      <c r="Q1771" s="5"/>
    </row>
    <row r="1772" spans="1:17" ht="30" customHeight="1" x14ac:dyDescent="0.25">
      <c r="A1772" s="2">
        <v>12771</v>
      </c>
      <c r="B1772" s="3" t="str">
        <f>HYPERLINK("https://www.facebook.com/conganxanghitrung/", "Công an xã Nghi Trung tỉnh Nghệ An")</f>
        <v>Công an xã Nghi Trung tỉnh Nghệ An</v>
      </c>
      <c r="C1772" s="12" t="s">
        <v>300</v>
      </c>
      <c r="D1772" s="13" t="s">
        <v>301</v>
      </c>
      <c r="F1772" s="5"/>
      <c r="G1772" s="5"/>
      <c r="H1772" s="5"/>
      <c r="I1772" s="2"/>
      <c r="J1772" s="2"/>
      <c r="K1772" s="2"/>
      <c r="L1772" s="2"/>
      <c r="M1772" s="2"/>
      <c r="N1772" s="5"/>
      <c r="O1772" s="5"/>
      <c r="P1772" s="5"/>
      <c r="Q1772" s="5"/>
    </row>
    <row r="1773" spans="1:17" ht="30" customHeight="1" x14ac:dyDescent="0.25">
      <c r="A1773" s="2">
        <v>12772</v>
      </c>
      <c r="B1773" s="3" t="str">
        <f>HYPERLINK("https://www.nghean.gov.vn/", "UBND Ủy ban nhân dân xã Nghi Trung tỉnh Nghệ An")</f>
        <v>UBND Ủy ban nhân dân xã Nghi Trung tỉnh Nghệ An</v>
      </c>
      <c r="C1773" s="12" t="s">
        <v>300</v>
      </c>
      <c r="F1773" s="5"/>
      <c r="G1773" s="5"/>
      <c r="H1773" s="5"/>
      <c r="I1773" s="2"/>
      <c r="J1773" s="2"/>
      <c r="K1773" s="2"/>
      <c r="L1773" s="2"/>
      <c r="M1773" s="2"/>
      <c r="N1773" s="5"/>
      <c r="O1773" s="5"/>
      <c r="P1773" s="5"/>
      <c r="Q1773" s="5"/>
    </row>
    <row r="1774" spans="1:17" ht="30" customHeight="1" x14ac:dyDescent="0.25">
      <c r="A1774" s="2">
        <v>12773</v>
      </c>
      <c r="B1774" s="1" t="str">
        <f>HYPERLINK("https://www.facebook.com/profile.php?id=100071410387802", "Công an xã Nghi Trường tỉnh Nghệ An")</f>
        <v>Công an xã Nghi Trường tỉnh Nghệ An</v>
      </c>
      <c r="C1774" s="12" t="s">
        <v>300</v>
      </c>
      <c r="D1774" s="13" t="s">
        <v>301</v>
      </c>
      <c r="F1774" s="5"/>
      <c r="G1774" s="5"/>
      <c r="H1774" s="5"/>
      <c r="I1774" s="2"/>
      <c r="J1774" s="2"/>
      <c r="K1774" s="2"/>
      <c r="L1774" s="2"/>
      <c r="M1774" s="2"/>
      <c r="N1774" s="5"/>
      <c r="O1774" s="5"/>
      <c r="P1774" s="5"/>
      <c r="Q1774" s="5"/>
    </row>
    <row r="1775" spans="1:17" ht="30" customHeight="1" x14ac:dyDescent="0.25">
      <c r="A1775" s="2">
        <v>12774</v>
      </c>
      <c r="B1775" s="3" t="str">
        <f>HYPERLINK("https://www.nghean.gov.vn/uy-ban-nhan-dan-tinh", "UBND Ủy ban nhân dân xã Nghi Trường tỉnh Nghệ An")</f>
        <v>UBND Ủy ban nhân dân xã Nghi Trường tỉnh Nghệ An</v>
      </c>
      <c r="C1775" s="12" t="s">
        <v>300</v>
      </c>
      <c r="F1775" s="5"/>
      <c r="G1775" s="5"/>
      <c r="H1775" s="5"/>
      <c r="I1775" s="2"/>
      <c r="J1775" s="2"/>
      <c r="K1775" s="2"/>
      <c r="L1775" s="2"/>
      <c r="M1775" s="2"/>
      <c r="N1775" s="5"/>
      <c r="O1775" s="5"/>
      <c r="P1775" s="5"/>
      <c r="Q1775" s="5"/>
    </row>
    <row r="1776" spans="1:17" ht="30" customHeight="1" x14ac:dyDescent="0.25">
      <c r="A1776" s="2">
        <v>12775</v>
      </c>
      <c r="B1776" s="3" t="s">
        <v>261</v>
      </c>
      <c r="C1776" s="14" t="s">
        <v>1</v>
      </c>
      <c r="D1776" s="13" t="s">
        <v>301</v>
      </c>
      <c r="F1776" s="5"/>
      <c r="G1776" s="5"/>
      <c r="H1776" s="5"/>
      <c r="I1776" s="2"/>
      <c r="J1776" s="2"/>
      <c r="K1776" s="2"/>
      <c r="L1776" s="2"/>
      <c r="M1776" s="2"/>
      <c r="N1776" s="5"/>
      <c r="O1776" s="5"/>
      <c r="P1776" s="5"/>
      <c r="Q1776" s="5"/>
    </row>
    <row r="1777" spans="1:17" ht="30" customHeight="1" x14ac:dyDescent="0.25">
      <c r="A1777" s="2">
        <v>12776</v>
      </c>
      <c r="B1777" s="3" t="str">
        <f>HYPERLINK("https://nghiloc.nghean.gov.vn/cac-xa-thi-tran", "UBND Ủy ban nhân dân xã Nghi Diên tỉnh Nghệ An")</f>
        <v>UBND Ủy ban nhân dân xã Nghi Diên tỉnh Nghệ An</v>
      </c>
      <c r="C1777" s="12" t="s">
        <v>300</v>
      </c>
      <c r="F1777" s="5"/>
      <c r="G1777" s="5"/>
      <c r="H1777" s="5"/>
      <c r="I1777" s="2"/>
      <c r="J1777" s="2"/>
      <c r="K1777" s="2"/>
      <c r="L1777" s="2"/>
      <c r="M1777" s="2"/>
      <c r="N1777" s="5"/>
      <c r="O1777" s="5"/>
      <c r="P1777" s="5"/>
      <c r="Q1777" s="5"/>
    </row>
    <row r="1778" spans="1:17" ht="30" customHeight="1" x14ac:dyDescent="0.25">
      <c r="A1778" s="2">
        <v>12777</v>
      </c>
      <c r="B1778" s="3" t="str">
        <f>HYPERLINK("https://www.facebook.com/p/C%C3%B4ng-an-x%C3%A3-Nghi-Phong-100068573334701/", "Công an xã Nghi Phong tỉnh Nghệ An")</f>
        <v>Công an xã Nghi Phong tỉnh Nghệ An</v>
      </c>
      <c r="C1778" s="12" t="s">
        <v>300</v>
      </c>
      <c r="D1778" s="13" t="s">
        <v>301</v>
      </c>
      <c r="F1778" s="5"/>
      <c r="G1778" s="5"/>
      <c r="H1778" s="5"/>
      <c r="I1778" s="2"/>
      <c r="J1778" s="2"/>
      <c r="K1778" s="2"/>
      <c r="L1778" s="2"/>
      <c r="M1778" s="2"/>
      <c r="N1778" s="5"/>
      <c r="O1778" s="5"/>
      <c r="P1778" s="5"/>
      <c r="Q1778" s="5"/>
    </row>
    <row r="1779" spans="1:17" ht="30" customHeight="1" x14ac:dyDescent="0.25">
      <c r="A1779" s="2">
        <v>12778</v>
      </c>
      <c r="B1779" s="3" t="str">
        <f>HYPERLINK("https://www.nghean.gov.vn/uy-ban-nhan-dan-tinh", "UBND Ủy ban nhân dân xã Nghi Phong tỉnh Nghệ An")</f>
        <v>UBND Ủy ban nhân dân xã Nghi Phong tỉnh Nghệ An</v>
      </c>
      <c r="C1779" s="12" t="s">
        <v>300</v>
      </c>
      <c r="F1779" s="5"/>
      <c r="G1779" s="5"/>
      <c r="H1779" s="5"/>
      <c r="I1779" s="2"/>
      <c r="J1779" s="2"/>
      <c r="K1779" s="2"/>
      <c r="L1779" s="2"/>
      <c r="M1779" s="2"/>
      <c r="N1779" s="5"/>
      <c r="O1779" s="5"/>
      <c r="P1779" s="5"/>
      <c r="Q1779" s="5"/>
    </row>
    <row r="1780" spans="1:17" ht="30" customHeight="1" x14ac:dyDescent="0.25">
      <c r="A1780" s="2">
        <v>12779</v>
      </c>
      <c r="B1780" s="3" t="str">
        <f>HYPERLINK("https://www.facebook.com/caxnghixuan/?locale=vi_VN", "Công an xã Nghi Xuân tỉnh Nghệ An")</f>
        <v>Công an xã Nghi Xuân tỉnh Nghệ An</v>
      </c>
      <c r="C1780" s="12" t="s">
        <v>300</v>
      </c>
      <c r="D1780" s="13" t="s">
        <v>301</v>
      </c>
      <c r="F1780" s="5"/>
      <c r="G1780" s="5"/>
      <c r="H1780" s="5"/>
      <c r="I1780" s="2"/>
      <c r="J1780" s="2"/>
      <c r="K1780" s="2"/>
      <c r="L1780" s="2"/>
      <c r="M1780" s="2"/>
      <c r="N1780" s="5"/>
      <c r="O1780" s="5"/>
      <c r="P1780" s="5"/>
      <c r="Q1780" s="5"/>
    </row>
    <row r="1781" spans="1:17" ht="30" customHeight="1" x14ac:dyDescent="0.25">
      <c r="A1781" s="2">
        <v>12780</v>
      </c>
      <c r="B1781" s="3" t="str">
        <f>HYPERLINK("https://nghixuan.nghiloc.nghean.gov.vn/", "UBND Ủy ban nhân dân xã Nghi Xuân tỉnh Nghệ An")</f>
        <v>UBND Ủy ban nhân dân xã Nghi Xuân tỉnh Nghệ An</v>
      </c>
      <c r="C1781" s="12" t="s">
        <v>300</v>
      </c>
      <c r="F1781" s="5"/>
      <c r="G1781" s="5"/>
      <c r="H1781" s="5"/>
      <c r="I1781" s="2"/>
      <c r="J1781" s="2"/>
      <c r="K1781" s="2"/>
      <c r="L1781" s="2"/>
      <c r="M1781" s="2"/>
      <c r="N1781" s="5"/>
      <c r="O1781" s="5"/>
      <c r="P1781" s="5"/>
      <c r="Q1781" s="5"/>
    </row>
    <row r="1782" spans="1:17" ht="30" customHeight="1" x14ac:dyDescent="0.25">
      <c r="A1782" s="2">
        <v>12781</v>
      </c>
      <c r="B1782" s="3" t="str">
        <f>HYPERLINK("https://www.facebook.com/ConganxaNghiVan/", "Công an xã Nghi Vạn tỉnh Nghệ An")</f>
        <v>Công an xã Nghi Vạn tỉnh Nghệ An</v>
      </c>
      <c r="C1782" s="12" t="s">
        <v>300</v>
      </c>
      <c r="D1782" s="13" t="s">
        <v>301</v>
      </c>
      <c r="F1782" s="5"/>
      <c r="G1782" s="5"/>
      <c r="H1782" s="5"/>
      <c r="I1782" s="2"/>
      <c r="J1782" s="2"/>
      <c r="K1782" s="2"/>
      <c r="L1782" s="2"/>
      <c r="M1782" s="2"/>
      <c r="N1782" s="5"/>
      <c r="O1782" s="5"/>
      <c r="P1782" s="5"/>
      <c r="Q1782" s="5"/>
    </row>
    <row r="1783" spans="1:17" ht="30" customHeight="1" x14ac:dyDescent="0.25">
      <c r="A1783" s="2">
        <v>12782</v>
      </c>
      <c r="B1783" s="3" t="str">
        <f>HYPERLINK("https://nghiloc.nghean.gov.vn/cac-xa-thi-tran", "UBND Ủy ban nhân dân xã Nghi Vạn tỉnh Nghệ An")</f>
        <v>UBND Ủy ban nhân dân xã Nghi Vạn tỉnh Nghệ An</v>
      </c>
      <c r="C1783" s="12" t="s">
        <v>300</v>
      </c>
      <c r="F1783" s="5"/>
      <c r="G1783" s="5"/>
      <c r="H1783" s="5"/>
      <c r="I1783" s="2"/>
      <c r="J1783" s="2"/>
      <c r="K1783" s="2"/>
      <c r="L1783" s="2"/>
      <c r="M1783" s="2"/>
      <c r="N1783" s="5"/>
      <c r="O1783" s="5"/>
      <c r="P1783" s="5"/>
      <c r="Q1783" s="5"/>
    </row>
    <row r="1784" spans="1:17" ht="30" customHeight="1" x14ac:dyDescent="0.25">
      <c r="A1784" s="2">
        <v>12783</v>
      </c>
      <c r="B1784" s="1" t="str">
        <f>HYPERLINK("https://www.facebook.com/profile.php?id=100094781532880", "Công an xã Phúc Thọ tỉnh Nghệ An")</f>
        <v>Công an xã Phúc Thọ tỉnh Nghệ An</v>
      </c>
      <c r="C1784" s="12" t="s">
        <v>300</v>
      </c>
      <c r="D1784" s="11" t="s">
        <v>301</v>
      </c>
      <c r="F1784" s="5"/>
      <c r="G1784" s="5"/>
      <c r="H1784" s="5"/>
      <c r="I1784" s="2"/>
      <c r="J1784" s="2"/>
      <c r="K1784" s="2"/>
      <c r="L1784" s="2"/>
      <c r="M1784" s="2"/>
      <c r="N1784" s="5"/>
      <c r="O1784" s="5"/>
      <c r="P1784" s="5"/>
      <c r="Q1784" s="5"/>
    </row>
    <row r="1785" spans="1:17" ht="30" customHeight="1" x14ac:dyDescent="0.25">
      <c r="A1785" s="2">
        <v>12784</v>
      </c>
      <c r="B1785" s="3" t="str">
        <f>HYPERLINK("https://phucthanh.yenthanh.nghean.gov.vn/", "UBND Ủy ban nhân dân xã Phúc Thọ tỉnh Nghệ An")</f>
        <v>UBND Ủy ban nhân dân xã Phúc Thọ tỉnh Nghệ An</v>
      </c>
      <c r="C1785" s="12" t="s">
        <v>300</v>
      </c>
      <c r="F1785" s="5"/>
      <c r="G1785" s="5"/>
      <c r="H1785" s="5"/>
      <c r="I1785" s="2"/>
      <c r="J1785" s="2"/>
      <c r="K1785" s="2"/>
      <c r="L1785" s="2"/>
      <c r="M1785" s="2"/>
      <c r="N1785" s="5"/>
      <c r="O1785" s="5"/>
      <c r="P1785" s="5"/>
      <c r="Q1785" s="5"/>
    </row>
    <row r="1786" spans="1:17" ht="30" customHeight="1" x14ac:dyDescent="0.25">
      <c r="A1786" s="2">
        <v>12785</v>
      </c>
      <c r="B1786" s="1" t="str">
        <f>HYPERLINK("https://www.facebook.com/profile.php?id=100088776607192", "Công an xã Nghi Thái tỉnh Nghệ An")</f>
        <v>Công an xã Nghi Thái tỉnh Nghệ An</v>
      </c>
      <c r="C1786" s="12" t="s">
        <v>300</v>
      </c>
      <c r="D1786" s="13" t="s">
        <v>301</v>
      </c>
      <c r="F1786" s="5"/>
      <c r="G1786" s="5"/>
      <c r="H1786" s="5"/>
      <c r="I1786" s="2"/>
      <c r="J1786" s="2"/>
      <c r="K1786" s="2"/>
      <c r="L1786" s="2"/>
      <c r="M1786" s="2"/>
      <c r="N1786" s="5"/>
      <c r="O1786" s="5"/>
      <c r="P1786" s="5"/>
      <c r="Q1786" s="5"/>
    </row>
    <row r="1787" spans="1:17" ht="30" customHeight="1" x14ac:dyDescent="0.25">
      <c r="A1787" s="2">
        <v>12786</v>
      </c>
      <c r="B1787" s="3" t="str">
        <f>HYPERLINK("https://nghithai.nghiloc.nghean.gov.vn/", "UBND Ủy ban nhân dân xã Nghi Thái tỉnh Nghệ An")</f>
        <v>UBND Ủy ban nhân dân xã Nghi Thái tỉnh Nghệ An</v>
      </c>
      <c r="C1787" s="12" t="s">
        <v>300</v>
      </c>
      <c r="F1787" s="5"/>
      <c r="G1787" s="5"/>
      <c r="H1787" s="5"/>
      <c r="I1787" s="2"/>
      <c r="J1787" s="2"/>
      <c r="K1787" s="2"/>
      <c r="L1787" s="2"/>
      <c r="M1787" s="2"/>
      <c r="N1787" s="5"/>
      <c r="O1787" s="5"/>
      <c r="P1787" s="5"/>
      <c r="Q1787" s="5"/>
    </row>
    <row r="1788" spans="1:17" ht="30" customHeight="1" x14ac:dyDescent="0.25">
      <c r="A1788" s="2">
        <v>12787</v>
      </c>
      <c r="B1788" s="3" t="str">
        <f>HYPERLINK("https://www.facebook.com/p/C%C3%B4ng-an-th%E1%BB%8B-tr%E1%BA%A5n-Nam-%C4%90%C3%A0n-100077451044059/", "Công an thị trấn Nam Đàn tỉnh Nghệ An")</f>
        <v>Công an thị trấn Nam Đàn tỉnh Nghệ An</v>
      </c>
      <c r="C1788" s="12" t="s">
        <v>300</v>
      </c>
      <c r="D1788" s="13" t="s">
        <v>301</v>
      </c>
      <c r="F1788" s="5"/>
      <c r="G1788" s="5"/>
      <c r="H1788" s="5"/>
      <c r="I1788" s="2"/>
      <c r="J1788" s="2"/>
      <c r="K1788" s="2"/>
      <c r="L1788" s="2"/>
      <c r="M1788" s="2"/>
      <c r="N1788" s="5"/>
      <c r="O1788" s="5"/>
      <c r="P1788" s="5"/>
      <c r="Q1788" s="5"/>
    </row>
    <row r="1789" spans="1:17" ht="30" customHeight="1" x14ac:dyDescent="0.25">
      <c r="A1789" s="2">
        <v>12788</v>
      </c>
      <c r="B1789" s="3" t="str">
        <f>HYPERLINK("https://thitran.namdan.nghean.gov.vn/", "UBND Ủy ban nhân dân thị trấn Nam Đàn tỉnh Nghệ An")</f>
        <v>UBND Ủy ban nhân dân thị trấn Nam Đàn tỉnh Nghệ An</v>
      </c>
      <c r="C1789" s="12" t="s">
        <v>300</v>
      </c>
      <c r="F1789" s="5"/>
      <c r="G1789" s="5"/>
      <c r="H1789" s="5"/>
      <c r="I1789" s="2"/>
      <c r="J1789" s="2"/>
      <c r="K1789" s="2"/>
      <c r="L1789" s="2"/>
      <c r="M1789" s="2"/>
      <c r="N1789" s="5"/>
      <c r="O1789" s="5"/>
      <c r="P1789" s="5"/>
      <c r="Q1789" s="5"/>
    </row>
    <row r="1790" spans="1:17" ht="30" customHeight="1" x14ac:dyDescent="0.25">
      <c r="A1790" s="2">
        <v>12789</v>
      </c>
      <c r="B1790" s="3" t="s">
        <v>262</v>
      </c>
      <c r="C1790" s="14" t="s">
        <v>1</v>
      </c>
      <c r="D1790" s="13" t="s">
        <v>301</v>
      </c>
      <c r="F1790" s="5"/>
      <c r="G1790" s="5"/>
      <c r="H1790" s="5"/>
      <c r="I1790" s="2"/>
      <c r="J1790" s="2"/>
      <c r="K1790" s="2"/>
      <c r="L1790" s="2"/>
      <c r="M1790" s="2"/>
      <c r="N1790" s="5"/>
      <c r="O1790" s="5"/>
      <c r="P1790" s="5"/>
      <c r="Q1790" s="5"/>
    </row>
    <row r="1791" spans="1:17" ht="30" customHeight="1" x14ac:dyDescent="0.25">
      <c r="A1791" s="2">
        <v>12790</v>
      </c>
      <c r="B1791" s="3" t="str">
        <f>HYPERLINK("https://namhung.namdan.nghean.gov.vn/", "UBND Ủy ban nhân dân xã Nam Hưng tỉnh Nghệ An")</f>
        <v>UBND Ủy ban nhân dân xã Nam Hưng tỉnh Nghệ An</v>
      </c>
      <c r="C1791" s="12" t="s">
        <v>300</v>
      </c>
      <c r="F1791" s="5"/>
      <c r="G1791" s="5"/>
      <c r="H1791" s="5"/>
      <c r="I1791" s="2"/>
      <c r="J1791" s="2"/>
      <c r="K1791" s="2"/>
      <c r="L1791" s="2"/>
      <c r="M1791" s="2"/>
      <c r="N1791" s="5"/>
      <c r="O1791" s="5"/>
      <c r="P1791" s="5"/>
      <c r="Q1791" s="5"/>
    </row>
    <row r="1792" spans="1:17" ht="30" customHeight="1" x14ac:dyDescent="0.25">
      <c r="A1792" s="2">
        <v>12791</v>
      </c>
      <c r="B1792" s="3" t="s">
        <v>263</v>
      </c>
      <c r="C1792" s="14" t="s">
        <v>1</v>
      </c>
      <c r="D1792" s="13" t="s">
        <v>301</v>
      </c>
      <c r="F1792" s="5"/>
      <c r="G1792" s="5"/>
      <c r="H1792" s="5"/>
      <c r="I1792" s="2"/>
      <c r="J1792" s="2"/>
      <c r="K1792" s="2"/>
      <c r="L1792" s="2"/>
      <c r="M1792" s="2"/>
      <c r="N1792" s="5"/>
      <c r="O1792" s="5"/>
      <c r="P1792" s="5"/>
      <c r="Q1792" s="5"/>
    </row>
    <row r="1793" spans="1:17" ht="30" customHeight="1" x14ac:dyDescent="0.25">
      <c r="A1793" s="2">
        <v>12792</v>
      </c>
      <c r="B1793" s="3" t="str">
        <f>HYPERLINK("https://namnghia.namdan.nghean.gov.vn/", "UBND Ủy ban nhân dân xã Nam Nghĩa tỉnh Nghệ An")</f>
        <v>UBND Ủy ban nhân dân xã Nam Nghĩa tỉnh Nghệ An</v>
      </c>
      <c r="C1793" s="12" t="s">
        <v>300</v>
      </c>
      <c r="F1793" s="5"/>
      <c r="G1793" s="5"/>
      <c r="H1793" s="5"/>
      <c r="I1793" s="2"/>
      <c r="J1793" s="2"/>
      <c r="K1793" s="2"/>
      <c r="L1793" s="2"/>
      <c r="M1793" s="2"/>
      <c r="N1793" s="5"/>
      <c r="O1793" s="5"/>
      <c r="P1793" s="5"/>
      <c r="Q1793" s="5"/>
    </row>
    <row r="1794" spans="1:17" ht="30" customHeight="1" x14ac:dyDescent="0.25">
      <c r="A1794" s="2">
        <v>12793</v>
      </c>
      <c r="B1794" s="3" t="str">
        <f>HYPERLINK("https://www.facebook.com/congannamthanh/", "Công an xã Nam Thanh tỉnh Nghệ An")</f>
        <v>Công an xã Nam Thanh tỉnh Nghệ An</v>
      </c>
      <c r="C1794" s="12" t="s">
        <v>300</v>
      </c>
      <c r="D1794" s="13"/>
      <c r="F1794" s="5"/>
      <c r="G1794" s="5"/>
      <c r="H1794" s="5"/>
      <c r="I1794" s="2"/>
      <c r="J1794" s="2"/>
      <c r="K1794" s="2"/>
      <c r="L1794" s="2"/>
      <c r="M1794" s="2"/>
      <c r="N1794" s="5"/>
      <c r="O1794" s="5"/>
      <c r="P1794" s="5"/>
      <c r="Q1794" s="5"/>
    </row>
    <row r="1795" spans="1:17" ht="30" customHeight="1" x14ac:dyDescent="0.25">
      <c r="A1795" s="2">
        <v>12794</v>
      </c>
      <c r="B1795" s="3" t="str">
        <f>HYPERLINK("https://namthanh.yenthanh.nghean.gov.vn/", "UBND Ủy ban nhân dân xã Nam Thanh tỉnh Nghệ An")</f>
        <v>UBND Ủy ban nhân dân xã Nam Thanh tỉnh Nghệ An</v>
      </c>
      <c r="C1795" s="12" t="s">
        <v>300</v>
      </c>
      <c r="F1795" s="5"/>
      <c r="G1795" s="5"/>
      <c r="H1795" s="5"/>
      <c r="I1795" s="2"/>
      <c r="J1795" s="2"/>
      <c r="K1795" s="2"/>
      <c r="L1795" s="2"/>
      <c r="M1795" s="2"/>
      <c r="N1795" s="5"/>
      <c r="O1795" s="5"/>
      <c r="P1795" s="5"/>
      <c r="Q1795" s="5"/>
    </row>
    <row r="1796" spans="1:17" ht="30" customHeight="1" x14ac:dyDescent="0.25">
      <c r="A1796" s="2">
        <v>12795</v>
      </c>
      <c r="B1796" s="3" t="s">
        <v>264</v>
      </c>
      <c r="C1796" s="14" t="s">
        <v>1</v>
      </c>
      <c r="D1796" s="13" t="s">
        <v>301</v>
      </c>
      <c r="F1796" s="5"/>
      <c r="G1796" s="5"/>
      <c r="H1796" s="5"/>
      <c r="I1796" s="2"/>
      <c r="J1796" s="2"/>
      <c r="K1796" s="2"/>
      <c r="L1796" s="2"/>
      <c r="M1796" s="2"/>
      <c r="N1796" s="5"/>
      <c r="O1796" s="5"/>
      <c r="P1796" s="5"/>
      <c r="Q1796" s="5"/>
    </row>
    <row r="1797" spans="1:17" ht="30" customHeight="1" x14ac:dyDescent="0.25">
      <c r="A1797" s="2">
        <v>12796</v>
      </c>
      <c r="B1797" s="3" t="str">
        <f>HYPERLINK("https://namanh.namdan.nghean.gov.vn/", "UBND Ủy ban nhân dân xã Nam Anh tỉnh Nghệ An")</f>
        <v>UBND Ủy ban nhân dân xã Nam Anh tỉnh Nghệ An</v>
      </c>
      <c r="C1797" s="12" t="s">
        <v>300</v>
      </c>
      <c r="F1797" s="5"/>
      <c r="G1797" s="5"/>
      <c r="H1797" s="5"/>
      <c r="I1797" s="2"/>
      <c r="J1797" s="2"/>
      <c r="K1797" s="2"/>
      <c r="L1797" s="2"/>
      <c r="M1797" s="2"/>
      <c r="N1797" s="5"/>
      <c r="O1797" s="5"/>
      <c r="P1797" s="5"/>
      <c r="Q1797" s="5"/>
    </row>
    <row r="1798" spans="1:17" ht="30" customHeight="1" x14ac:dyDescent="0.25">
      <c r="A1798" s="2">
        <v>12797</v>
      </c>
      <c r="B1798" s="3" t="s">
        <v>265</v>
      </c>
      <c r="C1798" s="14" t="s">
        <v>1</v>
      </c>
      <c r="D1798" s="13" t="s">
        <v>301</v>
      </c>
      <c r="F1798" s="5"/>
      <c r="G1798" s="5"/>
      <c r="H1798" s="5"/>
      <c r="I1798" s="2"/>
      <c r="J1798" s="2"/>
      <c r="K1798" s="2"/>
      <c r="L1798" s="2"/>
      <c r="M1798" s="2"/>
      <c r="N1798" s="5"/>
      <c r="O1798" s="5"/>
      <c r="P1798" s="5"/>
      <c r="Q1798" s="5"/>
    </row>
    <row r="1799" spans="1:17" ht="30" customHeight="1" x14ac:dyDescent="0.25">
      <c r="A1799" s="2">
        <v>12798</v>
      </c>
      <c r="B1799" s="3" t="str">
        <f>HYPERLINK("https://chicucthuyloi.nghean.gov.vn/tin-tuc-su-kien-59918/huyen-nam-dan-hoi-nghi-tiep-xuc-cu-tri-tai-xa-nam-xuan-700677", "UBND Ủy ban nhân dân xã Nam Xuân tỉnh Nghệ An")</f>
        <v>UBND Ủy ban nhân dân xã Nam Xuân tỉnh Nghệ An</v>
      </c>
      <c r="C1799" s="12" t="s">
        <v>300</v>
      </c>
      <c r="F1799" s="5"/>
      <c r="G1799" s="5"/>
      <c r="H1799" s="5"/>
      <c r="I1799" s="2"/>
      <c r="J1799" s="2"/>
      <c r="K1799" s="2"/>
      <c r="L1799" s="2"/>
      <c r="M1799" s="2"/>
      <c r="N1799" s="5"/>
      <c r="O1799" s="5"/>
      <c r="P1799" s="5"/>
      <c r="Q1799" s="5"/>
    </row>
    <row r="1800" spans="1:17" ht="30" customHeight="1" x14ac:dyDescent="0.25">
      <c r="A1800" s="2">
        <v>12799</v>
      </c>
      <c r="B1800" s="1" t="str">
        <f>HYPERLINK("https://www.facebook.com/profile.php?id=100079970288058", "Công an xã Nam Thái tỉnh Nghệ An")</f>
        <v>Công an xã Nam Thái tỉnh Nghệ An</v>
      </c>
      <c r="C1800" s="12" t="s">
        <v>300</v>
      </c>
      <c r="D1800" s="13" t="s">
        <v>301</v>
      </c>
      <c r="F1800" s="5"/>
      <c r="G1800" s="5"/>
      <c r="H1800" s="5"/>
      <c r="I1800" s="2"/>
      <c r="J1800" s="2"/>
      <c r="K1800" s="2"/>
      <c r="L1800" s="2"/>
      <c r="M1800" s="2"/>
      <c r="N1800" s="5"/>
      <c r="O1800" s="5"/>
      <c r="P1800" s="5"/>
      <c r="Q1800" s="5"/>
    </row>
    <row r="1801" spans="1:17" ht="30" customHeight="1" x14ac:dyDescent="0.25">
      <c r="A1801" s="2">
        <v>12800</v>
      </c>
      <c r="B1801" s="3" t="str">
        <f>HYPERLINK("https://namthai.namdan.nghean.gov.vn/thong-bao-lich-lam-viec/thong-bao-uy-ban-nhan-dan-xa-nam-thai-cong-khai-so-dien-thoai-duong-day-nong-dia-chi-thu-dien-tu-571798", "UBND Ủy ban nhân dân xã Nam Thái tỉnh Nghệ An")</f>
        <v>UBND Ủy ban nhân dân xã Nam Thái tỉnh Nghệ An</v>
      </c>
      <c r="C1801" s="12" t="s">
        <v>300</v>
      </c>
      <c r="F1801" s="5"/>
      <c r="G1801" s="5"/>
      <c r="H1801" s="5"/>
      <c r="I1801" s="2"/>
      <c r="J1801" s="2"/>
      <c r="K1801" s="2"/>
      <c r="L1801" s="2"/>
      <c r="M1801" s="2"/>
      <c r="N1801" s="5"/>
      <c r="O1801" s="5"/>
      <c r="P1801" s="5"/>
      <c r="Q1801" s="5"/>
    </row>
    <row r="1802" spans="1:17" ht="30" customHeight="1" x14ac:dyDescent="0.25">
      <c r="A1802" s="2">
        <v>12801</v>
      </c>
      <c r="B1802" s="3" t="s">
        <v>266</v>
      </c>
      <c r="C1802" s="14" t="s">
        <v>1</v>
      </c>
      <c r="F1802" s="5"/>
      <c r="G1802" s="5"/>
      <c r="H1802" s="5"/>
      <c r="I1802" s="2"/>
      <c r="J1802" s="2"/>
      <c r="K1802" s="2"/>
      <c r="L1802" s="2"/>
      <c r="M1802" s="2"/>
      <c r="N1802" s="5"/>
      <c r="O1802" s="5"/>
      <c r="P1802" s="5"/>
      <c r="Q1802" s="5"/>
    </row>
    <row r="1803" spans="1:17" ht="30" customHeight="1" x14ac:dyDescent="0.25">
      <c r="A1803" s="2">
        <v>12802</v>
      </c>
      <c r="B1803" s="3" t="str">
        <f>HYPERLINK("https://www.nghean.gov.vn/", "UBND Ủy ban nhân dân xã Vân Diên tỉnh Nghệ An")</f>
        <v>UBND Ủy ban nhân dân xã Vân Diên tỉnh Nghệ An</v>
      </c>
      <c r="C1803" s="12" t="s">
        <v>300</v>
      </c>
      <c r="F1803" s="5"/>
      <c r="G1803" s="5"/>
      <c r="H1803" s="5"/>
      <c r="I1803" s="2"/>
      <c r="J1803" s="2"/>
      <c r="K1803" s="2"/>
      <c r="L1803" s="2"/>
      <c r="M1803" s="2"/>
      <c r="N1803" s="5"/>
      <c r="O1803" s="5"/>
      <c r="P1803" s="5"/>
      <c r="Q1803" s="5"/>
    </row>
    <row r="1804" spans="1:17" ht="30" customHeight="1" x14ac:dyDescent="0.25">
      <c r="A1804" s="2">
        <v>12803</v>
      </c>
      <c r="B1804" s="3" t="s">
        <v>267</v>
      </c>
      <c r="C1804" s="14" t="s">
        <v>1</v>
      </c>
      <c r="D1804" s="13" t="s">
        <v>301</v>
      </c>
      <c r="F1804" s="5"/>
      <c r="G1804" s="5"/>
      <c r="H1804" s="5"/>
      <c r="I1804" s="2"/>
      <c r="J1804" s="2"/>
      <c r="K1804" s="2"/>
      <c r="L1804" s="2"/>
      <c r="M1804" s="2"/>
      <c r="N1804" s="5"/>
      <c r="O1804" s="5"/>
      <c r="P1804" s="5"/>
      <c r="Q1804" s="5"/>
    </row>
    <row r="1805" spans="1:17" ht="30" customHeight="1" x14ac:dyDescent="0.25">
      <c r="A1805" s="2">
        <v>12804</v>
      </c>
      <c r="B1805" s="3" t="str">
        <f>HYPERLINK("https://namdan.nghean.gov.vn/", "UBND Ủy ban nhân dân xã Nam Lĩnh tỉnh Nghệ An")</f>
        <v>UBND Ủy ban nhân dân xã Nam Lĩnh tỉnh Nghệ An</v>
      </c>
      <c r="C1805" s="12" t="s">
        <v>300</v>
      </c>
      <c r="F1805" s="5"/>
      <c r="G1805" s="5"/>
      <c r="H1805" s="5"/>
      <c r="I1805" s="2"/>
      <c r="J1805" s="2"/>
      <c r="K1805" s="2"/>
      <c r="L1805" s="2"/>
      <c r="M1805" s="2"/>
      <c r="N1805" s="5"/>
      <c r="O1805" s="5"/>
      <c r="P1805" s="5"/>
      <c r="Q1805" s="5"/>
    </row>
    <row r="1806" spans="1:17" ht="30" customHeight="1" x14ac:dyDescent="0.25">
      <c r="A1806" s="2">
        <v>12805</v>
      </c>
      <c r="B1806" s="3" t="str">
        <f>HYPERLINK("https://www.facebook.com/p/X%C3%A3-Nam-Giang-Nam-%C4%90%C3%A0n-Ngh%E1%BB%87-An-100070503094766/", "Công an xã Nam Giang tỉnh Nghệ An")</f>
        <v>Công an xã Nam Giang tỉnh Nghệ An</v>
      </c>
      <c r="C1806" s="12" t="s">
        <v>300</v>
      </c>
      <c r="F1806" s="5"/>
      <c r="G1806" s="5"/>
      <c r="H1806" s="5"/>
      <c r="I1806" s="2"/>
      <c r="J1806" s="2"/>
      <c r="K1806" s="2"/>
      <c r="L1806" s="2"/>
      <c r="M1806" s="2"/>
      <c r="N1806" s="5"/>
      <c r="O1806" s="5"/>
      <c r="P1806" s="5"/>
      <c r="Q1806" s="5"/>
    </row>
    <row r="1807" spans="1:17" ht="30" customHeight="1" x14ac:dyDescent="0.25">
      <c r="A1807" s="2">
        <v>12806</v>
      </c>
      <c r="B1807" s="3" t="str">
        <f>HYPERLINK("https://namgiang.namdan.nghean.gov.vn/", "UBND Ủy ban nhân dân xã Nam Giang tỉnh Nghệ An")</f>
        <v>UBND Ủy ban nhân dân xã Nam Giang tỉnh Nghệ An</v>
      </c>
      <c r="C1807" s="12" t="s">
        <v>300</v>
      </c>
      <c r="F1807" s="5"/>
      <c r="G1807" s="5"/>
      <c r="H1807" s="5"/>
      <c r="I1807" s="2"/>
      <c r="J1807" s="2"/>
      <c r="K1807" s="2"/>
      <c r="L1807" s="2"/>
      <c r="M1807" s="2"/>
      <c r="N1807" s="5"/>
      <c r="O1807" s="5"/>
      <c r="P1807" s="5"/>
      <c r="Q1807" s="5"/>
    </row>
    <row r="1808" spans="1:17" ht="30" customHeight="1" x14ac:dyDescent="0.25">
      <c r="A1808" s="2">
        <v>12807</v>
      </c>
      <c r="B1808" s="3" t="s">
        <v>268</v>
      </c>
      <c r="C1808" s="14" t="s">
        <v>1</v>
      </c>
      <c r="D1808" s="13" t="s">
        <v>301</v>
      </c>
      <c r="F1808" s="5"/>
      <c r="G1808" s="5"/>
      <c r="H1808" s="5"/>
      <c r="I1808" s="2"/>
      <c r="J1808" s="2"/>
      <c r="K1808" s="2"/>
      <c r="L1808" s="2"/>
      <c r="M1808" s="2"/>
      <c r="N1808" s="5"/>
      <c r="O1808" s="5"/>
      <c r="P1808" s="5"/>
      <c r="Q1808" s="5"/>
    </row>
    <row r="1809" spans="1:17" ht="30" customHeight="1" x14ac:dyDescent="0.25">
      <c r="A1809" s="2">
        <v>12808</v>
      </c>
      <c r="B1809" s="3" t="str">
        <f>HYPERLINK("https://xuanhoa.namdan.nghean.gov.vn/", "UBND Ủy ban nhân dân xã Xuân Hòa tỉnh Nghệ An")</f>
        <v>UBND Ủy ban nhân dân xã Xuân Hòa tỉnh Nghệ An</v>
      </c>
      <c r="C1809" s="12" t="s">
        <v>300</v>
      </c>
      <c r="F1809" s="5"/>
      <c r="G1809" s="5"/>
      <c r="H1809" s="5"/>
      <c r="I1809" s="2"/>
      <c r="J1809" s="2"/>
      <c r="K1809" s="2"/>
      <c r="L1809" s="2"/>
      <c r="M1809" s="2"/>
      <c r="N1809" s="5"/>
      <c r="O1809" s="5"/>
      <c r="P1809" s="5"/>
      <c r="Q1809" s="5"/>
    </row>
    <row r="1810" spans="1:17" ht="30" customHeight="1" x14ac:dyDescent="0.25">
      <c r="A1810" s="2">
        <v>12809</v>
      </c>
      <c r="B1810" s="3" t="str">
        <f>HYPERLINK("https://www.facebook.com/p/C%C3%B4ng-an-x%C3%A3-H%C3%B9ng-Ti%E1%BA%BFn-100063821294715/", "Công an xã Hùng Tiến tỉnh Nghệ An")</f>
        <v>Công an xã Hùng Tiến tỉnh Nghệ An</v>
      </c>
      <c r="C1810" s="12" t="s">
        <v>300</v>
      </c>
      <c r="D1810" s="13" t="s">
        <v>301</v>
      </c>
      <c r="F1810" s="5"/>
      <c r="G1810" s="5"/>
      <c r="H1810" s="5"/>
      <c r="I1810" s="2"/>
      <c r="J1810" s="2"/>
      <c r="K1810" s="2"/>
      <c r="L1810" s="2"/>
      <c r="M1810" s="2"/>
      <c r="N1810" s="5"/>
      <c r="O1810" s="5"/>
      <c r="P1810" s="5"/>
      <c r="Q1810" s="5"/>
    </row>
    <row r="1811" spans="1:17" ht="30" customHeight="1" x14ac:dyDescent="0.25">
      <c r="A1811" s="2">
        <v>12810</v>
      </c>
      <c r="B1811" s="3" t="str">
        <f>HYPERLINK("https://hungtien.namdan.nghean.gov.vn/", "UBND Ủy ban nhân dân xã Hùng Tiến tỉnh Nghệ An")</f>
        <v>UBND Ủy ban nhân dân xã Hùng Tiến tỉnh Nghệ An</v>
      </c>
      <c r="C1811" s="12" t="s">
        <v>300</v>
      </c>
      <c r="F1811" s="5"/>
      <c r="G1811" s="5"/>
      <c r="H1811" s="5"/>
      <c r="I1811" s="2"/>
      <c r="J1811" s="2"/>
      <c r="K1811" s="2"/>
      <c r="L1811" s="2"/>
      <c r="M1811" s="2"/>
      <c r="N1811" s="5"/>
      <c r="O1811" s="5"/>
      <c r="P1811" s="5"/>
      <c r="Q1811" s="5"/>
    </row>
    <row r="1812" spans="1:17" ht="30" customHeight="1" x14ac:dyDescent="0.25">
      <c r="A1812" s="2">
        <v>12811</v>
      </c>
      <c r="B1812" s="3" t="s">
        <v>269</v>
      </c>
      <c r="C1812" s="14" t="s">
        <v>1</v>
      </c>
      <c r="F1812" s="5"/>
      <c r="G1812" s="5"/>
      <c r="H1812" s="5"/>
      <c r="I1812" s="2"/>
      <c r="J1812" s="2"/>
      <c r="K1812" s="2"/>
      <c r="L1812" s="2"/>
      <c r="M1812" s="2"/>
      <c r="N1812" s="5"/>
      <c r="O1812" s="5"/>
      <c r="P1812" s="5"/>
      <c r="Q1812" s="5"/>
    </row>
    <row r="1813" spans="1:17" ht="30" customHeight="1" x14ac:dyDescent="0.25">
      <c r="A1813" s="2">
        <v>12812</v>
      </c>
      <c r="B1813" s="3" t="str">
        <f>HYPERLINK("https://namdan.nghean.gov.vn/", "UBND Ủy ban nhân dân xã Nam Thượng tỉnh Nghệ An")</f>
        <v>UBND Ủy ban nhân dân xã Nam Thượng tỉnh Nghệ An</v>
      </c>
      <c r="C1813" s="12" t="s">
        <v>300</v>
      </c>
      <c r="F1813" s="5"/>
      <c r="G1813" s="5"/>
      <c r="H1813" s="5"/>
      <c r="I1813" s="2"/>
      <c r="J1813" s="2"/>
      <c r="K1813" s="2"/>
      <c r="L1813" s="2"/>
      <c r="M1813" s="2"/>
      <c r="N1813" s="5"/>
      <c r="O1813" s="5"/>
      <c r="P1813" s="5"/>
      <c r="Q1813" s="5"/>
    </row>
    <row r="1814" spans="1:17" ht="30" customHeight="1" x14ac:dyDescent="0.25">
      <c r="A1814" s="2">
        <v>12813</v>
      </c>
      <c r="B1814" s="3" t="s">
        <v>270</v>
      </c>
      <c r="C1814" s="14" t="s">
        <v>1</v>
      </c>
      <c r="F1814" s="5"/>
      <c r="G1814" s="5"/>
      <c r="H1814" s="5"/>
      <c r="I1814" s="2"/>
      <c r="J1814" s="2"/>
      <c r="K1814" s="2"/>
      <c r="L1814" s="2"/>
      <c r="M1814" s="2"/>
      <c r="N1814" s="5"/>
      <c r="O1814" s="5"/>
      <c r="P1814" s="5"/>
      <c r="Q1814" s="5"/>
    </row>
    <row r="1815" spans="1:17" ht="30" customHeight="1" x14ac:dyDescent="0.25">
      <c r="A1815" s="2">
        <v>12814</v>
      </c>
      <c r="B1815" s="3" t="str">
        <f>HYPERLINK("https://namdan.nghean.gov.vn/", "UBND Ủy ban nhân dân xã Nam Tân tỉnh Nghệ An")</f>
        <v>UBND Ủy ban nhân dân xã Nam Tân tỉnh Nghệ An</v>
      </c>
      <c r="C1815" s="12" t="s">
        <v>300</v>
      </c>
      <c r="F1815" s="5"/>
      <c r="G1815" s="5"/>
      <c r="H1815" s="5"/>
      <c r="I1815" s="2"/>
      <c r="J1815" s="2"/>
      <c r="K1815" s="2"/>
      <c r="L1815" s="2"/>
      <c r="M1815" s="2"/>
      <c r="N1815" s="5"/>
      <c r="O1815" s="5"/>
      <c r="P1815" s="5"/>
      <c r="Q1815" s="5"/>
    </row>
    <row r="1816" spans="1:17" ht="30" customHeight="1" x14ac:dyDescent="0.25">
      <c r="A1816" s="2">
        <v>12815</v>
      </c>
      <c r="B1816" s="3" t="str">
        <f>HYPERLINK("https://www.facebook.com/caxkimlien/", "Công an xã Kim Liên tỉnh Nghệ An")</f>
        <v>Công an xã Kim Liên tỉnh Nghệ An</v>
      </c>
      <c r="C1816" s="12" t="s">
        <v>300</v>
      </c>
      <c r="D1816" s="13" t="s">
        <v>301</v>
      </c>
      <c r="F1816" s="5"/>
      <c r="G1816" s="5"/>
      <c r="H1816" s="5"/>
      <c r="I1816" s="2"/>
      <c r="J1816" s="2"/>
      <c r="K1816" s="2"/>
      <c r="L1816" s="2"/>
      <c r="M1816" s="2"/>
      <c r="N1816" s="5"/>
      <c r="O1816" s="5"/>
      <c r="P1816" s="5"/>
      <c r="Q1816" s="5"/>
    </row>
    <row r="1817" spans="1:17" ht="30" customHeight="1" x14ac:dyDescent="0.25">
      <c r="A1817" s="2">
        <v>12816</v>
      </c>
      <c r="B1817" s="3" t="str">
        <f>HYPERLINK("https://kimlien.namdan.nghean.gov.vn/co-cau-to-chuc/danh-sach-can-bo-dang-uy-hdnd-ubnd-xa-kim-lien-huyen-nam-dan-562501", "UBND Ủy ban nhân dân xã Kim Liên tỉnh Nghệ An")</f>
        <v>UBND Ủy ban nhân dân xã Kim Liên tỉnh Nghệ An</v>
      </c>
      <c r="C1817" s="12" t="s">
        <v>300</v>
      </c>
      <c r="F1817" s="5"/>
      <c r="G1817" s="5"/>
      <c r="H1817" s="5"/>
      <c r="I1817" s="2"/>
      <c r="J1817" s="2"/>
      <c r="K1817" s="2"/>
      <c r="L1817" s="2"/>
      <c r="M1817" s="2"/>
      <c r="N1817" s="5"/>
      <c r="O1817" s="5"/>
      <c r="P1817" s="5"/>
      <c r="Q1817" s="5"/>
    </row>
    <row r="1818" spans="1:17" ht="30" customHeight="1" x14ac:dyDescent="0.25">
      <c r="A1818" s="2">
        <v>12817</v>
      </c>
      <c r="B1818" s="3" t="s">
        <v>271</v>
      </c>
      <c r="C1818" s="14" t="s">
        <v>1</v>
      </c>
      <c r="F1818" s="5"/>
      <c r="G1818" s="5"/>
      <c r="H1818" s="5"/>
      <c r="I1818" s="2"/>
      <c r="J1818" s="2"/>
      <c r="K1818" s="2"/>
      <c r="L1818" s="2"/>
      <c r="M1818" s="2"/>
      <c r="N1818" s="5"/>
      <c r="O1818" s="5"/>
      <c r="P1818" s="5"/>
      <c r="Q1818" s="5"/>
    </row>
    <row r="1819" spans="1:17" ht="30" customHeight="1" x14ac:dyDescent="0.25">
      <c r="A1819" s="2">
        <v>12818</v>
      </c>
      <c r="B1819" s="3" t="str">
        <f>HYPERLINK("https://namdan.nghean.gov.vn/", "UBND Ủy ban nhân dân xã Nam Lộc tỉnh Nghệ An")</f>
        <v>UBND Ủy ban nhân dân xã Nam Lộc tỉnh Nghệ An</v>
      </c>
      <c r="C1819" s="12" t="s">
        <v>300</v>
      </c>
      <c r="F1819" s="5"/>
      <c r="G1819" s="5"/>
      <c r="H1819" s="5"/>
      <c r="I1819" s="2"/>
      <c r="J1819" s="2"/>
      <c r="K1819" s="2"/>
      <c r="L1819" s="2"/>
      <c r="M1819" s="2"/>
      <c r="N1819" s="5"/>
      <c r="O1819" s="5"/>
      <c r="P1819" s="5"/>
      <c r="Q1819" s="5"/>
    </row>
    <row r="1820" spans="1:17" ht="30" customHeight="1" x14ac:dyDescent="0.25">
      <c r="A1820" s="2">
        <v>12819</v>
      </c>
      <c r="B1820" s="3" t="s">
        <v>272</v>
      </c>
      <c r="C1820" s="14" t="s">
        <v>1</v>
      </c>
      <c r="D1820" s="13" t="s">
        <v>301</v>
      </c>
      <c r="F1820" s="5"/>
      <c r="G1820" s="5"/>
      <c r="H1820" s="5"/>
      <c r="I1820" s="2"/>
      <c r="J1820" s="2"/>
      <c r="K1820" s="2"/>
      <c r="L1820" s="2"/>
      <c r="M1820" s="2"/>
      <c r="N1820" s="5"/>
      <c r="O1820" s="5"/>
      <c r="P1820" s="5"/>
      <c r="Q1820" s="5"/>
    </row>
    <row r="1821" spans="1:17" ht="30" customHeight="1" x14ac:dyDescent="0.25">
      <c r="A1821" s="2">
        <v>12820</v>
      </c>
      <c r="B1821" s="3" t="str">
        <f>HYPERLINK("https://honglong.namdan.nghean.gov.vn/", "UBND Ủy ban nhân dân xã Hồng Long tỉnh Nghệ An")</f>
        <v>UBND Ủy ban nhân dân xã Hồng Long tỉnh Nghệ An</v>
      </c>
      <c r="C1821" s="12" t="s">
        <v>300</v>
      </c>
      <c r="F1821" s="5"/>
      <c r="G1821" s="5"/>
      <c r="H1821" s="5"/>
      <c r="I1821" s="2"/>
      <c r="J1821" s="2"/>
      <c r="K1821" s="2"/>
      <c r="L1821" s="2"/>
      <c r="M1821" s="2"/>
      <c r="N1821" s="5"/>
      <c r="O1821" s="5"/>
      <c r="P1821" s="5"/>
      <c r="Q1821" s="5"/>
    </row>
    <row r="1822" spans="1:17" ht="30" customHeight="1" x14ac:dyDescent="0.25">
      <c r="A1822" s="2">
        <v>12821</v>
      </c>
      <c r="B1822" s="1" t="str">
        <f>HYPERLINK("", "Công an xã Xuân Lâm tỉnh Nghệ An")</f>
        <v>Công an xã Xuân Lâm tỉnh Nghệ An</v>
      </c>
      <c r="C1822" s="12" t="s">
        <v>300</v>
      </c>
      <c r="F1822" s="5"/>
      <c r="G1822" s="5"/>
      <c r="H1822" s="5"/>
      <c r="I1822" s="2"/>
      <c r="J1822" s="2"/>
      <c r="K1822" s="2"/>
      <c r="L1822" s="2"/>
      <c r="M1822" s="2"/>
      <c r="N1822" s="5"/>
      <c r="O1822" s="5"/>
      <c r="P1822" s="5"/>
      <c r="Q1822" s="5"/>
    </row>
    <row r="1823" spans="1:17" ht="30" customHeight="1" x14ac:dyDescent="0.25">
      <c r="A1823" s="2">
        <v>12822</v>
      </c>
      <c r="B1823" s="3" t="str">
        <f>HYPERLINK("https://xuanlam.hungnguyen.nghean.gov.vn/", "UBND Ủy ban nhân dân xã Xuân Lâm tỉnh Nghệ An")</f>
        <v>UBND Ủy ban nhân dân xã Xuân Lâm tỉnh Nghệ An</v>
      </c>
      <c r="C1823" s="12" t="s">
        <v>300</v>
      </c>
      <c r="F1823" s="5"/>
      <c r="G1823" s="5"/>
      <c r="H1823" s="5"/>
      <c r="I1823" s="2"/>
      <c r="J1823" s="2"/>
      <c r="K1823" s="2"/>
      <c r="L1823" s="2"/>
      <c r="M1823" s="2"/>
      <c r="N1823" s="5"/>
      <c r="O1823" s="5"/>
      <c r="P1823" s="5"/>
      <c r="Q1823" s="5"/>
    </row>
    <row r="1824" spans="1:17" ht="30" customHeight="1" x14ac:dyDescent="0.25">
      <c r="A1824" s="2">
        <v>12823</v>
      </c>
      <c r="B1824" s="3" t="s">
        <v>273</v>
      </c>
      <c r="C1824" s="14" t="s">
        <v>1</v>
      </c>
      <c r="D1824" s="13" t="s">
        <v>301</v>
      </c>
      <c r="F1824" s="5"/>
      <c r="G1824" s="5"/>
      <c r="H1824" s="5"/>
      <c r="I1824" s="2"/>
      <c r="J1824" s="2"/>
      <c r="K1824" s="2"/>
      <c r="L1824" s="2"/>
      <c r="M1824" s="2"/>
      <c r="N1824" s="5"/>
      <c r="O1824" s="5"/>
      <c r="P1824" s="5"/>
      <c r="Q1824" s="5"/>
    </row>
    <row r="1825" spans="1:17" ht="30" customHeight="1" x14ac:dyDescent="0.25">
      <c r="A1825" s="2">
        <v>12824</v>
      </c>
      <c r="B1825" s="3" t="str">
        <f>HYPERLINK("https://namcat.namdan.nghean.gov.vn/", "UBND Ủy ban nhân dân xã Nam Cát tỉnh Nghệ An")</f>
        <v>UBND Ủy ban nhân dân xã Nam Cát tỉnh Nghệ An</v>
      </c>
      <c r="C1825" s="12" t="s">
        <v>300</v>
      </c>
      <c r="F1825" s="5"/>
      <c r="G1825" s="5"/>
      <c r="H1825" s="5"/>
      <c r="I1825" s="2"/>
      <c r="J1825" s="2"/>
      <c r="K1825" s="2"/>
      <c r="L1825" s="2"/>
      <c r="M1825" s="2"/>
      <c r="N1825" s="5"/>
      <c r="O1825" s="5"/>
      <c r="P1825" s="5"/>
      <c r="Q1825" s="5"/>
    </row>
    <row r="1826" spans="1:17" ht="30" customHeight="1" x14ac:dyDescent="0.25">
      <c r="A1826" s="2">
        <v>12825</v>
      </c>
      <c r="B1826" s="3" t="str">
        <f>HYPERLINK("https://www.facebook.com/p/C%C3%B4ng-an-x%C3%A3-Kh%C3%A1nh-S%C6%A1n-100063743155941/", "Công an xã Khánh Sơn tỉnh Nghệ An")</f>
        <v>Công an xã Khánh Sơn tỉnh Nghệ An</v>
      </c>
      <c r="C1826" s="12" t="s">
        <v>300</v>
      </c>
      <c r="D1826" s="13" t="s">
        <v>301</v>
      </c>
      <c r="F1826" s="5"/>
      <c r="G1826" s="5"/>
      <c r="H1826" s="5"/>
      <c r="I1826" s="2"/>
      <c r="J1826" s="2"/>
      <c r="K1826" s="2"/>
      <c r="L1826" s="2"/>
      <c r="M1826" s="2"/>
      <c r="N1826" s="5"/>
      <c r="O1826" s="5"/>
      <c r="P1826" s="5"/>
      <c r="Q1826" s="5"/>
    </row>
    <row r="1827" spans="1:17" ht="30" customHeight="1" x14ac:dyDescent="0.25">
      <c r="A1827" s="2">
        <v>12826</v>
      </c>
      <c r="B1827" s="3" t="str">
        <f>HYPERLINK("https://khanhson.namdan.nghean.gov.vn/", "UBND Ủy ban nhân dân xã Khánh Sơn tỉnh Nghệ An")</f>
        <v>UBND Ủy ban nhân dân xã Khánh Sơn tỉnh Nghệ An</v>
      </c>
      <c r="C1827" s="12" t="s">
        <v>300</v>
      </c>
      <c r="F1827" s="5"/>
      <c r="G1827" s="5"/>
      <c r="H1827" s="5"/>
      <c r="I1827" s="2"/>
      <c r="J1827" s="2"/>
      <c r="K1827" s="2"/>
      <c r="L1827" s="2"/>
      <c r="M1827" s="2"/>
      <c r="N1827" s="5"/>
      <c r="O1827" s="5"/>
      <c r="P1827" s="5"/>
      <c r="Q1827" s="5"/>
    </row>
    <row r="1828" spans="1:17" ht="30" customHeight="1" x14ac:dyDescent="0.25">
      <c r="A1828" s="2">
        <v>12827</v>
      </c>
      <c r="B1828" s="1" t="str">
        <f>HYPERLINK("", "Công an xã Nam Phúc tỉnh Nghệ An")</f>
        <v>Công an xã Nam Phúc tỉnh Nghệ An</v>
      </c>
      <c r="C1828" s="12" t="s">
        <v>300</v>
      </c>
      <c r="F1828" s="5"/>
      <c r="G1828" s="5"/>
      <c r="H1828" s="5"/>
      <c r="I1828" s="2"/>
      <c r="J1828" s="2"/>
      <c r="K1828" s="2"/>
      <c r="L1828" s="2"/>
      <c r="M1828" s="2"/>
      <c r="N1828" s="5"/>
      <c r="O1828" s="5"/>
      <c r="P1828" s="5"/>
      <c r="Q1828" s="5"/>
    </row>
    <row r="1829" spans="1:17" ht="30" customHeight="1" x14ac:dyDescent="0.25">
      <c r="A1829" s="2">
        <v>12828</v>
      </c>
      <c r="B1829" s="3" t="str">
        <f>HYPERLINK("https://trungphuccuong.namdan.nghean.gov.vn/thong-bao-lich-lam-viec/thong-bao-thuc-hien-quyet-dinh-cua-ubnd-tinh-nghe-an-thiet-lap-khu-vuc-cach-ly-xa-hoi-phong-chon-562225", "UBND Ủy ban nhân dân xã Nam Phúc tỉnh Nghệ An")</f>
        <v>UBND Ủy ban nhân dân xã Nam Phúc tỉnh Nghệ An</v>
      </c>
      <c r="C1829" s="12" t="s">
        <v>300</v>
      </c>
      <c r="F1829" s="5"/>
      <c r="G1829" s="5"/>
      <c r="H1829" s="5"/>
      <c r="I1829" s="2"/>
      <c r="J1829" s="2"/>
      <c r="K1829" s="2"/>
      <c r="L1829" s="2"/>
      <c r="M1829" s="2"/>
      <c r="N1829" s="5"/>
      <c r="O1829" s="5"/>
      <c r="P1829" s="5"/>
      <c r="Q1829" s="5"/>
    </row>
    <row r="1830" spans="1:17" ht="30" customHeight="1" x14ac:dyDescent="0.25">
      <c r="A1830" s="2">
        <v>12829</v>
      </c>
      <c r="B1830" s="1" t="str">
        <f>HYPERLINK("", "Công an xã Nam Cường tỉnh Nghệ An")</f>
        <v>Công an xã Nam Cường tỉnh Nghệ An</v>
      </c>
      <c r="C1830" s="12" t="s">
        <v>300</v>
      </c>
      <c r="F1830" s="5"/>
      <c r="G1830" s="5"/>
      <c r="H1830" s="5"/>
      <c r="I1830" s="2"/>
      <c r="J1830" s="2"/>
      <c r="K1830" s="2"/>
      <c r="L1830" s="2"/>
      <c r="M1830" s="2"/>
      <c r="N1830" s="5"/>
      <c r="O1830" s="5"/>
      <c r="P1830" s="5"/>
      <c r="Q1830" s="5"/>
    </row>
    <row r="1831" spans="1:17" ht="30" customHeight="1" x14ac:dyDescent="0.25">
      <c r="A1831" s="2">
        <v>12830</v>
      </c>
      <c r="B1831" s="3" t="str">
        <f>HYPERLINK("https://trungphuccuong.namdan.nghean.gov.vn/thong-bao-lich-lam-viec/thong-bao-thuc-hien-quyet-dinh-cua-ubnd-tinh-nghe-an-thiet-lap-khu-vuc-cach-ly-xa-hoi-phong-chon-562225", "UBND Ủy ban nhân dân xã Nam Cường tỉnh Nghệ An")</f>
        <v>UBND Ủy ban nhân dân xã Nam Cường tỉnh Nghệ An</v>
      </c>
      <c r="C1831" s="12" t="s">
        <v>300</v>
      </c>
      <c r="F1831" s="5"/>
      <c r="G1831" s="5"/>
      <c r="H1831" s="5"/>
      <c r="I1831" s="2"/>
      <c r="J1831" s="2"/>
      <c r="K1831" s="2"/>
      <c r="L1831" s="2"/>
      <c r="M1831" s="2"/>
      <c r="N1831" s="5"/>
      <c r="O1831" s="5"/>
      <c r="P1831" s="5"/>
      <c r="Q1831" s="5"/>
    </row>
    <row r="1832" spans="1:17" ht="30" customHeight="1" x14ac:dyDescent="0.25">
      <c r="A1832" s="2">
        <v>12831</v>
      </c>
      <c r="B1832" s="1" t="str">
        <f>HYPERLINK("", "Công an xã Nam Trung tỉnh Nghệ An")</f>
        <v>Công an xã Nam Trung tỉnh Nghệ An</v>
      </c>
      <c r="C1832" s="12" t="s">
        <v>300</v>
      </c>
      <c r="D1832" s="13"/>
      <c r="F1832" s="5"/>
      <c r="G1832" s="5"/>
      <c r="H1832" s="5"/>
      <c r="I1832" s="2"/>
      <c r="J1832" s="2"/>
      <c r="K1832" s="2"/>
      <c r="L1832" s="2"/>
      <c r="M1832" s="2"/>
      <c r="N1832" s="5"/>
      <c r="O1832" s="5"/>
      <c r="P1832" s="5"/>
      <c r="Q1832" s="5"/>
    </row>
    <row r="1833" spans="1:17" ht="30" customHeight="1" x14ac:dyDescent="0.25">
      <c r="A1833" s="2">
        <v>12832</v>
      </c>
      <c r="B1833" s="3" t="str">
        <f>HYPERLINK("https://www.nghean.gov.vn/uy-ban-nhan-dan-tinh", "UBND Ủy ban nhân dân xã Nam Trung tỉnh Nghệ An")</f>
        <v>UBND Ủy ban nhân dân xã Nam Trung tỉnh Nghệ An</v>
      </c>
      <c r="C1833" s="12" t="s">
        <v>300</v>
      </c>
      <c r="F1833" s="5"/>
      <c r="G1833" s="5"/>
      <c r="H1833" s="5"/>
      <c r="I1833" s="2"/>
      <c r="J1833" s="2"/>
      <c r="K1833" s="2"/>
      <c r="L1833" s="2"/>
      <c r="M1833" s="2"/>
      <c r="N1833" s="5"/>
      <c r="O1833" s="5"/>
      <c r="P1833" s="5"/>
      <c r="Q1833" s="5"/>
    </row>
    <row r="1834" spans="1:17" ht="30" customHeight="1" x14ac:dyDescent="0.25">
      <c r="A1834" s="2">
        <v>12833</v>
      </c>
      <c r="B1834" s="3" t="s">
        <v>274</v>
      </c>
      <c r="C1834" s="14" t="s">
        <v>1</v>
      </c>
      <c r="D1834" s="13" t="s">
        <v>301</v>
      </c>
      <c r="F1834" s="5"/>
      <c r="G1834" s="5"/>
      <c r="H1834" s="5"/>
      <c r="I1834" s="2"/>
      <c r="J1834" s="2"/>
      <c r="K1834" s="2"/>
      <c r="L1834" s="2"/>
      <c r="M1834" s="2"/>
      <c r="N1834" s="5"/>
      <c r="O1834" s="5"/>
      <c r="P1834" s="5"/>
      <c r="Q1834" s="5"/>
    </row>
    <row r="1835" spans="1:17" ht="30" customHeight="1" x14ac:dyDescent="0.25">
      <c r="A1835" s="2">
        <v>12834</v>
      </c>
      <c r="B1835" s="3" t="str">
        <f>HYPERLINK("https://namkim.namdan.nghean.gov.vn/", "UBND Ủy ban nhân dân xã Nam Kim tỉnh Nghệ An")</f>
        <v>UBND Ủy ban nhân dân xã Nam Kim tỉnh Nghệ An</v>
      </c>
      <c r="C1835" s="12" t="s">
        <v>300</v>
      </c>
      <c r="F1835" s="5"/>
      <c r="G1835" s="5"/>
      <c r="H1835" s="5"/>
      <c r="I1835" s="2"/>
      <c r="J1835" s="2"/>
      <c r="K1835" s="2"/>
      <c r="L1835" s="2"/>
      <c r="M1835" s="2"/>
      <c r="N1835" s="5"/>
      <c r="O1835" s="5"/>
      <c r="P1835" s="5"/>
      <c r="Q1835" s="5"/>
    </row>
    <row r="1836" spans="1:17" ht="30" customHeight="1" x14ac:dyDescent="0.25">
      <c r="A1836" s="2">
        <v>12835</v>
      </c>
      <c r="B1836" s="1" t="str">
        <f>HYPERLINK("https://www.facebook.com/profile.php?id=100064746488913", "Công an thị trấn Hưng Nguyên tỉnh Nghệ An")</f>
        <v>Công an thị trấn Hưng Nguyên tỉnh Nghệ An</v>
      </c>
      <c r="C1836" s="12" t="s">
        <v>300</v>
      </c>
      <c r="D1836" s="13" t="s">
        <v>301</v>
      </c>
      <c r="F1836" s="5"/>
      <c r="G1836" s="5"/>
      <c r="H1836" s="5"/>
      <c r="I1836" s="2"/>
      <c r="J1836" s="2"/>
      <c r="K1836" s="2"/>
      <c r="L1836" s="2"/>
      <c r="M1836" s="2"/>
      <c r="N1836" s="5"/>
      <c r="O1836" s="5"/>
      <c r="P1836" s="5"/>
      <c r="Q1836" s="5"/>
    </row>
    <row r="1837" spans="1:17" ht="30" customHeight="1" x14ac:dyDescent="0.25">
      <c r="A1837" s="2">
        <v>12836</v>
      </c>
      <c r="B1837" s="3" t="str">
        <f>HYPERLINK("https://thitranhungnguyen.hungnguyen.nghean.gov.vn/", "UBND Ủy ban nhân dân thị trấn Hưng Nguyên tỉnh Nghệ An")</f>
        <v>UBND Ủy ban nhân dân thị trấn Hưng Nguyên tỉnh Nghệ An</v>
      </c>
      <c r="C1837" s="12" t="s">
        <v>300</v>
      </c>
      <c r="F1837" s="5"/>
      <c r="G1837" s="5"/>
      <c r="H1837" s="5"/>
      <c r="I1837" s="2"/>
      <c r="J1837" s="2"/>
      <c r="K1837" s="2"/>
      <c r="L1837" s="2"/>
      <c r="M1837" s="2"/>
      <c r="N1837" s="5"/>
      <c r="O1837" s="5"/>
      <c r="P1837" s="5"/>
      <c r="Q1837" s="5"/>
    </row>
    <row r="1838" spans="1:17" ht="30" customHeight="1" x14ac:dyDescent="0.25">
      <c r="A1838" s="2">
        <v>12837</v>
      </c>
      <c r="B1838" s="3" t="str">
        <f>HYPERLINK("https://www.facebook.com/CAHungTrung/", "Công an xã Hưng Trung tỉnh Nghệ An")</f>
        <v>Công an xã Hưng Trung tỉnh Nghệ An</v>
      </c>
      <c r="C1838" s="12" t="s">
        <v>300</v>
      </c>
      <c r="D1838" s="13" t="s">
        <v>301</v>
      </c>
      <c r="F1838" s="5"/>
      <c r="G1838" s="5"/>
      <c r="H1838" s="5"/>
      <c r="I1838" s="2"/>
      <c r="J1838" s="2"/>
      <c r="K1838" s="2"/>
      <c r="L1838" s="2"/>
      <c r="M1838" s="2"/>
      <c r="N1838" s="5"/>
      <c r="O1838" s="5"/>
      <c r="P1838" s="5"/>
      <c r="Q1838" s="5"/>
    </row>
    <row r="1839" spans="1:17" ht="30" customHeight="1" x14ac:dyDescent="0.25">
      <c r="A1839" s="2">
        <v>12838</v>
      </c>
      <c r="B1839" s="3" t="str">
        <f>HYPERLINK("https://hungtrung.hungnguyen.nghean.gov.vn/", "UBND Ủy ban nhân dân xã Hưng Trung tỉnh Nghệ An")</f>
        <v>UBND Ủy ban nhân dân xã Hưng Trung tỉnh Nghệ An</v>
      </c>
      <c r="C1839" s="12" t="s">
        <v>300</v>
      </c>
      <c r="F1839" s="5"/>
      <c r="G1839" s="5"/>
      <c r="H1839" s="5"/>
      <c r="I1839" s="2"/>
      <c r="J1839" s="2"/>
      <c r="K1839" s="2"/>
      <c r="L1839" s="2"/>
      <c r="M1839" s="2"/>
      <c r="N1839" s="5"/>
      <c r="O1839" s="5"/>
      <c r="P1839" s="5"/>
      <c r="Q1839" s="5"/>
    </row>
    <row r="1840" spans="1:17" ht="30" customHeight="1" x14ac:dyDescent="0.25">
      <c r="A1840" s="2">
        <v>12839</v>
      </c>
      <c r="B1840" s="3" t="s">
        <v>275</v>
      </c>
      <c r="C1840" s="14" t="s">
        <v>1</v>
      </c>
      <c r="D1840" s="13" t="s">
        <v>301</v>
      </c>
      <c r="F1840" s="5"/>
      <c r="G1840" s="5"/>
      <c r="H1840" s="5"/>
      <c r="I1840" s="2"/>
      <c r="J1840" s="2"/>
      <c r="K1840" s="2"/>
      <c r="L1840" s="2"/>
      <c r="M1840" s="2"/>
      <c r="N1840" s="5"/>
      <c r="O1840" s="5"/>
      <c r="P1840" s="5"/>
      <c r="Q1840" s="5"/>
    </row>
    <row r="1841" spans="1:17" ht="30" customHeight="1" x14ac:dyDescent="0.25">
      <c r="A1841" s="2">
        <v>12840</v>
      </c>
      <c r="B1841" s="3" t="str">
        <f>HYPERLINK("https://hungyennam.hungnguyen.nghean.gov.vn/", "UBND Ủy ban nhân dân xã Hưng Yên tỉnh Nghệ An")</f>
        <v>UBND Ủy ban nhân dân xã Hưng Yên tỉnh Nghệ An</v>
      </c>
      <c r="C1841" s="12" t="s">
        <v>300</v>
      </c>
      <c r="F1841" s="5"/>
      <c r="G1841" s="5"/>
      <c r="H1841" s="5"/>
      <c r="I1841" s="2"/>
      <c r="J1841" s="2"/>
      <c r="K1841" s="2"/>
      <c r="L1841" s="2"/>
      <c r="M1841" s="2"/>
      <c r="N1841" s="5"/>
      <c r="O1841" s="5"/>
      <c r="P1841" s="5"/>
      <c r="Q1841" s="5"/>
    </row>
    <row r="1842" spans="1:17" ht="30" customHeight="1" x14ac:dyDescent="0.25">
      <c r="A1842" s="2">
        <v>12841</v>
      </c>
      <c r="B1842" s="3" t="s">
        <v>276</v>
      </c>
      <c r="C1842" s="14" t="s">
        <v>1</v>
      </c>
      <c r="D1842" s="13" t="s">
        <v>301</v>
      </c>
      <c r="F1842" s="5"/>
      <c r="G1842" s="5"/>
      <c r="H1842" s="5"/>
      <c r="I1842" s="2"/>
      <c r="J1842" s="2"/>
      <c r="K1842" s="2"/>
      <c r="L1842" s="2"/>
      <c r="M1842" s="2"/>
      <c r="N1842" s="5"/>
      <c r="O1842" s="5"/>
      <c r="P1842" s="5"/>
      <c r="Q1842" s="5"/>
    </row>
    <row r="1843" spans="1:17" ht="30" customHeight="1" x14ac:dyDescent="0.25">
      <c r="A1843" s="2">
        <v>12842</v>
      </c>
      <c r="B1843" s="3" t="str">
        <f>HYPERLINK("https://hungyenbac.hungnguyen.nghean.gov.vn/", "UBND Ủy ban nhân dân xã Hưng Yên Bắc tỉnh Nghệ An")</f>
        <v>UBND Ủy ban nhân dân xã Hưng Yên Bắc tỉnh Nghệ An</v>
      </c>
      <c r="C1843" s="12" t="s">
        <v>300</v>
      </c>
      <c r="F1843" s="5"/>
      <c r="G1843" s="5"/>
      <c r="H1843" s="5"/>
      <c r="I1843" s="2"/>
      <c r="J1843" s="2"/>
      <c r="K1843" s="2"/>
      <c r="L1843" s="2"/>
      <c r="M1843" s="2"/>
      <c r="N1843" s="5"/>
      <c r="O1843" s="5"/>
      <c r="P1843" s="5"/>
      <c r="Q1843" s="5"/>
    </row>
    <row r="1844" spans="1:17" ht="30" customHeight="1" x14ac:dyDescent="0.25">
      <c r="A1844" s="2">
        <v>12843</v>
      </c>
      <c r="B1844" s="3" t="str">
        <f>HYPERLINK("https://www.facebook.com/p/C%C3%B4ng-an-x%C3%A3-H%C6%B0ng-T%C3%A2y-huy%E1%BB%87n-H%C6%B0ng-Nguy%C3%AAn-t%E1%BB%89nh-Ngh%E1%BB%87-An-100064085952875/", "Công an xã Hưng Tây tỉnh Nghệ An")</f>
        <v>Công an xã Hưng Tây tỉnh Nghệ An</v>
      </c>
      <c r="C1844" s="12" t="s">
        <v>300</v>
      </c>
      <c r="D1844" s="13" t="s">
        <v>301</v>
      </c>
      <c r="F1844" s="5"/>
      <c r="G1844" s="5"/>
      <c r="H1844" s="5"/>
      <c r="I1844" s="2"/>
      <c r="J1844" s="2"/>
      <c r="K1844" s="2"/>
      <c r="L1844" s="2"/>
      <c r="M1844" s="2"/>
      <c r="N1844" s="5"/>
      <c r="O1844" s="5"/>
      <c r="P1844" s="5"/>
      <c r="Q1844" s="5"/>
    </row>
    <row r="1845" spans="1:17" ht="30" customHeight="1" x14ac:dyDescent="0.25">
      <c r="A1845" s="2">
        <v>12844</v>
      </c>
      <c r="B1845" s="3" t="str">
        <f>HYPERLINK("https://hungtay.hungnguyen.nghean.gov.vn/", "UBND Ủy ban nhân dân xã Hưng Tây tỉnh Nghệ An")</f>
        <v>UBND Ủy ban nhân dân xã Hưng Tây tỉnh Nghệ An</v>
      </c>
      <c r="C1845" s="12" t="s">
        <v>300</v>
      </c>
      <c r="F1845" s="5"/>
      <c r="G1845" s="5"/>
      <c r="H1845" s="5"/>
      <c r="I1845" s="2"/>
      <c r="J1845" s="2"/>
      <c r="K1845" s="2"/>
      <c r="L1845" s="2"/>
      <c r="M1845" s="2"/>
      <c r="N1845" s="5"/>
      <c r="O1845" s="5"/>
      <c r="P1845" s="5"/>
      <c r="Q1845" s="5"/>
    </row>
    <row r="1846" spans="1:17" ht="30" customHeight="1" x14ac:dyDescent="0.25">
      <c r="A1846" s="2">
        <v>12845</v>
      </c>
      <c r="B1846" s="3" t="s">
        <v>277</v>
      </c>
      <c r="C1846" s="14" t="s">
        <v>1</v>
      </c>
      <c r="D1846" s="11" t="s">
        <v>301</v>
      </c>
      <c r="F1846" s="5"/>
      <c r="G1846" s="5"/>
      <c r="H1846" s="5"/>
      <c r="I1846" s="2"/>
      <c r="J1846" s="2"/>
      <c r="K1846" s="2"/>
      <c r="L1846" s="2"/>
      <c r="M1846" s="2"/>
      <c r="N1846" s="5"/>
      <c r="O1846" s="5"/>
      <c r="P1846" s="5"/>
      <c r="Q1846" s="5"/>
    </row>
    <row r="1847" spans="1:17" ht="30" customHeight="1" x14ac:dyDescent="0.25">
      <c r="A1847" s="2">
        <v>12846</v>
      </c>
      <c r="B1847" s="3" t="str">
        <f>HYPERLINK("https://hungdao.hungnguyen.nghean.gov.vn/", "UBND Ủy ban nhân dân xã Hưng Đạo tỉnh Nghệ An")</f>
        <v>UBND Ủy ban nhân dân xã Hưng Đạo tỉnh Nghệ An</v>
      </c>
      <c r="C1847" s="12" t="s">
        <v>300</v>
      </c>
      <c r="F1847" s="5"/>
      <c r="G1847" s="5"/>
      <c r="H1847" s="5"/>
      <c r="I1847" s="2"/>
      <c r="J1847" s="2"/>
      <c r="K1847" s="2"/>
      <c r="L1847" s="2"/>
      <c r="M1847" s="2"/>
      <c r="N1847" s="5"/>
      <c r="O1847" s="5"/>
      <c r="P1847" s="5"/>
      <c r="Q1847" s="5"/>
    </row>
    <row r="1848" spans="1:17" ht="30" customHeight="1" x14ac:dyDescent="0.25">
      <c r="A1848" s="2">
        <v>12847</v>
      </c>
      <c r="B1848" s="3" t="str">
        <f>HYPERLINK("https://www.facebook.com/ConganxaHungMy/", "Công an xã Hưng Mỹ tỉnh Nghệ An")</f>
        <v>Công an xã Hưng Mỹ tỉnh Nghệ An</v>
      </c>
      <c r="C1848" s="12" t="s">
        <v>300</v>
      </c>
      <c r="D1848" s="13" t="s">
        <v>301</v>
      </c>
      <c r="F1848" s="5"/>
      <c r="G1848" s="5"/>
      <c r="H1848" s="5"/>
      <c r="I1848" s="2"/>
      <c r="J1848" s="2"/>
      <c r="K1848" s="2"/>
      <c r="L1848" s="2"/>
      <c r="M1848" s="2"/>
      <c r="N1848" s="5"/>
      <c r="O1848" s="5"/>
      <c r="P1848" s="5"/>
      <c r="Q1848" s="5"/>
    </row>
    <row r="1849" spans="1:17" ht="30" customHeight="1" x14ac:dyDescent="0.25">
      <c r="A1849" s="2">
        <v>12848</v>
      </c>
      <c r="B1849" s="3" t="str">
        <f>HYPERLINK("https://hungmy.hungnguyen.nghean.gov.vn/", "UBND Ủy ban nhân dân xã Hưng Mỹ tỉnh Nghệ An")</f>
        <v>UBND Ủy ban nhân dân xã Hưng Mỹ tỉnh Nghệ An</v>
      </c>
      <c r="C1849" s="12" t="s">
        <v>300</v>
      </c>
      <c r="F1849" s="5"/>
      <c r="G1849" s="5"/>
      <c r="H1849" s="5"/>
      <c r="I1849" s="2"/>
      <c r="J1849" s="2"/>
      <c r="K1849" s="2"/>
      <c r="L1849" s="2"/>
      <c r="M1849" s="2"/>
      <c r="N1849" s="5"/>
      <c r="O1849" s="5"/>
      <c r="P1849" s="5"/>
      <c r="Q1849" s="5"/>
    </row>
    <row r="1850" spans="1:17" ht="30" customHeight="1" x14ac:dyDescent="0.25">
      <c r="A1850" s="2">
        <v>12849</v>
      </c>
      <c r="B1850" s="1" t="str">
        <f>HYPERLINK("", "Công an xã Hưng Thịnh tỉnh Nghệ An")</f>
        <v>Công an xã Hưng Thịnh tỉnh Nghệ An</v>
      </c>
      <c r="C1850" s="12" t="s">
        <v>300</v>
      </c>
      <c r="D1850" s="13"/>
      <c r="F1850" s="5"/>
      <c r="G1850" s="5"/>
      <c r="H1850" s="5"/>
      <c r="I1850" s="2"/>
      <c r="J1850" s="2"/>
      <c r="K1850" s="2"/>
      <c r="L1850" s="2"/>
      <c r="M1850" s="2"/>
      <c r="N1850" s="5"/>
      <c r="O1850" s="5"/>
      <c r="P1850" s="5"/>
      <c r="Q1850" s="5"/>
    </row>
    <row r="1851" spans="1:17" ht="30" customHeight="1" x14ac:dyDescent="0.25">
      <c r="A1851" s="2">
        <v>12850</v>
      </c>
      <c r="B1851" s="3" t="str">
        <f>HYPERLINK("https://hungthinh.hungnguyen.nghean.gov.vn/tin-tuc-su-kien", "UBND Ủy ban nhân dân xã Hưng Thịnh tỉnh Nghệ An")</f>
        <v>UBND Ủy ban nhân dân xã Hưng Thịnh tỉnh Nghệ An</v>
      </c>
      <c r="C1851" s="12" t="s">
        <v>300</v>
      </c>
      <c r="F1851" s="5"/>
      <c r="G1851" s="5"/>
      <c r="H1851" s="5"/>
      <c r="I1851" s="2"/>
      <c r="J1851" s="2"/>
      <c r="K1851" s="2"/>
      <c r="L1851" s="2"/>
      <c r="M1851" s="2"/>
      <c r="N1851" s="5"/>
      <c r="O1851" s="5"/>
      <c r="P1851" s="5"/>
      <c r="Q1851" s="5"/>
    </row>
    <row r="1852" spans="1:17" ht="30" customHeight="1" x14ac:dyDescent="0.25">
      <c r="A1852" s="2">
        <v>12851</v>
      </c>
      <c r="B1852" s="3" t="s">
        <v>278</v>
      </c>
      <c r="C1852" s="14" t="s">
        <v>1</v>
      </c>
      <c r="D1852" s="13" t="s">
        <v>301</v>
      </c>
      <c r="F1852" s="5"/>
      <c r="G1852" s="5"/>
      <c r="H1852" s="5"/>
      <c r="I1852" s="2"/>
      <c r="J1852" s="2"/>
      <c r="K1852" s="2"/>
      <c r="L1852" s="2"/>
      <c r="M1852" s="2"/>
      <c r="N1852" s="5"/>
      <c r="O1852" s="5"/>
      <c r="P1852" s="5"/>
      <c r="Q1852" s="5"/>
    </row>
    <row r="1853" spans="1:17" ht="30" customHeight="1" x14ac:dyDescent="0.25">
      <c r="A1853" s="2">
        <v>12852</v>
      </c>
      <c r="B1853" s="3" t="str">
        <f>HYPERLINK("https://hunglinh.hungnguyen.nghean.gov.vn/", "UBND Ủy ban nhân dân xã Hưng Lĩnh tỉnh Nghệ An")</f>
        <v>UBND Ủy ban nhân dân xã Hưng Lĩnh tỉnh Nghệ An</v>
      </c>
      <c r="C1853" s="12" t="s">
        <v>300</v>
      </c>
      <c r="F1853" s="5"/>
      <c r="G1853" s="5"/>
      <c r="H1853" s="5"/>
      <c r="I1853" s="2"/>
      <c r="J1853" s="2"/>
      <c r="K1853" s="2"/>
      <c r="L1853" s="2"/>
      <c r="M1853" s="2"/>
      <c r="N1853" s="5"/>
      <c r="O1853" s="5"/>
      <c r="P1853" s="5"/>
      <c r="Q1853" s="5"/>
    </row>
    <row r="1854" spans="1:17" ht="30" customHeight="1" x14ac:dyDescent="0.25">
      <c r="A1854" s="2">
        <v>12853</v>
      </c>
      <c r="B1854" s="3" t="s">
        <v>279</v>
      </c>
      <c r="C1854" s="14" t="s">
        <v>1</v>
      </c>
      <c r="D1854" s="13" t="s">
        <v>301</v>
      </c>
      <c r="F1854" s="5"/>
      <c r="G1854" s="5"/>
      <c r="H1854" s="5"/>
      <c r="I1854" s="2"/>
      <c r="J1854" s="2"/>
      <c r="K1854" s="2"/>
      <c r="L1854" s="2"/>
      <c r="M1854" s="2"/>
      <c r="N1854" s="5"/>
      <c r="O1854" s="5"/>
      <c r="P1854" s="5"/>
      <c r="Q1854" s="5"/>
    </row>
    <row r="1855" spans="1:17" ht="30" customHeight="1" x14ac:dyDescent="0.25">
      <c r="A1855" s="2">
        <v>12854</v>
      </c>
      <c r="B1855" s="3" t="str">
        <f>HYPERLINK("https://hungthong.hungnguyen.nghean.gov.vn/", "UBND Ủy ban nhân dân xã Hưng Thông tỉnh Nghệ An")</f>
        <v>UBND Ủy ban nhân dân xã Hưng Thông tỉnh Nghệ An</v>
      </c>
      <c r="C1855" s="12" t="s">
        <v>300</v>
      </c>
      <c r="F1855" s="5"/>
      <c r="G1855" s="5"/>
      <c r="H1855" s="5"/>
      <c r="I1855" s="2"/>
      <c r="J1855" s="2"/>
      <c r="K1855" s="2"/>
      <c r="L1855" s="2"/>
      <c r="M1855" s="2"/>
      <c r="N1855" s="5"/>
      <c r="O1855" s="5"/>
      <c r="P1855" s="5"/>
      <c r="Q1855" s="5"/>
    </row>
    <row r="1856" spans="1:17" ht="30" customHeight="1" x14ac:dyDescent="0.25">
      <c r="A1856" s="2">
        <v>12855</v>
      </c>
      <c r="B1856" s="3" t="s">
        <v>280</v>
      </c>
      <c r="C1856" s="14" t="s">
        <v>1</v>
      </c>
      <c r="D1856" s="13" t="s">
        <v>301</v>
      </c>
      <c r="F1856" s="5"/>
      <c r="G1856" s="5"/>
      <c r="H1856" s="5"/>
      <c r="I1856" s="2"/>
      <c r="J1856" s="2"/>
      <c r="K1856" s="2"/>
      <c r="L1856" s="2"/>
      <c r="M1856" s="2"/>
      <c r="N1856" s="5"/>
      <c r="O1856" s="5"/>
      <c r="P1856" s="5"/>
      <c r="Q1856" s="5"/>
    </row>
    <row r="1857" spans="1:17" ht="30" customHeight="1" x14ac:dyDescent="0.25">
      <c r="A1857" s="2">
        <v>12856</v>
      </c>
      <c r="B1857" s="3" t="str">
        <f>HYPERLINK("https://hungtan.hungnguyen.nghean.gov.vn/", "UBND Ủy ban nhân dân xã Hưng Tân tỉnh Nghệ An")</f>
        <v>UBND Ủy ban nhân dân xã Hưng Tân tỉnh Nghệ An</v>
      </c>
      <c r="C1857" s="12" t="s">
        <v>300</v>
      </c>
      <c r="F1857" s="5"/>
      <c r="G1857" s="5"/>
      <c r="H1857" s="5"/>
      <c r="I1857" s="2"/>
      <c r="J1857" s="2"/>
      <c r="K1857" s="2"/>
      <c r="L1857" s="2"/>
      <c r="M1857" s="2"/>
      <c r="N1857" s="5"/>
      <c r="O1857" s="5"/>
      <c r="P1857" s="5"/>
      <c r="Q1857" s="5"/>
    </row>
    <row r="1858" spans="1:17" ht="30" customHeight="1" x14ac:dyDescent="0.25">
      <c r="A1858" s="2">
        <v>12857</v>
      </c>
      <c r="B1858" s="3" t="str">
        <f>HYPERLINK("https://www.facebook.com/CAXHUNGLOI.HUNGNGUYEN.NGHEAN/", "Công an xã Hưng Lợi tỉnh Nghệ An")</f>
        <v>Công an xã Hưng Lợi tỉnh Nghệ An</v>
      </c>
      <c r="C1858" s="12" t="s">
        <v>300</v>
      </c>
      <c r="D1858" s="13" t="s">
        <v>301</v>
      </c>
      <c r="F1858" s="5"/>
      <c r="G1858" s="5"/>
      <c r="H1858" s="5"/>
      <c r="I1858" s="2"/>
      <c r="J1858" s="2"/>
      <c r="K1858" s="2"/>
      <c r="L1858" s="2"/>
      <c r="M1858" s="2"/>
      <c r="N1858" s="5"/>
      <c r="O1858" s="5"/>
      <c r="P1858" s="5"/>
      <c r="Q1858" s="5"/>
    </row>
    <row r="1859" spans="1:17" ht="30" customHeight="1" x14ac:dyDescent="0.25">
      <c r="A1859" s="2">
        <v>12858</v>
      </c>
      <c r="B1859" s="3" t="str">
        <f>HYPERLINK("https://hungloi.hungnguyen.nghean.gov.vn/", "UBND Ủy ban nhân dân xã Hưng Lợi tỉnh Nghệ An")</f>
        <v>UBND Ủy ban nhân dân xã Hưng Lợi tỉnh Nghệ An</v>
      </c>
      <c r="C1859" s="12" t="s">
        <v>300</v>
      </c>
      <c r="F1859" s="5"/>
      <c r="G1859" s="5"/>
      <c r="H1859" s="5"/>
      <c r="I1859" s="2"/>
      <c r="J1859" s="2"/>
      <c r="K1859" s="2"/>
      <c r="L1859" s="2"/>
      <c r="M1859" s="2"/>
      <c r="N1859" s="5"/>
      <c r="O1859" s="5"/>
      <c r="P1859" s="5"/>
      <c r="Q1859" s="5"/>
    </row>
    <row r="1860" spans="1:17" ht="30" customHeight="1" x14ac:dyDescent="0.25">
      <c r="A1860" s="2">
        <v>12859</v>
      </c>
      <c r="B1860" s="3" t="s">
        <v>281</v>
      </c>
      <c r="C1860" s="14" t="s">
        <v>1</v>
      </c>
      <c r="F1860" s="5"/>
      <c r="G1860" s="5"/>
      <c r="H1860" s="5"/>
      <c r="I1860" s="2"/>
      <c r="J1860" s="2"/>
      <c r="K1860" s="2"/>
      <c r="L1860" s="2"/>
      <c r="M1860" s="2"/>
      <c r="N1860" s="5"/>
      <c r="O1860" s="5"/>
      <c r="P1860" s="5"/>
      <c r="Q1860" s="5"/>
    </row>
    <row r="1861" spans="1:17" ht="30" customHeight="1" x14ac:dyDescent="0.25">
      <c r="A1861" s="2">
        <v>12860</v>
      </c>
      <c r="B1861" s="3" t="str">
        <f>HYPERLINK("https://hungnghia.hungnguyen.nghean.gov.vn/", "UBND Ủy ban nhân dân xã Hưng Thắng tỉnh Nghệ An")</f>
        <v>UBND Ủy ban nhân dân xã Hưng Thắng tỉnh Nghệ An</v>
      </c>
      <c r="C1861" s="12" t="s">
        <v>300</v>
      </c>
      <c r="F1861" s="5"/>
      <c r="G1861" s="5"/>
      <c r="H1861" s="5"/>
      <c r="I1861" s="2"/>
      <c r="J1861" s="2"/>
      <c r="K1861" s="2"/>
      <c r="L1861" s="2"/>
      <c r="M1861" s="2"/>
      <c r="N1861" s="5"/>
      <c r="O1861" s="5"/>
      <c r="P1861" s="5"/>
      <c r="Q1861" s="5"/>
    </row>
    <row r="1862" spans="1:17" ht="30" customHeight="1" x14ac:dyDescent="0.25">
      <c r="A1862" s="2">
        <v>12861</v>
      </c>
      <c r="B1862" s="3" t="s">
        <v>282</v>
      </c>
      <c r="C1862" s="14" t="s">
        <v>1</v>
      </c>
      <c r="D1862" s="11" t="s">
        <v>301</v>
      </c>
      <c r="F1862" s="5"/>
      <c r="G1862" s="5"/>
      <c r="H1862" s="5"/>
      <c r="I1862" s="2"/>
      <c r="J1862" s="2"/>
      <c r="K1862" s="2"/>
      <c r="L1862" s="2"/>
      <c r="M1862" s="2"/>
      <c r="N1862" s="5"/>
      <c r="O1862" s="5"/>
      <c r="P1862" s="5"/>
      <c r="Q1862" s="5"/>
    </row>
    <row r="1863" spans="1:17" ht="30" customHeight="1" x14ac:dyDescent="0.25">
      <c r="A1863" s="2">
        <v>12862</v>
      </c>
      <c r="B1863" s="3" t="str">
        <f>HYPERLINK("https://hungphuc.hungnguyen.nghean.gov.vn/", "UBND Ủy ban nhân dân xã Hưng Phúc tỉnh Nghệ An")</f>
        <v>UBND Ủy ban nhân dân xã Hưng Phúc tỉnh Nghệ An</v>
      </c>
      <c r="C1863" s="12" t="s">
        <v>300</v>
      </c>
      <c r="F1863" s="5"/>
      <c r="G1863" s="5"/>
      <c r="H1863" s="5"/>
      <c r="I1863" s="2"/>
      <c r="J1863" s="2"/>
      <c r="K1863" s="2"/>
      <c r="L1863" s="2"/>
      <c r="M1863" s="2"/>
      <c r="N1863" s="5"/>
      <c r="O1863" s="5"/>
      <c r="P1863" s="5"/>
      <c r="Q1863" s="5"/>
    </row>
    <row r="1864" spans="1:17" ht="30" customHeight="1" x14ac:dyDescent="0.25">
      <c r="A1864" s="2">
        <v>12863</v>
      </c>
      <c r="B1864" s="3" t="s">
        <v>283</v>
      </c>
      <c r="C1864" s="14" t="s">
        <v>1</v>
      </c>
      <c r="F1864" s="5"/>
      <c r="G1864" s="5"/>
      <c r="H1864" s="5"/>
      <c r="I1864" s="2"/>
      <c r="J1864" s="2"/>
      <c r="K1864" s="2"/>
      <c r="L1864" s="2"/>
      <c r="M1864" s="2"/>
      <c r="N1864" s="5"/>
      <c r="O1864" s="5"/>
      <c r="P1864" s="5"/>
      <c r="Q1864" s="5"/>
    </row>
    <row r="1865" spans="1:17" ht="30" customHeight="1" x14ac:dyDescent="0.25">
      <c r="A1865" s="2">
        <v>12864</v>
      </c>
      <c r="B1865" s="3" t="str">
        <f>HYPERLINK("https://hungtay.hungnguyen.nghean.gov.vn/", "UBND Ủy ban nhân dân xã Hưng Long tỉnh Nghệ An")</f>
        <v>UBND Ủy ban nhân dân xã Hưng Long tỉnh Nghệ An</v>
      </c>
      <c r="C1865" s="12" t="s">
        <v>300</v>
      </c>
      <c r="F1865" s="5"/>
      <c r="G1865" s="5"/>
      <c r="H1865" s="5"/>
      <c r="I1865" s="2"/>
      <c r="J1865" s="2"/>
      <c r="K1865" s="2"/>
      <c r="L1865" s="2"/>
      <c r="M1865" s="2"/>
      <c r="N1865" s="5"/>
      <c r="O1865" s="5"/>
      <c r="P1865" s="5"/>
      <c r="Q1865" s="5"/>
    </row>
    <row r="1866" spans="1:17" ht="30" customHeight="1" x14ac:dyDescent="0.25">
      <c r="A1866" s="2">
        <v>12865</v>
      </c>
      <c r="B1866" s="3" t="s">
        <v>284</v>
      </c>
      <c r="C1866" s="14" t="s">
        <v>1</v>
      </c>
      <c r="F1866" s="5"/>
      <c r="G1866" s="5"/>
      <c r="H1866" s="5"/>
      <c r="I1866" s="2"/>
      <c r="J1866" s="2"/>
      <c r="K1866" s="2"/>
      <c r="L1866" s="2"/>
      <c r="M1866" s="2"/>
      <c r="N1866" s="5"/>
      <c r="O1866" s="5"/>
      <c r="P1866" s="5"/>
      <c r="Q1866" s="5"/>
    </row>
    <row r="1867" spans="1:17" ht="30" customHeight="1" x14ac:dyDescent="0.25">
      <c r="A1867" s="2">
        <v>12866</v>
      </c>
      <c r="B1867" s="3" t="str">
        <f>HYPERLINK("https://hungtien.namdan.nghean.gov.vn/", "UBND Ủy ban nhân dân xã Hưng Tiến tỉnh Nghệ An")</f>
        <v>UBND Ủy ban nhân dân xã Hưng Tiến tỉnh Nghệ An</v>
      </c>
      <c r="C1867" s="12" t="s">
        <v>300</v>
      </c>
      <c r="F1867" s="5"/>
      <c r="G1867" s="5"/>
      <c r="H1867" s="5"/>
      <c r="I1867" s="2"/>
      <c r="J1867" s="2"/>
      <c r="K1867" s="2"/>
      <c r="L1867" s="2"/>
      <c r="M1867" s="2"/>
      <c r="N1867" s="5"/>
      <c r="O1867" s="5"/>
      <c r="P1867" s="5"/>
      <c r="Q1867" s="5"/>
    </row>
    <row r="1868" spans="1:17" ht="30" customHeight="1" x14ac:dyDescent="0.25">
      <c r="A1868" s="2">
        <v>12867</v>
      </c>
      <c r="B1868" s="1" t="str">
        <f>HYPERLINK("", "Công an xã Hưng Xá tỉnh Nghệ An")</f>
        <v>Công an xã Hưng Xá tỉnh Nghệ An</v>
      </c>
      <c r="C1868" s="12" t="s">
        <v>300</v>
      </c>
      <c r="F1868" s="5"/>
      <c r="G1868" s="5"/>
      <c r="H1868" s="5"/>
      <c r="I1868" s="2"/>
      <c r="J1868" s="2"/>
      <c r="K1868" s="2"/>
      <c r="L1868" s="2"/>
      <c r="M1868" s="2"/>
      <c r="N1868" s="5"/>
      <c r="O1868" s="5"/>
      <c r="P1868" s="5"/>
      <c r="Q1868" s="5"/>
    </row>
    <row r="1869" spans="1:17" ht="30" customHeight="1" x14ac:dyDescent="0.25">
      <c r="A1869" s="2">
        <v>12868</v>
      </c>
      <c r="B1869" s="3" t="str">
        <f>HYPERLINK("https://hungtay.hungnguyen.nghean.gov.vn/", "UBND Ủy ban nhân dân xã Hưng Xá tỉnh Nghệ An")</f>
        <v>UBND Ủy ban nhân dân xã Hưng Xá tỉnh Nghệ An</v>
      </c>
      <c r="C1869" s="12" t="s">
        <v>300</v>
      </c>
      <c r="F1869" s="5"/>
      <c r="G1869" s="5"/>
      <c r="H1869" s="5"/>
      <c r="I1869" s="2"/>
      <c r="J1869" s="2"/>
      <c r="K1869" s="2"/>
      <c r="L1869" s="2"/>
      <c r="M1869" s="2"/>
      <c r="N1869" s="5"/>
      <c r="O1869" s="5"/>
      <c r="P1869" s="5"/>
      <c r="Q1869" s="5"/>
    </row>
    <row r="1870" spans="1:17" ht="30" customHeight="1" x14ac:dyDescent="0.25">
      <c r="A1870" s="2">
        <v>12869</v>
      </c>
      <c r="B1870" s="1" t="str">
        <f>HYPERLINK("", "Công an xã Hưng Châu tỉnh Nghệ An")</f>
        <v>Công an xã Hưng Châu tỉnh Nghệ An</v>
      </c>
      <c r="C1870" s="13" t="s">
        <v>300</v>
      </c>
      <c r="F1870" s="5"/>
      <c r="G1870" s="5"/>
      <c r="H1870" s="5"/>
      <c r="I1870" s="2"/>
      <c r="J1870" s="2"/>
      <c r="K1870" s="2"/>
      <c r="L1870" s="2"/>
      <c r="M1870" s="2"/>
      <c r="N1870" s="5"/>
      <c r="O1870" s="5"/>
      <c r="P1870" s="5"/>
      <c r="Q1870" s="5"/>
    </row>
    <row r="1871" spans="1:17" ht="30" customHeight="1" x14ac:dyDescent="0.25">
      <c r="A1871" s="2">
        <v>12870</v>
      </c>
      <c r="B1871" s="3" t="str">
        <f>HYPERLINK("https://chaunhan.hungnguyen.nghean.gov.vn/", "UBND Ủy ban nhân dân xã Hưng Châu tỉnh Nghệ An")</f>
        <v>UBND Ủy ban nhân dân xã Hưng Châu tỉnh Nghệ An</v>
      </c>
      <c r="C1871" s="12" t="s">
        <v>300</v>
      </c>
      <c r="F1871" s="5"/>
      <c r="G1871" s="5"/>
      <c r="H1871" s="5"/>
      <c r="I1871" s="2"/>
      <c r="J1871" s="2"/>
      <c r="K1871" s="2"/>
      <c r="L1871" s="2"/>
      <c r="M1871" s="2"/>
      <c r="N1871" s="5"/>
      <c r="O1871" s="5"/>
      <c r="P1871" s="5"/>
      <c r="Q1871" s="5"/>
    </row>
    <row r="1872" spans="1:17" ht="30" customHeight="1" x14ac:dyDescent="0.25">
      <c r="A1872" s="2">
        <v>12871</v>
      </c>
      <c r="B1872" s="3" t="s">
        <v>285</v>
      </c>
      <c r="C1872" s="14" t="s">
        <v>1</v>
      </c>
      <c r="F1872" s="5"/>
      <c r="G1872" s="5"/>
      <c r="H1872" s="5"/>
      <c r="I1872" s="2"/>
      <c r="J1872" s="2"/>
      <c r="K1872" s="2"/>
      <c r="L1872" s="2"/>
      <c r="M1872" s="2"/>
      <c r="N1872" s="5"/>
      <c r="O1872" s="5"/>
      <c r="P1872" s="5"/>
      <c r="Q1872" s="5"/>
    </row>
    <row r="1873" spans="1:17" ht="30" customHeight="1" x14ac:dyDescent="0.25">
      <c r="A1873" s="2">
        <v>12872</v>
      </c>
      <c r="B1873" s="3" t="str">
        <f>HYPERLINK("https://xuanlam.hungnguyen.nghean.gov.vn/", "UBND Ủy ban nhân dân xã Hưng Xuân tỉnh Nghệ An")</f>
        <v>UBND Ủy ban nhân dân xã Hưng Xuân tỉnh Nghệ An</v>
      </c>
      <c r="C1873" s="12" t="s">
        <v>300</v>
      </c>
      <c r="F1873" s="5"/>
      <c r="G1873" s="5"/>
      <c r="H1873" s="5"/>
      <c r="I1873" s="2"/>
      <c r="J1873" s="2"/>
      <c r="K1873" s="2"/>
      <c r="L1873" s="2"/>
      <c r="M1873" s="2"/>
      <c r="N1873" s="5"/>
      <c r="O1873" s="5"/>
      <c r="P1873" s="5"/>
      <c r="Q1873" s="5"/>
    </row>
    <row r="1874" spans="1:17" ht="30" customHeight="1" x14ac:dyDescent="0.25">
      <c r="A1874" s="2">
        <v>12873</v>
      </c>
      <c r="B1874" s="3" t="s">
        <v>286</v>
      </c>
      <c r="C1874" s="14" t="s">
        <v>1</v>
      </c>
      <c r="F1874" s="5"/>
      <c r="G1874" s="5"/>
      <c r="H1874" s="5"/>
      <c r="I1874" s="2"/>
      <c r="J1874" s="2"/>
      <c r="K1874" s="2"/>
      <c r="L1874" s="2"/>
      <c r="M1874" s="2"/>
      <c r="N1874" s="5"/>
      <c r="O1874" s="5"/>
      <c r="P1874" s="5"/>
      <c r="Q1874" s="5"/>
    </row>
    <row r="1875" spans="1:17" ht="30" customHeight="1" x14ac:dyDescent="0.25">
      <c r="A1875" s="2">
        <v>12874</v>
      </c>
      <c r="B1875" s="3" t="str">
        <f>HYPERLINK("https://hungnghia.hungnguyen.nghean.gov.vn/", "UBND Ủy ban nhân dân xã Hưng Nhân tỉnh Nghệ An")</f>
        <v>UBND Ủy ban nhân dân xã Hưng Nhân tỉnh Nghệ An</v>
      </c>
      <c r="C1875" s="12" t="s">
        <v>300</v>
      </c>
      <c r="F1875" s="5"/>
      <c r="G1875" s="5"/>
      <c r="H1875" s="5"/>
      <c r="I1875" s="2"/>
      <c r="J1875" s="2"/>
      <c r="K1875" s="2"/>
      <c r="L1875" s="2"/>
      <c r="M1875" s="2"/>
      <c r="N1875" s="5"/>
      <c r="O1875" s="5"/>
      <c r="P1875" s="5"/>
      <c r="Q1875" s="5"/>
    </row>
    <row r="1876" spans="1:17" ht="30" customHeight="1" x14ac:dyDescent="0.25">
      <c r="A1876" s="2">
        <v>12875</v>
      </c>
      <c r="B1876" s="3" t="s">
        <v>287</v>
      </c>
      <c r="C1876" s="14" t="s">
        <v>1</v>
      </c>
      <c r="F1876" s="5"/>
      <c r="G1876" s="5"/>
      <c r="H1876" s="5"/>
      <c r="I1876" s="2"/>
      <c r="J1876" s="2"/>
      <c r="K1876" s="2"/>
      <c r="L1876" s="2"/>
      <c r="M1876" s="2"/>
      <c r="N1876" s="5"/>
      <c r="O1876" s="5"/>
      <c r="P1876" s="5"/>
      <c r="Q1876" s="5"/>
    </row>
    <row r="1877" spans="1:17" ht="30" customHeight="1" x14ac:dyDescent="0.25">
      <c r="A1877" s="2">
        <v>12876</v>
      </c>
      <c r="B1877" s="3" t="str">
        <f>HYPERLINK("https://hungtay.hungnguyen.nghean.gov.vn/", "UBND Ủy ban nhân dân xã Hưng Phú tỉnh Nghệ An")</f>
        <v>UBND Ủy ban nhân dân xã Hưng Phú tỉnh Nghệ An</v>
      </c>
      <c r="C1877" s="12" t="s">
        <v>300</v>
      </c>
      <c r="F1877" s="5"/>
      <c r="G1877" s="5"/>
      <c r="H1877" s="5"/>
      <c r="I1877" s="2"/>
      <c r="J1877" s="2"/>
      <c r="K1877" s="2"/>
      <c r="L1877" s="2"/>
      <c r="M1877" s="2"/>
      <c r="N1877" s="5"/>
      <c r="O1877" s="5"/>
      <c r="P1877" s="5"/>
      <c r="Q1877" s="5"/>
    </row>
    <row r="1878" spans="1:17" ht="30" customHeight="1" x14ac:dyDescent="0.25">
      <c r="A1878" s="2">
        <v>12877</v>
      </c>
      <c r="B1878" s="1" t="str">
        <f>HYPERLINK("", "Công an xã Hưng Khánh tỉnh Nghệ An")</f>
        <v>Công an xã Hưng Khánh tỉnh Nghệ An</v>
      </c>
      <c r="C1878" s="12" t="s">
        <v>300</v>
      </c>
      <c r="D1878" s="13"/>
      <c r="F1878" s="5"/>
      <c r="G1878" s="5"/>
      <c r="H1878" s="5"/>
      <c r="I1878" s="2"/>
      <c r="J1878" s="2"/>
      <c r="K1878" s="2"/>
      <c r="L1878" s="2"/>
      <c r="M1878" s="2"/>
      <c r="N1878" s="5"/>
      <c r="O1878" s="5"/>
      <c r="P1878" s="5"/>
      <c r="Q1878" s="5"/>
    </row>
    <row r="1879" spans="1:17" ht="30" customHeight="1" x14ac:dyDescent="0.25">
      <c r="A1879" s="2">
        <v>12878</v>
      </c>
      <c r="B1879" s="3" t="str">
        <f>HYPERLINK("https://chaunhan.hungnguyen.nghean.gov.vn/", "UBND Ủy ban nhân dân xã Hưng Khánh tỉnh Nghệ An")</f>
        <v>UBND Ủy ban nhân dân xã Hưng Khánh tỉnh Nghệ An</v>
      </c>
      <c r="C1879" s="12" t="s">
        <v>300</v>
      </c>
      <c r="F1879" s="5"/>
      <c r="G1879" s="5"/>
      <c r="H1879" s="5"/>
      <c r="I1879" s="2"/>
      <c r="J1879" s="2"/>
      <c r="K1879" s="2"/>
      <c r="L1879" s="2"/>
      <c r="M1879" s="2"/>
      <c r="N1879" s="5"/>
      <c r="O1879" s="5"/>
      <c r="P1879" s="5"/>
      <c r="Q1879" s="5"/>
    </row>
    <row r="1880" spans="1:17" ht="30" customHeight="1" x14ac:dyDescent="0.25">
      <c r="A1880" s="2">
        <v>12879</v>
      </c>
      <c r="B1880" s="3" t="s">
        <v>288</v>
      </c>
      <c r="C1880" s="14" t="s">
        <v>1</v>
      </c>
      <c r="F1880" s="5"/>
      <c r="G1880" s="5"/>
      <c r="H1880" s="5"/>
      <c r="I1880" s="2"/>
      <c r="J1880" s="2"/>
      <c r="K1880" s="2"/>
      <c r="L1880" s="2"/>
      <c r="M1880" s="2"/>
      <c r="N1880" s="5"/>
      <c r="O1880" s="5"/>
      <c r="P1880" s="5"/>
      <c r="Q1880" s="5"/>
    </row>
    <row r="1881" spans="1:17" ht="30" customHeight="1" x14ac:dyDescent="0.25">
      <c r="A1881" s="2">
        <v>12880</v>
      </c>
      <c r="B1881" s="3" t="str">
        <f>HYPERLINK("https://xuanlam.hungnguyen.nghean.gov.vn/", "UBND Ủy ban nhân dân xã Hưng Lam tỉnh Nghệ An")</f>
        <v>UBND Ủy ban nhân dân xã Hưng Lam tỉnh Nghệ An</v>
      </c>
      <c r="C1881" s="12" t="s">
        <v>300</v>
      </c>
      <c r="F1881" s="5"/>
      <c r="G1881" s="5"/>
      <c r="H1881" s="5"/>
      <c r="I1881" s="2"/>
      <c r="J1881" s="2"/>
      <c r="K1881" s="2"/>
      <c r="L1881" s="2"/>
      <c r="M1881" s="2"/>
      <c r="N1881" s="5"/>
      <c r="O1881" s="5"/>
      <c r="P1881" s="5"/>
      <c r="Q1881" s="5"/>
    </row>
    <row r="1882" spans="1:17" ht="30" customHeight="1" x14ac:dyDescent="0.25">
      <c r="A1882" s="2">
        <v>12881</v>
      </c>
      <c r="B1882" s="3" t="s">
        <v>289</v>
      </c>
      <c r="C1882" s="14" t="s">
        <v>1</v>
      </c>
      <c r="D1882" s="13" t="s">
        <v>301</v>
      </c>
      <c r="F1882" s="5"/>
      <c r="G1882" s="5"/>
      <c r="H1882" s="5"/>
      <c r="I1882" s="2"/>
      <c r="J1882" s="2"/>
      <c r="K1882" s="2"/>
      <c r="L1882" s="2"/>
      <c r="M1882" s="2"/>
      <c r="N1882" s="5"/>
      <c r="O1882" s="5"/>
      <c r="P1882" s="5"/>
      <c r="Q1882" s="5"/>
    </row>
    <row r="1883" spans="1:17" ht="30" customHeight="1" x14ac:dyDescent="0.25">
      <c r="A1883" s="2">
        <v>12882</v>
      </c>
      <c r="B1883" s="3" t="str">
        <f>HYPERLINK("https://hoangmai.nghean.gov.vn/cac-xa-phuong/thong-tin-ve-xa-quynh-vinh-thi-xa-hoang-mai-486726", "UBND Ủy ban nhân dân xã Quỳnh Vinh tỉnh Nghệ An")</f>
        <v>UBND Ủy ban nhân dân xã Quỳnh Vinh tỉnh Nghệ An</v>
      </c>
      <c r="C1883" s="12" t="s">
        <v>300</v>
      </c>
      <c r="F1883" s="5"/>
      <c r="G1883" s="5"/>
      <c r="H1883" s="5"/>
      <c r="I1883" s="2"/>
      <c r="J1883" s="2"/>
      <c r="K1883" s="2"/>
      <c r="L1883" s="2"/>
      <c r="M1883" s="2"/>
      <c r="N1883" s="5"/>
      <c r="O1883" s="5"/>
      <c r="P1883" s="5"/>
      <c r="Q1883" s="5"/>
    </row>
    <row r="1884" spans="1:17" ht="30" customHeight="1" x14ac:dyDescent="0.25">
      <c r="A1884" s="2">
        <v>12883</v>
      </c>
      <c r="B1884" s="3" t="str">
        <f>HYPERLINK("https://www.facebook.com/caxql/", "Công an xã Quỳnh Lộc tỉnh Nghệ An")</f>
        <v>Công an xã Quỳnh Lộc tỉnh Nghệ An</v>
      </c>
      <c r="C1884" s="12" t="s">
        <v>300</v>
      </c>
      <c r="D1884" s="13" t="s">
        <v>301</v>
      </c>
      <c r="F1884" s="5"/>
      <c r="G1884" s="5"/>
      <c r="H1884" s="5"/>
      <c r="I1884" s="2"/>
      <c r="J1884" s="2"/>
      <c r="K1884" s="2"/>
      <c r="L1884" s="2"/>
      <c r="M1884" s="2"/>
      <c r="N1884" s="5"/>
      <c r="O1884" s="5"/>
      <c r="P1884" s="5"/>
      <c r="Q1884" s="5"/>
    </row>
    <row r="1885" spans="1:17" ht="30" customHeight="1" x14ac:dyDescent="0.25">
      <c r="A1885" s="2">
        <v>12884</v>
      </c>
      <c r="B1885" s="3" t="str">
        <f>HYPERLINK("https://hoangmai.nghean.gov.vn/cac-xa-phuong/thong-tin-ve-xa-quynh-loc-486725", "UBND Ủy ban nhân dân xã Quỳnh Lộc tỉnh Nghệ An")</f>
        <v>UBND Ủy ban nhân dân xã Quỳnh Lộc tỉnh Nghệ An</v>
      </c>
      <c r="C1885" s="12" t="s">
        <v>300</v>
      </c>
      <c r="F1885" s="5"/>
      <c r="G1885" s="5"/>
      <c r="H1885" s="5"/>
      <c r="I1885" s="2"/>
      <c r="J1885" s="2"/>
      <c r="K1885" s="2"/>
      <c r="L1885" s="2"/>
      <c r="M1885" s="2"/>
      <c r="N1885" s="5"/>
      <c r="O1885" s="5"/>
      <c r="P1885" s="5"/>
      <c r="Q1885" s="5"/>
    </row>
    <row r="1886" spans="1:17" ht="30" customHeight="1" x14ac:dyDescent="0.25">
      <c r="A1886" s="2">
        <v>12885</v>
      </c>
      <c r="B1886" s="3" t="str">
        <f>HYPERLINK("https://www.facebook.com/p/C%C3%B4ng-an-ph%C6%B0%E1%BB%9Dng-Qu%E1%BB%B3nh-Thi%E1%BB%87n-100068626257264/", "Công an phường Quỳnh Thiện tỉnh Nghệ An")</f>
        <v>Công an phường Quỳnh Thiện tỉnh Nghệ An</v>
      </c>
      <c r="C1886" s="12" t="s">
        <v>300</v>
      </c>
      <c r="D1886" s="13" t="s">
        <v>301</v>
      </c>
      <c r="F1886" s="5"/>
      <c r="G1886" s="5"/>
      <c r="H1886" s="5"/>
      <c r="I1886" s="2"/>
      <c r="J1886" s="2"/>
      <c r="K1886" s="2"/>
      <c r="L1886" s="2"/>
      <c r="M1886" s="2"/>
      <c r="N1886" s="5"/>
      <c r="O1886" s="5"/>
      <c r="P1886" s="5"/>
      <c r="Q1886" s="5"/>
    </row>
    <row r="1887" spans="1:17" ht="30" customHeight="1" x14ac:dyDescent="0.25">
      <c r="A1887" s="2">
        <v>12886</v>
      </c>
      <c r="B1887" s="3" t="str">
        <f>HYPERLINK("https://quynhthien.hoangmai.nghean.gov.vn/", "UBND Ủy ban nhân dân phường Quỳnh Thiện tỉnh Nghệ An")</f>
        <v>UBND Ủy ban nhân dân phường Quỳnh Thiện tỉnh Nghệ An</v>
      </c>
      <c r="C1887" s="12" t="s">
        <v>300</v>
      </c>
      <c r="F1887" s="5"/>
      <c r="G1887" s="5"/>
      <c r="H1887" s="5"/>
      <c r="I1887" s="2"/>
      <c r="J1887" s="2"/>
      <c r="K1887" s="2"/>
      <c r="L1887" s="2"/>
      <c r="M1887" s="2"/>
      <c r="N1887" s="5"/>
      <c r="O1887" s="5"/>
      <c r="P1887" s="5"/>
      <c r="Q1887" s="5"/>
    </row>
    <row r="1888" spans="1:17" ht="30" customHeight="1" x14ac:dyDescent="0.25">
      <c r="A1888" s="2">
        <v>12887</v>
      </c>
      <c r="B1888" s="1" t="str">
        <f>HYPERLINK("https://www.facebook.com/profile.php?id=100043184078413", "Công an xã Quỳnh Lập tỉnh Nghệ An")</f>
        <v>Công an xã Quỳnh Lập tỉnh Nghệ An</v>
      </c>
      <c r="C1888" s="12" t="s">
        <v>300</v>
      </c>
      <c r="D1888" s="13" t="s">
        <v>301</v>
      </c>
      <c r="F1888" s="5"/>
      <c r="G1888" s="5"/>
      <c r="H1888" s="5"/>
      <c r="I1888" s="2"/>
      <c r="J1888" s="2"/>
      <c r="K1888" s="2"/>
      <c r="L1888" s="2"/>
      <c r="M1888" s="2"/>
      <c r="N1888" s="5"/>
      <c r="O1888" s="5"/>
      <c r="P1888" s="5"/>
      <c r="Q1888" s="5"/>
    </row>
    <row r="1889" spans="1:17" ht="30" customHeight="1" x14ac:dyDescent="0.25">
      <c r="A1889" s="2">
        <v>12888</v>
      </c>
      <c r="B1889" s="3" t="str">
        <f>HYPERLINK("https://hoangmai.nghean.gov.vn/cac-xa-phuong/thong-tin-ve-xa-quynh-lap-thi-xa-hoang-mai-486730", "UBND Ủy ban nhân dân xã Quỳnh Lập tỉnh Nghệ An")</f>
        <v>UBND Ủy ban nhân dân xã Quỳnh Lập tỉnh Nghệ An</v>
      </c>
      <c r="C1889" s="12" t="s">
        <v>300</v>
      </c>
      <c r="F1889" s="5"/>
      <c r="G1889" s="5"/>
      <c r="H1889" s="5"/>
      <c r="I1889" s="2"/>
      <c r="J1889" s="2"/>
      <c r="K1889" s="2"/>
      <c r="L1889" s="2"/>
      <c r="M1889" s="2"/>
      <c r="N1889" s="5"/>
      <c r="O1889" s="5"/>
      <c r="P1889" s="5"/>
      <c r="Q1889" s="5"/>
    </row>
    <row r="1890" spans="1:17" ht="30" customHeight="1" x14ac:dyDescent="0.25">
      <c r="A1890" s="2">
        <v>12889</v>
      </c>
      <c r="B1890" s="3" t="str">
        <f>HYPERLINK("https://www.facebook.com/p/C%C3%B4ng-an-x%C3%A3-Qu%E1%BB%B3nh-Trang-100068672313269/", "Công an xã Quỳnh Trang tỉnh Nghệ An")</f>
        <v>Công an xã Quỳnh Trang tỉnh Nghệ An</v>
      </c>
      <c r="C1890" s="12" t="s">
        <v>300</v>
      </c>
      <c r="D1890" s="13" t="s">
        <v>301</v>
      </c>
      <c r="F1890" s="5"/>
      <c r="G1890" s="5"/>
      <c r="H1890" s="5"/>
      <c r="I1890" s="2"/>
      <c r="J1890" s="2"/>
      <c r="K1890" s="2"/>
      <c r="L1890" s="2"/>
      <c r="M1890" s="2"/>
      <c r="N1890" s="5"/>
      <c r="O1890" s="5"/>
      <c r="P1890" s="5"/>
      <c r="Q1890" s="5"/>
    </row>
    <row r="1891" spans="1:17" ht="30" customHeight="1" x14ac:dyDescent="0.25">
      <c r="A1891" s="2">
        <v>12890</v>
      </c>
      <c r="B1891" s="3" t="str">
        <f>HYPERLINK("https://hoangmai.nghean.gov.vn/cac-xa-phuong/thong-tin-ve-xa-quynh-trang-thi-xa-hoang-mai-486722", "UBND Ủy ban nhân dân xã Quỳnh Trang tỉnh Nghệ An")</f>
        <v>UBND Ủy ban nhân dân xã Quỳnh Trang tỉnh Nghệ An</v>
      </c>
      <c r="C1891" s="12" t="s">
        <v>300</v>
      </c>
      <c r="F1891" s="5"/>
      <c r="G1891" s="5"/>
      <c r="H1891" s="5"/>
      <c r="I1891" s="2"/>
      <c r="J1891" s="2"/>
      <c r="K1891" s="2"/>
      <c r="L1891" s="2"/>
      <c r="M1891" s="2"/>
      <c r="N1891" s="5"/>
      <c r="O1891" s="5"/>
      <c r="P1891" s="5"/>
      <c r="Q1891" s="5"/>
    </row>
    <row r="1892" spans="1:17" ht="30" customHeight="1" x14ac:dyDescent="0.25">
      <c r="A1892" s="2">
        <v>12891</v>
      </c>
      <c r="B1892" s="3" t="s">
        <v>290</v>
      </c>
      <c r="C1892" s="14" t="s">
        <v>1</v>
      </c>
      <c r="D1892" s="11" t="s">
        <v>301</v>
      </c>
      <c r="F1892" s="5"/>
      <c r="G1892" s="5"/>
      <c r="H1892" s="5"/>
      <c r="I1892" s="2"/>
      <c r="J1892" s="2"/>
      <c r="K1892" s="2"/>
      <c r="L1892" s="2"/>
      <c r="M1892" s="2"/>
      <c r="N1892" s="5"/>
      <c r="O1892" s="5"/>
      <c r="P1892" s="5"/>
      <c r="Q1892" s="5"/>
    </row>
    <row r="1893" spans="1:17" ht="30" customHeight="1" x14ac:dyDescent="0.25">
      <c r="A1893" s="2">
        <v>12892</v>
      </c>
      <c r="B1893" s="3" t="str">
        <f>HYPERLINK("https://maihung.hoangmai.nghean.gov.vn/", "UBND Ủy ban nhân dân phường Mai Hùng tỉnh Nghệ An")</f>
        <v>UBND Ủy ban nhân dân phường Mai Hùng tỉnh Nghệ An</v>
      </c>
      <c r="C1893" s="12" t="s">
        <v>300</v>
      </c>
      <c r="F1893" s="5"/>
      <c r="G1893" s="5"/>
      <c r="H1893" s="5"/>
      <c r="I1893" s="2"/>
      <c r="J1893" s="2"/>
      <c r="K1893" s="2"/>
      <c r="L1893" s="2"/>
      <c r="M1893" s="2"/>
      <c r="N1893" s="5"/>
      <c r="O1893" s="5"/>
      <c r="P1893" s="5"/>
      <c r="Q1893" s="5"/>
    </row>
    <row r="1894" spans="1:17" ht="30" customHeight="1" x14ac:dyDescent="0.25">
      <c r="A1894" s="2">
        <v>12893</v>
      </c>
      <c r="B1894" s="3" t="str">
        <f>HYPERLINK("https://www.facebook.com/people/C%C3%B4ng-an-ph%C6%B0%E1%BB%9Dng-Qu%E1%BB%B3nh-D%E1%BB%8B/100068623252414/", "Công an phường Quỳnh Dị tỉnh Nghệ An")</f>
        <v>Công an phường Quỳnh Dị tỉnh Nghệ An</v>
      </c>
      <c r="C1894" s="12" t="s">
        <v>300</v>
      </c>
      <c r="D1894" s="13" t="s">
        <v>301</v>
      </c>
      <c r="F1894" s="5"/>
      <c r="G1894" s="5"/>
      <c r="H1894" s="5"/>
      <c r="I1894" s="2"/>
      <c r="J1894" s="2"/>
      <c r="K1894" s="2"/>
      <c r="L1894" s="2"/>
      <c r="M1894" s="2"/>
      <c r="N1894" s="5"/>
      <c r="O1894" s="5"/>
      <c r="P1894" s="5"/>
      <c r="Q1894" s="5"/>
    </row>
    <row r="1895" spans="1:17" ht="30" customHeight="1" x14ac:dyDescent="0.25">
      <c r="A1895" s="2">
        <v>12894</v>
      </c>
      <c r="B1895" s="3" t="str">
        <f>HYPERLINK("https://hoangmai.nghean.gov.vn/cac-xa-phuong/thong-tin-ve-phuong-quynh-dy-thi-xa-hoang-mai-486723", "UBND Ủy ban nhân dân phường Quỳnh Dị tỉnh Nghệ An")</f>
        <v>UBND Ủy ban nhân dân phường Quỳnh Dị tỉnh Nghệ An</v>
      </c>
      <c r="C1895" s="12" t="s">
        <v>300</v>
      </c>
      <c r="F1895" s="5"/>
      <c r="G1895" s="5"/>
      <c r="H1895" s="5"/>
      <c r="I1895" s="2"/>
      <c r="J1895" s="2"/>
      <c r="K1895" s="2"/>
      <c r="L1895" s="2"/>
      <c r="M1895" s="2"/>
      <c r="N1895" s="5"/>
      <c r="O1895" s="5"/>
      <c r="P1895" s="5"/>
      <c r="Q1895" s="5"/>
    </row>
    <row r="1896" spans="1:17" ht="30" customHeight="1" x14ac:dyDescent="0.25">
      <c r="A1896" s="2">
        <v>12895</v>
      </c>
      <c r="B1896" s="3" t="str">
        <f>HYPERLINK("https://www.facebook.com/p/C%C3%B4ng-An-Ph%C6%B0%E1%BB%9Dng-Qu%E1%BB%B3nh-Xu%C3%A2n-100069687083384/", "Công an phường Quỳnh Xuân tỉnh Nghệ An")</f>
        <v>Công an phường Quỳnh Xuân tỉnh Nghệ An</v>
      </c>
      <c r="C1896" s="12" t="s">
        <v>300</v>
      </c>
      <c r="D1896" s="13" t="s">
        <v>301</v>
      </c>
      <c r="F1896" s="5"/>
      <c r="G1896" s="5"/>
      <c r="H1896" s="5"/>
      <c r="I1896" s="2"/>
      <c r="J1896" s="2"/>
      <c r="K1896" s="2"/>
      <c r="L1896" s="2"/>
      <c r="M1896" s="2"/>
      <c r="N1896" s="5"/>
      <c r="O1896" s="5"/>
      <c r="P1896" s="5"/>
      <c r="Q1896" s="5"/>
    </row>
    <row r="1897" spans="1:17" ht="30" customHeight="1" x14ac:dyDescent="0.25">
      <c r="A1897" s="2">
        <v>12896</v>
      </c>
      <c r="B1897" s="3" t="str">
        <f>HYPERLINK("https://hoangmai.nghean.gov.vn/cac-xa-phuong/thong-tin-ve-phuong-quynh-xuan-486728", "UBND Ủy ban nhân dân phường Quỳnh Xuân tỉnh Nghệ An")</f>
        <v>UBND Ủy ban nhân dân phường Quỳnh Xuân tỉnh Nghệ An</v>
      </c>
      <c r="C1897" s="12" t="s">
        <v>300</v>
      </c>
      <c r="F1897" s="5"/>
      <c r="G1897" s="5"/>
      <c r="H1897" s="5"/>
      <c r="I1897" s="2"/>
      <c r="J1897" s="2"/>
      <c r="K1897" s="2"/>
      <c r="L1897" s="2"/>
      <c r="M1897" s="2"/>
      <c r="N1897" s="5"/>
      <c r="O1897" s="5"/>
      <c r="P1897" s="5"/>
      <c r="Q1897" s="5"/>
    </row>
    <row r="1898" spans="1:17" ht="30" customHeight="1" x14ac:dyDescent="0.25">
      <c r="A1898" s="2">
        <v>12897</v>
      </c>
      <c r="B1898" s="3" t="s">
        <v>291</v>
      </c>
      <c r="C1898" s="14" t="s">
        <v>1</v>
      </c>
      <c r="D1898" s="13" t="s">
        <v>301</v>
      </c>
      <c r="F1898" s="5"/>
      <c r="G1898" s="5"/>
      <c r="H1898" s="5"/>
      <c r="I1898" s="2"/>
      <c r="J1898" s="2"/>
      <c r="K1898" s="2"/>
      <c r="L1898" s="2"/>
      <c r="M1898" s="2"/>
      <c r="N1898" s="5"/>
      <c r="O1898" s="5"/>
      <c r="P1898" s="5"/>
      <c r="Q1898" s="5"/>
    </row>
    <row r="1899" spans="1:17" ht="30" customHeight="1" x14ac:dyDescent="0.25">
      <c r="A1899" s="2">
        <v>12898</v>
      </c>
      <c r="B1899" s="3" t="str">
        <f>HYPERLINK("https://hoangmai.nghean.gov.vn/cac-xa-phuong/thong-tin-ve-phuong-quynh-phuong-thi-xa-hoang-mai-486729", "UBND Ủy ban nhân dân phường Quỳnh Phương tỉnh Nghệ An")</f>
        <v>UBND Ủy ban nhân dân phường Quỳnh Phương tỉnh Nghệ An</v>
      </c>
      <c r="C1899" s="12" t="s">
        <v>300</v>
      </c>
      <c r="F1899" s="5"/>
      <c r="G1899" s="5"/>
      <c r="H1899" s="5"/>
      <c r="I1899" s="2"/>
      <c r="J1899" s="2"/>
      <c r="K1899" s="2"/>
      <c r="L1899" s="2"/>
      <c r="M1899" s="2"/>
      <c r="N1899" s="5"/>
      <c r="O1899" s="5"/>
      <c r="P1899" s="5"/>
      <c r="Q1899" s="5"/>
    </row>
    <row r="1900" spans="1:17" ht="30" customHeight="1" x14ac:dyDescent="0.25">
      <c r="A1900" s="2">
        <v>12899</v>
      </c>
      <c r="B1900" s="3" t="s">
        <v>292</v>
      </c>
      <c r="C1900" s="14" t="s">
        <v>1</v>
      </c>
      <c r="D1900" s="13" t="s">
        <v>301</v>
      </c>
      <c r="F1900" s="5"/>
      <c r="G1900" s="5"/>
      <c r="H1900" s="5"/>
      <c r="I1900" s="2"/>
      <c r="J1900" s="2"/>
      <c r="K1900" s="2"/>
      <c r="L1900" s="2"/>
      <c r="M1900" s="2"/>
      <c r="N1900" s="5"/>
      <c r="O1900" s="5"/>
      <c r="P1900" s="5"/>
      <c r="Q1900" s="5"/>
    </row>
    <row r="1901" spans="1:17" ht="30" customHeight="1" x14ac:dyDescent="0.25">
      <c r="A1901" s="2">
        <v>12900</v>
      </c>
      <c r="B1901" s="3" t="str">
        <f>HYPERLINK("https://hoangmai.nghean.gov.vn/cac-xa-phuong/thong-tin-ve-xa-quynh-lien-thi-xa-hoang-mai-486724", "UBND Ủy ban nhân dân xã Quỳnh Liên tỉnh Nghệ An")</f>
        <v>UBND Ủy ban nhân dân xã Quỳnh Liên tỉnh Nghệ An</v>
      </c>
      <c r="C1901" s="12" t="s">
        <v>300</v>
      </c>
      <c r="F1901" s="5"/>
      <c r="G1901" s="5"/>
      <c r="H1901" s="5"/>
      <c r="I1901" s="2"/>
      <c r="J1901" s="2"/>
      <c r="K1901" s="2"/>
      <c r="L1901" s="2"/>
      <c r="M1901" s="2"/>
      <c r="N1901" s="5"/>
      <c r="O1901" s="5"/>
      <c r="P1901" s="5"/>
      <c r="Q1901" s="5"/>
    </row>
    <row r="1902" spans="1:17" ht="30" customHeight="1" x14ac:dyDescent="0.25">
      <c r="A1902" s="2">
        <v>12901</v>
      </c>
      <c r="B1902" s="3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1902" s="12" t="s">
        <v>300</v>
      </c>
      <c r="D1902" s="13" t="s">
        <v>301</v>
      </c>
      <c r="F1902" s="5"/>
      <c r="G1902" s="5"/>
      <c r="H1902" s="5"/>
      <c r="I1902" s="2"/>
      <c r="J1902" s="2"/>
      <c r="K1902" s="2"/>
      <c r="L1902" s="2"/>
      <c r="M1902" s="2"/>
      <c r="N1902" s="5"/>
      <c r="O1902" s="5"/>
      <c r="P1902" s="5"/>
      <c r="Q1902" s="5"/>
    </row>
    <row r="1903" spans="1:17" ht="30" customHeight="1" x14ac:dyDescent="0.25">
      <c r="A1903" s="2">
        <v>12902</v>
      </c>
      <c r="B1903" s="3" t="str">
        <f>HYPERLINK("https://tranphu.hatinhcity.gov.vn/", "UBND Ủy ban nhân dân phường Trần Phú tỉnh Hà Tĩnh")</f>
        <v>UBND Ủy ban nhân dân phường Trần Phú tỉnh Hà Tĩnh</v>
      </c>
      <c r="C1903" s="12" t="s">
        <v>300</v>
      </c>
      <c r="F1903" s="5"/>
      <c r="G1903" s="5"/>
      <c r="H1903" s="5"/>
      <c r="I1903" s="2"/>
      <c r="J1903" s="2"/>
      <c r="K1903" s="2"/>
      <c r="L1903" s="2"/>
      <c r="M1903" s="2"/>
      <c r="N1903" s="5"/>
      <c r="O1903" s="5"/>
      <c r="P1903" s="5"/>
      <c r="Q1903" s="5"/>
    </row>
    <row r="1904" spans="1:17" ht="30" customHeight="1" x14ac:dyDescent="0.25">
      <c r="A1904" s="2">
        <v>12903</v>
      </c>
      <c r="B1904" s="3" t="str">
        <f>HYPERLINK("https://www.facebook.com/catphatinh.gov.vn/", "Công an phường Nam Hà tỉnh Hà Tĩnh")</f>
        <v>Công an phường Nam Hà tỉnh Hà Tĩnh</v>
      </c>
      <c r="C1904" s="12" t="s">
        <v>300</v>
      </c>
      <c r="D1904" s="13" t="s">
        <v>301</v>
      </c>
      <c r="F1904" s="5"/>
      <c r="G1904" s="5"/>
      <c r="H1904" s="5"/>
      <c r="I1904" s="2"/>
      <c r="J1904" s="2"/>
      <c r="K1904" s="2"/>
      <c r="L1904" s="2"/>
      <c r="M1904" s="2"/>
      <c r="N1904" s="5"/>
      <c r="O1904" s="5"/>
      <c r="P1904" s="5"/>
      <c r="Q1904" s="5"/>
    </row>
    <row r="1905" spans="1:17" ht="30" customHeight="1" x14ac:dyDescent="0.25">
      <c r="A1905" s="2">
        <v>12904</v>
      </c>
      <c r="B1905" s="3" t="str">
        <f>HYPERLINK("https://namha.hatinhcity.gov.vn/portal/home/danh-ba", "UBND Ủy ban nhân dân phường Nam Hà tỉnh Hà Tĩnh")</f>
        <v>UBND Ủy ban nhân dân phường Nam Hà tỉnh Hà Tĩnh</v>
      </c>
      <c r="C1905" s="12" t="s">
        <v>300</v>
      </c>
      <c r="F1905" s="5"/>
      <c r="G1905" s="5"/>
      <c r="H1905" s="5"/>
      <c r="I1905" s="2"/>
      <c r="J1905" s="2"/>
      <c r="K1905" s="2"/>
      <c r="L1905" s="2"/>
      <c r="M1905" s="2"/>
      <c r="N1905" s="5"/>
      <c r="O1905" s="5"/>
      <c r="P1905" s="5"/>
      <c r="Q1905" s="5"/>
    </row>
    <row r="1906" spans="1:17" ht="30" customHeight="1" x14ac:dyDescent="0.25">
      <c r="A1906" s="2">
        <v>12905</v>
      </c>
      <c r="B1906" s="3" t="str">
        <f>HYPERLINK("https://www.facebook.com/conganphuongbacha/", "Công an phường Bắc Hà tỉnh Hà Tĩnh")</f>
        <v>Công an phường Bắc Hà tỉnh Hà Tĩnh</v>
      </c>
      <c r="C1906" s="12" t="s">
        <v>300</v>
      </c>
      <c r="D1906" s="11" t="s">
        <v>301</v>
      </c>
      <c r="F1906" s="5"/>
      <c r="G1906" s="5"/>
      <c r="H1906" s="5"/>
      <c r="I1906" s="2"/>
      <c r="J1906" s="2"/>
      <c r="K1906" s="2"/>
      <c r="L1906" s="2"/>
      <c r="M1906" s="2"/>
      <c r="N1906" s="5"/>
      <c r="O1906" s="5"/>
      <c r="P1906" s="5"/>
      <c r="Q1906" s="5"/>
    </row>
    <row r="1907" spans="1:17" ht="30" customHeight="1" x14ac:dyDescent="0.25">
      <c r="A1907" s="2">
        <v>12906</v>
      </c>
      <c r="B1907" s="3" t="str">
        <f>HYPERLINK("https://bachong.hatinh.gov.vn/", "UBND Ủy ban nhân dân phường Bắc Hà tỉnh Hà Tĩnh")</f>
        <v>UBND Ủy ban nhân dân phường Bắc Hà tỉnh Hà Tĩnh</v>
      </c>
      <c r="C1907" s="12" t="s">
        <v>300</v>
      </c>
      <c r="F1907" s="5"/>
      <c r="G1907" s="5"/>
      <c r="H1907" s="5"/>
      <c r="I1907" s="2"/>
      <c r="J1907" s="2"/>
      <c r="K1907" s="2"/>
      <c r="L1907" s="2"/>
      <c r="M1907" s="2"/>
      <c r="N1907" s="5"/>
      <c r="O1907" s="5"/>
      <c r="P1907" s="5"/>
      <c r="Q1907" s="5"/>
    </row>
    <row r="1908" spans="1:17" ht="30" customHeight="1" x14ac:dyDescent="0.25">
      <c r="A1908" s="2">
        <v>12907</v>
      </c>
      <c r="B1908" s="3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1908" s="12" t="s">
        <v>300</v>
      </c>
      <c r="D1908" s="13" t="s">
        <v>301</v>
      </c>
      <c r="F1908" s="5"/>
      <c r="G1908" s="5"/>
      <c r="H1908" s="5"/>
      <c r="I1908" s="2"/>
      <c r="J1908" s="2"/>
      <c r="K1908" s="2"/>
      <c r="L1908" s="2"/>
      <c r="M1908" s="2"/>
      <c r="N1908" s="5"/>
      <c r="O1908" s="5"/>
      <c r="P1908" s="5"/>
      <c r="Q1908" s="5"/>
    </row>
    <row r="1909" spans="1:17" ht="30" customHeight="1" x14ac:dyDescent="0.25">
      <c r="A1909" s="2">
        <v>12908</v>
      </c>
      <c r="B1909" s="3" t="str">
        <f>HYPERLINK("https://nguyendu.hatinhcity.gov.vn/", "UBND Ủy ban nhân dân phường Nguyễn Du tỉnh Hà Tĩnh")</f>
        <v>UBND Ủy ban nhân dân phường Nguyễn Du tỉnh Hà Tĩnh</v>
      </c>
      <c r="C1909" s="12" t="s">
        <v>300</v>
      </c>
      <c r="F1909" s="5"/>
      <c r="G1909" s="5"/>
      <c r="H1909" s="5"/>
      <c r="I1909" s="2"/>
      <c r="J1909" s="2"/>
      <c r="K1909" s="2"/>
      <c r="L1909" s="2"/>
      <c r="M1909" s="2"/>
      <c r="N1909" s="5"/>
      <c r="O1909" s="5"/>
      <c r="P1909" s="5"/>
      <c r="Q1909" s="5"/>
    </row>
    <row r="1910" spans="1:17" ht="30" customHeight="1" x14ac:dyDescent="0.25">
      <c r="A1910" s="2">
        <v>12909</v>
      </c>
      <c r="B1910" s="3" t="str">
        <f>HYPERLINK("https://www.facebook.com/cap.tangiang/", "Công an phường Tân Giang tỉnh Hà Tĩnh")</f>
        <v>Công an phường Tân Giang tỉnh Hà Tĩnh</v>
      </c>
      <c r="C1910" s="12" t="s">
        <v>300</v>
      </c>
      <c r="D1910" s="13" t="s">
        <v>301</v>
      </c>
      <c r="F1910" s="5"/>
      <c r="G1910" s="5"/>
      <c r="H1910" s="5"/>
      <c r="I1910" s="2"/>
      <c r="J1910" s="2"/>
      <c r="K1910" s="2"/>
      <c r="L1910" s="2"/>
      <c r="M1910" s="2"/>
      <c r="N1910" s="5"/>
      <c r="O1910" s="5"/>
      <c r="P1910" s="5"/>
      <c r="Q1910" s="5"/>
    </row>
    <row r="1911" spans="1:17" ht="30" customHeight="1" x14ac:dyDescent="0.25">
      <c r="A1911" s="2">
        <v>12910</v>
      </c>
      <c r="B1911" s="3" t="str">
        <f>HYPERLINK("https://tangiang.hatinhcity.gov.vn/", "UBND Ủy ban nhân dân phường Tân Giang tỉnh Hà Tĩnh")</f>
        <v>UBND Ủy ban nhân dân phường Tân Giang tỉnh Hà Tĩnh</v>
      </c>
      <c r="C1911" s="12" t="s">
        <v>300</v>
      </c>
      <c r="F1911" s="5"/>
      <c r="G1911" s="5"/>
      <c r="H1911" s="5"/>
      <c r="I1911" s="2"/>
      <c r="J1911" s="2"/>
      <c r="K1911" s="2"/>
      <c r="L1911" s="2"/>
      <c r="M1911" s="2"/>
      <c r="N1911" s="5"/>
      <c r="O1911" s="5"/>
      <c r="P1911" s="5"/>
      <c r="Q1911" s="5"/>
    </row>
    <row r="1912" spans="1:17" ht="30" customHeight="1" x14ac:dyDescent="0.25">
      <c r="A1912" s="2">
        <v>12911</v>
      </c>
      <c r="B1912" s="3" t="str">
        <f>HYPERLINK("https://www.facebook.com/p/C%C3%B4ng-an-ph%C6%B0%E1%BB%9Dng-%C4%90%E1%BA%A1i-N%C3%A0i-TP-H%C3%A0-T%C4%A9nh-100063699870690/", "Công an phường Đại Nài tỉnh Hà Tĩnh")</f>
        <v>Công an phường Đại Nài tỉnh Hà Tĩnh</v>
      </c>
      <c r="C1912" s="12" t="s">
        <v>300</v>
      </c>
      <c r="D1912" s="13" t="s">
        <v>301</v>
      </c>
      <c r="F1912" s="5"/>
      <c r="G1912" s="5"/>
      <c r="H1912" s="5"/>
      <c r="I1912" s="2"/>
      <c r="J1912" s="2"/>
      <c r="K1912" s="2"/>
      <c r="L1912" s="2"/>
      <c r="M1912" s="2"/>
      <c r="N1912" s="5"/>
      <c r="O1912" s="5"/>
      <c r="P1912" s="5"/>
      <c r="Q1912" s="5"/>
    </row>
    <row r="1913" spans="1:17" ht="30" customHeight="1" x14ac:dyDescent="0.25">
      <c r="A1913" s="2">
        <v>12912</v>
      </c>
      <c r="B1913" s="3" t="str">
        <f>HYPERLINK("https://dainai.hatinhcity.gov.vn/", "UBND Ủy ban nhân dân phường Đại Nài tỉnh Hà Tĩnh")</f>
        <v>UBND Ủy ban nhân dân phường Đại Nài tỉnh Hà Tĩnh</v>
      </c>
      <c r="C1913" s="12" t="s">
        <v>300</v>
      </c>
      <c r="F1913" s="5"/>
      <c r="G1913" s="5"/>
      <c r="H1913" s="5"/>
      <c r="I1913" s="2"/>
      <c r="J1913" s="2"/>
      <c r="K1913" s="2"/>
      <c r="L1913" s="2"/>
      <c r="M1913" s="2"/>
      <c r="N1913" s="5"/>
      <c r="O1913" s="5"/>
      <c r="P1913" s="5"/>
      <c r="Q1913" s="5"/>
    </row>
    <row r="1914" spans="1:17" ht="30" customHeight="1" x14ac:dyDescent="0.25">
      <c r="A1914" s="2">
        <v>12913</v>
      </c>
      <c r="B1914" s="3" t="str">
        <f>HYPERLINK("https://www.facebook.com/p/C%C3%B4ng-an-ph%C6%B0%E1%BB%9Dng-H%C3%A0-Huy-T%E1%BA%ADp-TP-H%C3%A0-T%C4%A9nh-100079402844172/", "Công an phường Hà Huy Tập tỉnh Hà Tĩnh")</f>
        <v>Công an phường Hà Huy Tập tỉnh Hà Tĩnh</v>
      </c>
      <c r="C1914" s="12" t="s">
        <v>300</v>
      </c>
      <c r="D1914" s="13" t="s">
        <v>301</v>
      </c>
      <c r="F1914" s="5"/>
      <c r="G1914" s="5"/>
      <c r="H1914" s="5"/>
      <c r="I1914" s="2"/>
      <c r="J1914" s="2"/>
      <c r="K1914" s="2"/>
      <c r="L1914" s="2"/>
      <c r="M1914" s="2"/>
      <c r="N1914" s="5"/>
      <c r="O1914" s="5"/>
      <c r="P1914" s="5"/>
      <c r="Q1914" s="5"/>
    </row>
    <row r="1915" spans="1:17" ht="30" customHeight="1" x14ac:dyDescent="0.25">
      <c r="A1915" s="2">
        <v>12914</v>
      </c>
      <c r="B1915" s="3" t="str">
        <f>HYPERLINK("https://hahuytap.hatinhcity.gov.vn/", "UBND Ủy ban nhân dân phường Hà Huy Tập tỉnh Hà Tĩnh")</f>
        <v>UBND Ủy ban nhân dân phường Hà Huy Tập tỉnh Hà Tĩnh</v>
      </c>
      <c r="C1915" s="12" t="s">
        <v>300</v>
      </c>
      <c r="F1915" s="5"/>
      <c r="G1915" s="5"/>
      <c r="H1915" s="5"/>
      <c r="I1915" s="2"/>
      <c r="J1915" s="2"/>
      <c r="K1915" s="2"/>
      <c r="L1915" s="2"/>
      <c r="M1915" s="2"/>
      <c r="N1915" s="5"/>
      <c r="O1915" s="5"/>
      <c r="P1915" s="5"/>
      <c r="Q1915" s="5"/>
    </row>
    <row r="1916" spans="1:17" ht="30" customHeight="1" x14ac:dyDescent="0.25">
      <c r="A1916" s="2">
        <v>12915</v>
      </c>
      <c r="B1916" s="1" t="str">
        <f>HYPERLINK("", "Công an xã Thạch Trung tỉnh Hà Tĩnh")</f>
        <v>Công an xã Thạch Trung tỉnh Hà Tĩnh</v>
      </c>
      <c r="C1916" s="12" t="s">
        <v>300</v>
      </c>
      <c r="D1916" s="13"/>
      <c r="F1916" s="5"/>
      <c r="G1916" s="5"/>
      <c r="H1916" s="5"/>
      <c r="I1916" s="2"/>
      <c r="J1916" s="2"/>
      <c r="K1916" s="2"/>
      <c r="L1916" s="2"/>
      <c r="M1916" s="2"/>
      <c r="N1916" s="5"/>
      <c r="O1916" s="5"/>
      <c r="P1916" s="5"/>
      <c r="Q1916" s="5"/>
    </row>
    <row r="1917" spans="1:17" ht="30" customHeight="1" x14ac:dyDescent="0.25">
      <c r="A1917" s="2">
        <v>12916</v>
      </c>
      <c r="B1917" s="3" t="str">
        <f>HYPERLINK("https://thachtrung.hatinhcity.gov.vn/", "UBND Ủy ban nhân dân xã Thạch Trung tỉnh Hà Tĩnh")</f>
        <v>UBND Ủy ban nhân dân xã Thạch Trung tỉnh Hà Tĩnh</v>
      </c>
      <c r="C1917" s="12" t="s">
        <v>300</v>
      </c>
      <c r="F1917" s="5"/>
      <c r="G1917" s="5"/>
      <c r="H1917" s="5"/>
      <c r="I1917" s="2"/>
      <c r="J1917" s="2"/>
      <c r="K1917" s="2"/>
      <c r="L1917" s="2"/>
      <c r="M1917" s="2"/>
      <c r="N1917" s="5"/>
      <c r="O1917" s="5"/>
      <c r="P1917" s="5"/>
      <c r="Q1917" s="5"/>
    </row>
    <row r="1918" spans="1:17" ht="30" customHeight="1" x14ac:dyDescent="0.25">
      <c r="A1918" s="2">
        <v>12917</v>
      </c>
      <c r="B1918" s="3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1918" s="12" t="s">
        <v>300</v>
      </c>
      <c r="D1918" s="13" t="s">
        <v>301</v>
      </c>
      <c r="F1918" s="5"/>
      <c r="G1918" s="5"/>
      <c r="H1918" s="5"/>
      <c r="I1918" s="2"/>
      <c r="J1918" s="2"/>
      <c r="K1918" s="2"/>
      <c r="L1918" s="2"/>
      <c r="M1918" s="2"/>
      <c r="N1918" s="5"/>
      <c r="O1918" s="5"/>
      <c r="P1918" s="5"/>
      <c r="Q1918" s="5"/>
    </row>
    <row r="1919" spans="1:17" ht="30" customHeight="1" x14ac:dyDescent="0.25">
      <c r="A1919" s="2">
        <v>12918</v>
      </c>
      <c r="B1919" s="3" t="str">
        <f>HYPERLINK("https://thachquy.hatinhcity.gov.vn/", "UBND Ủy ban nhân dân phường Thạch Quý tỉnh Hà Tĩnh")</f>
        <v>UBND Ủy ban nhân dân phường Thạch Quý tỉnh Hà Tĩnh</v>
      </c>
      <c r="C1919" s="12" t="s">
        <v>300</v>
      </c>
      <c r="F1919" s="5"/>
      <c r="G1919" s="5"/>
      <c r="H1919" s="5"/>
      <c r="I1919" s="2"/>
      <c r="J1919" s="2"/>
      <c r="K1919" s="2"/>
      <c r="L1919" s="2"/>
      <c r="M1919" s="2"/>
      <c r="N1919" s="5"/>
      <c r="O1919" s="5"/>
      <c r="P1919" s="5"/>
      <c r="Q1919" s="5"/>
    </row>
    <row r="1920" spans="1:17" ht="30" customHeight="1" x14ac:dyDescent="0.25">
      <c r="A1920" s="2">
        <v>12919</v>
      </c>
      <c r="B1920" s="3" t="str">
        <f>HYPERLINK("https://www.facebook.com/p/C%C3%B4ng-an-Ph%C6%B0%E1%BB%9Dng-Th%E1%BA%A1ch-Linh-Th%C3%A0nh-ph%E1%BB%91-H%C3%A0-T%C4%A9nh-100064936476845/", "Công an phường Thạch Linh tỉnh Hà Tĩnh")</f>
        <v>Công an phường Thạch Linh tỉnh Hà Tĩnh</v>
      </c>
      <c r="C1920" s="12" t="s">
        <v>300</v>
      </c>
      <c r="D1920" s="13" t="s">
        <v>301</v>
      </c>
      <c r="F1920" s="5"/>
      <c r="G1920" s="5"/>
      <c r="H1920" s="5"/>
      <c r="I1920" s="2"/>
      <c r="J1920" s="2"/>
      <c r="K1920" s="2"/>
      <c r="L1920" s="2"/>
      <c r="M1920" s="2"/>
      <c r="N1920" s="5"/>
      <c r="O1920" s="5"/>
      <c r="P1920" s="5"/>
      <c r="Q1920" s="5"/>
    </row>
    <row r="1921" spans="1:17" ht="30" customHeight="1" x14ac:dyDescent="0.25">
      <c r="A1921" s="2">
        <v>12920</v>
      </c>
      <c r="B1921" s="3" t="str">
        <f>HYPERLINK("https://thachlinh.hatinhcity.gov.vn/", "UBND Ủy ban nhân dân phường Thạch Linh tỉnh Hà Tĩnh")</f>
        <v>UBND Ủy ban nhân dân phường Thạch Linh tỉnh Hà Tĩnh</v>
      </c>
      <c r="C1921" s="12" t="s">
        <v>300</v>
      </c>
      <c r="F1921" s="5"/>
      <c r="G1921" s="5"/>
      <c r="H1921" s="5"/>
      <c r="I1921" s="2"/>
      <c r="J1921" s="2"/>
      <c r="K1921" s="2"/>
      <c r="L1921" s="2"/>
      <c r="M1921" s="2"/>
      <c r="N1921" s="5"/>
      <c r="O1921" s="5"/>
      <c r="P1921" s="5"/>
      <c r="Q1921" s="5"/>
    </row>
    <row r="1922" spans="1:17" ht="30" customHeight="1" x14ac:dyDescent="0.25">
      <c r="A1922" s="2">
        <v>12921</v>
      </c>
      <c r="B1922" s="3" t="str">
        <f>HYPERLINK("https://www.facebook.com/p/C%C3%B4ng-an-ph%C6%B0%E1%BB%9Dng-V%C4%83n-Y%C3%AAn-100066720815458/", "Công an phường Văn Yên tỉnh Hà Tĩnh")</f>
        <v>Công an phường Văn Yên tỉnh Hà Tĩnh</v>
      </c>
      <c r="C1922" s="12" t="s">
        <v>300</v>
      </c>
      <c r="D1922" s="13" t="s">
        <v>301</v>
      </c>
      <c r="F1922" s="5"/>
      <c r="G1922" s="5"/>
      <c r="H1922" s="5"/>
      <c r="I1922" s="2"/>
      <c r="J1922" s="2"/>
      <c r="K1922" s="2"/>
      <c r="L1922" s="2"/>
      <c r="M1922" s="2"/>
      <c r="N1922" s="5"/>
      <c r="O1922" s="5"/>
      <c r="P1922" s="5"/>
      <c r="Q1922" s="5"/>
    </row>
    <row r="1923" spans="1:17" ht="30" customHeight="1" x14ac:dyDescent="0.25">
      <c r="A1923" s="2">
        <v>12922</v>
      </c>
      <c r="B1923" s="3" t="str">
        <f>HYPERLINK("https://vanyen.hatinhcity.gov.vn/", "UBND Ủy ban nhân dân phường Văn Yên tỉnh Hà Tĩnh")</f>
        <v>UBND Ủy ban nhân dân phường Văn Yên tỉnh Hà Tĩnh</v>
      </c>
      <c r="C1923" s="12" t="s">
        <v>300</v>
      </c>
      <c r="F1923" s="5"/>
      <c r="G1923" s="5"/>
      <c r="H1923" s="5"/>
      <c r="I1923" s="2"/>
      <c r="J1923" s="2"/>
      <c r="K1923" s="2"/>
      <c r="L1923" s="2"/>
      <c r="M1923" s="2"/>
      <c r="N1923" s="5"/>
      <c r="O1923" s="5"/>
      <c r="P1923" s="5"/>
      <c r="Q1923" s="5"/>
    </row>
    <row r="1924" spans="1:17" ht="30" customHeight="1" x14ac:dyDescent="0.25">
      <c r="A1924" s="2">
        <v>12923</v>
      </c>
      <c r="B1924" s="1" t="str">
        <f>HYPERLINK("", "Công an xã Thạch Hạ tỉnh Hà Tĩnh")</f>
        <v>Công an xã Thạch Hạ tỉnh Hà Tĩnh</v>
      </c>
      <c r="C1924" s="12" t="s">
        <v>300</v>
      </c>
      <c r="F1924" s="5"/>
      <c r="G1924" s="5"/>
      <c r="H1924" s="5"/>
      <c r="I1924" s="2"/>
      <c r="J1924" s="2"/>
      <c r="K1924" s="2"/>
      <c r="L1924" s="2"/>
      <c r="M1924" s="2"/>
      <c r="N1924" s="5"/>
      <c r="O1924" s="5"/>
      <c r="P1924" s="5"/>
      <c r="Q1924" s="5"/>
    </row>
    <row r="1925" spans="1:17" ht="30" customHeight="1" x14ac:dyDescent="0.25">
      <c r="A1925" s="2">
        <v>12924</v>
      </c>
      <c r="B1925" s="3" t="str">
        <f>HYPERLINK("https://thachha.hatinh.gov.vn/", "UBND Ủy ban nhân dân xã Thạch Hạ tỉnh Hà Tĩnh")</f>
        <v>UBND Ủy ban nhân dân xã Thạch Hạ tỉnh Hà Tĩnh</v>
      </c>
      <c r="C1925" s="12" t="s">
        <v>300</v>
      </c>
      <c r="F1925" s="5"/>
      <c r="G1925" s="5"/>
      <c r="H1925" s="5"/>
      <c r="I1925" s="2"/>
      <c r="J1925" s="2"/>
      <c r="K1925" s="2"/>
      <c r="L1925" s="2"/>
      <c r="M1925" s="2"/>
      <c r="N1925" s="5"/>
      <c r="O1925" s="5"/>
      <c r="P1925" s="5"/>
      <c r="Q1925" s="5"/>
    </row>
    <row r="1926" spans="1:17" ht="30" customHeight="1" x14ac:dyDescent="0.25">
      <c r="A1926" s="2">
        <v>12925</v>
      </c>
      <c r="B1926" s="3" t="s">
        <v>293</v>
      </c>
      <c r="C1926" s="14" t="s">
        <v>1</v>
      </c>
      <c r="F1926" s="5"/>
      <c r="G1926" s="5"/>
      <c r="H1926" s="5"/>
      <c r="I1926" s="2"/>
      <c r="J1926" s="2"/>
      <c r="K1926" s="2"/>
      <c r="L1926" s="2"/>
      <c r="M1926" s="2"/>
      <c r="N1926" s="5"/>
      <c r="O1926" s="5"/>
      <c r="P1926" s="5"/>
      <c r="Q1926" s="5"/>
    </row>
    <row r="1927" spans="1:17" ht="30" customHeight="1" x14ac:dyDescent="0.25">
      <c r="A1927" s="2">
        <v>12926</v>
      </c>
      <c r="B1927" s="3" t="str">
        <f>HYPERLINK("https://hscvubtp.hatinh.gov.vn/ubtp/vbpq.nsf/6F205BCCEA76DB4147258488002F98F1/$file/TR%E1%BA%A2%20L%E1%BB%9CI%20%C4%90%C6%A0N%20TH%C6%AF%20TR%E1%BA%A6N%20TH%E1%BB%8A%20PH%C6%AF%C6%A0NG%20LINH.signed.pdf", "UBND Ủy ban nhân dân xã Thạch Môn tỉnh Hà Tĩnh")</f>
        <v>UBND Ủy ban nhân dân xã Thạch Môn tỉnh Hà Tĩnh</v>
      </c>
      <c r="C1927" s="12" t="s">
        <v>300</v>
      </c>
      <c r="F1927" s="5"/>
      <c r="G1927" s="5"/>
      <c r="H1927" s="5"/>
      <c r="I1927" s="2"/>
      <c r="J1927" s="2"/>
      <c r="K1927" s="2"/>
      <c r="L1927" s="2"/>
      <c r="M1927" s="2"/>
      <c r="N1927" s="5"/>
      <c r="O1927" s="5"/>
      <c r="P1927" s="5"/>
      <c r="Q1927" s="5"/>
    </row>
    <row r="1928" spans="1:17" ht="30" customHeight="1" x14ac:dyDescent="0.25">
      <c r="A1928" s="2">
        <v>12927</v>
      </c>
      <c r="B1928" s="3" t="s">
        <v>294</v>
      </c>
      <c r="C1928" s="14" t="s">
        <v>1</v>
      </c>
      <c r="F1928" s="5"/>
      <c r="G1928" s="5"/>
      <c r="H1928" s="5"/>
      <c r="I1928" s="2"/>
      <c r="J1928" s="2"/>
      <c r="K1928" s="2"/>
      <c r="L1928" s="2"/>
      <c r="M1928" s="2"/>
      <c r="N1928" s="5"/>
      <c r="O1928" s="5"/>
      <c r="P1928" s="5"/>
      <c r="Q1928" s="5"/>
    </row>
    <row r="1929" spans="1:17" ht="30" customHeight="1" x14ac:dyDescent="0.25">
      <c r="A1929" s="2">
        <v>12928</v>
      </c>
      <c r="B1929" s="3" t="str">
        <f>HYPERLINK("https://thachha.hatinh.gov.vn/", "UBND Ủy ban nhân dân xã Thạch Đồng tỉnh Hà Tĩnh")</f>
        <v>UBND Ủy ban nhân dân xã Thạch Đồng tỉnh Hà Tĩnh</v>
      </c>
      <c r="C1929" s="12" t="s">
        <v>300</v>
      </c>
      <c r="F1929" s="5"/>
      <c r="G1929" s="5"/>
      <c r="H1929" s="5"/>
      <c r="I1929" s="2"/>
      <c r="J1929" s="2"/>
      <c r="K1929" s="2"/>
      <c r="L1929" s="2"/>
      <c r="M1929" s="2"/>
      <c r="N1929" s="5"/>
      <c r="O1929" s="5"/>
      <c r="P1929" s="5"/>
      <c r="Q1929" s="5"/>
    </row>
    <row r="1930" spans="1:17" ht="30" customHeight="1" x14ac:dyDescent="0.25">
      <c r="A1930" s="2">
        <v>12929</v>
      </c>
      <c r="B1930" s="1" t="str">
        <f>HYPERLINK("", "Công an xã Thạch Hưng tỉnh Hà Tĩnh")</f>
        <v>Công an xã Thạch Hưng tỉnh Hà Tĩnh</v>
      </c>
      <c r="C1930" s="12" t="s">
        <v>300</v>
      </c>
      <c r="D1930" s="13"/>
      <c r="F1930" s="5"/>
      <c r="G1930" s="5"/>
      <c r="H1930" s="5"/>
      <c r="I1930" s="2"/>
      <c r="J1930" s="2"/>
      <c r="K1930" s="2"/>
      <c r="L1930" s="2"/>
      <c r="M1930" s="2"/>
      <c r="N1930" s="5"/>
      <c r="O1930" s="5"/>
      <c r="P1930" s="5"/>
      <c r="Q1930" s="5"/>
    </row>
    <row r="1931" spans="1:17" ht="30" customHeight="1" x14ac:dyDescent="0.25">
      <c r="A1931" s="2">
        <v>12930</v>
      </c>
      <c r="B1931" s="3" t="str">
        <f>HYPERLINK("https://thachhung.hatinhcity.gov.vn/", "UBND Ủy ban nhân dân xã Thạch Hưng tỉnh Hà Tĩnh")</f>
        <v>UBND Ủy ban nhân dân xã Thạch Hưng tỉnh Hà Tĩnh</v>
      </c>
      <c r="C1931" s="12" t="s">
        <v>300</v>
      </c>
      <c r="F1931" s="5"/>
      <c r="G1931" s="5"/>
      <c r="H1931" s="5"/>
      <c r="I1931" s="2"/>
      <c r="J1931" s="2"/>
      <c r="K1931" s="2"/>
      <c r="L1931" s="2"/>
      <c r="M1931" s="2"/>
      <c r="N1931" s="5"/>
      <c r="O1931" s="5"/>
      <c r="P1931" s="5"/>
      <c r="Q1931" s="5"/>
    </row>
    <row r="1932" spans="1:17" ht="30" customHeight="1" x14ac:dyDescent="0.25">
      <c r="A1932" s="2">
        <v>12931</v>
      </c>
      <c r="B1932" s="3" t="str">
        <f>HYPERLINK("https://www.facebook.com/p/C%C3%B4ng-an-x%C3%A3-Th%E1%BA%A1ch-B%C3%ACnh-TP-H%C3%A0-T%C4%A9nh-100057653161126/", "Công an xã Thạch Bình tỉnh Hà Tĩnh")</f>
        <v>Công an xã Thạch Bình tỉnh Hà Tĩnh</v>
      </c>
      <c r="C1932" s="12" t="s">
        <v>300</v>
      </c>
      <c r="F1932" s="5"/>
      <c r="G1932" s="5"/>
      <c r="H1932" s="5"/>
      <c r="I1932" s="2"/>
      <c r="J1932" s="2"/>
      <c r="K1932" s="2"/>
      <c r="L1932" s="2"/>
      <c r="M1932" s="2"/>
      <c r="N1932" s="5"/>
      <c r="O1932" s="5"/>
      <c r="P1932" s="5"/>
      <c r="Q1932" s="5"/>
    </row>
    <row r="1933" spans="1:17" ht="30" customHeight="1" x14ac:dyDescent="0.25">
      <c r="A1933" s="2">
        <v>12932</v>
      </c>
      <c r="B1933" s="3" t="str">
        <f>HYPERLINK("https://thachbinh.hatinhcity.gov.vn/", "UBND Ủy ban nhân dân xã Thạch Bình tỉnh Hà Tĩnh")</f>
        <v>UBND Ủy ban nhân dân xã Thạch Bình tỉnh Hà Tĩnh</v>
      </c>
      <c r="C1933" s="12" t="s">
        <v>300</v>
      </c>
      <c r="F1933" s="5"/>
      <c r="G1933" s="5"/>
      <c r="H1933" s="5"/>
      <c r="I1933" s="2"/>
      <c r="J1933" s="2"/>
      <c r="K1933" s="2"/>
      <c r="L1933" s="2"/>
      <c r="M1933" s="2"/>
      <c r="N1933" s="5"/>
      <c r="O1933" s="5"/>
      <c r="P1933" s="5"/>
      <c r="Q1933" s="5"/>
    </row>
    <row r="1934" spans="1:17" ht="30" customHeight="1" x14ac:dyDescent="0.25">
      <c r="A1934" s="2">
        <v>12933</v>
      </c>
      <c r="B1934" s="3" t="str">
        <f>HYPERLINK("https://www.facebook.com/p/C%C3%B4ng-an-ph%C6%B0%E1%BB%9Dng-B%E1%BA%AFc-H%E1%BB%93ng-100080939981590/", "Công an phường Bắc Hồng tỉnh Hà Tĩnh")</f>
        <v>Công an phường Bắc Hồng tỉnh Hà Tĩnh</v>
      </c>
      <c r="C1934" s="12" t="s">
        <v>300</v>
      </c>
      <c r="D1934" s="13" t="s">
        <v>301</v>
      </c>
      <c r="F1934" s="5"/>
      <c r="G1934" s="5"/>
      <c r="H1934" s="5"/>
      <c r="I1934" s="2"/>
      <c r="J1934" s="2"/>
      <c r="K1934" s="2"/>
      <c r="L1934" s="2"/>
      <c r="M1934" s="2"/>
      <c r="N1934" s="5"/>
      <c r="O1934" s="5"/>
      <c r="P1934" s="5"/>
      <c r="Q1934" s="5"/>
    </row>
    <row r="1935" spans="1:17" ht="30" customHeight="1" x14ac:dyDescent="0.25">
      <c r="A1935" s="2">
        <v>12934</v>
      </c>
      <c r="B1935" s="3" t="str">
        <f>HYPERLINK("https://bachong.hatinh.gov.vn/", "UBND Ủy ban nhân dân phường Bắc Hồng tỉnh Hà Tĩnh")</f>
        <v>UBND Ủy ban nhân dân phường Bắc Hồng tỉnh Hà Tĩnh</v>
      </c>
      <c r="C1935" s="12" t="s">
        <v>300</v>
      </c>
      <c r="F1935" s="5"/>
      <c r="G1935" s="5"/>
      <c r="H1935" s="5"/>
      <c r="I1935" s="2"/>
      <c r="J1935" s="2"/>
      <c r="K1935" s="2"/>
      <c r="L1935" s="2"/>
      <c r="M1935" s="2"/>
      <c r="N1935" s="5"/>
      <c r="O1935" s="5"/>
      <c r="P1935" s="5"/>
      <c r="Q1935" s="5"/>
    </row>
    <row r="1936" spans="1:17" ht="30" customHeight="1" x14ac:dyDescent="0.25">
      <c r="A1936" s="2">
        <v>12935</v>
      </c>
      <c r="B1936" s="3" t="str">
        <f>HYPERLINK("https://www.facebook.com/p/C%C3%B4ng-an-ph%C6%B0%E1%BB%9Dng-Nam-H%E1%BB%93ng-100080880543706/", "Công an phường Nam Hồng tỉnh Hà Tĩnh")</f>
        <v>Công an phường Nam Hồng tỉnh Hà Tĩnh</v>
      </c>
      <c r="C1936" s="12" t="s">
        <v>300</v>
      </c>
      <c r="D1936" s="13" t="s">
        <v>301</v>
      </c>
      <c r="F1936" s="5"/>
      <c r="G1936" s="5"/>
      <c r="H1936" s="5"/>
      <c r="I1936" s="2"/>
      <c r="J1936" s="2"/>
      <c r="K1936" s="2"/>
      <c r="L1936" s="2"/>
      <c r="M1936" s="2"/>
      <c r="N1936" s="5"/>
      <c r="O1936" s="5"/>
      <c r="P1936" s="5"/>
      <c r="Q1936" s="5"/>
    </row>
    <row r="1937" spans="1:17" ht="30" customHeight="1" x14ac:dyDescent="0.25">
      <c r="A1937" s="2">
        <v>12936</v>
      </c>
      <c r="B1937" s="3" t="str">
        <f>HYPERLINK("https://namhong.hatinh.gov.vn/", "UBND Ủy ban nhân dân phường Nam Hồng tỉnh Hà Tĩnh")</f>
        <v>UBND Ủy ban nhân dân phường Nam Hồng tỉnh Hà Tĩnh</v>
      </c>
      <c r="C1937" s="12" t="s">
        <v>300</v>
      </c>
      <c r="F1937" s="5"/>
      <c r="G1937" s="5"/>
      <c r="H1937" s="5"/>
      <c r="I1937" s="2"/>
      <c r="J1937" s="2"/>
      <c r="K1937" s="2"/>
      <c r="L1937" s="2"/>
      <c r="M1937" s="2"/>
      <c r="N1937" s="5"/>
      <c r="O1937" s="5"/>
      <c r="P1937" s="5"/>
      <c r="Q1937" s="5"/>
    </row>
    <row r="1938" spans="1:17" ht="30" customHeight="1" x14ac:dyDescent="0.25">
      <c r="A1938" s="2">
        <v>12937</v>
      </c>
      <c r="B1938" s="3" t="str">
        <f>HYPERLINK("https://www.facebook.com/p/C%C3%B4ng-An-Ph%C6%B0%E1%BB%9Dng-Trung-L%C6%B0%C6%A1ng-100064673774903/", "Công an phường Trung Lương tỉnh Hà Tĩnh")</f>
        <v>Công an phường Trung Lương tỉnh Hà Tĩnh</v>
      </c>
      <c r="C1938" s="12" t="s">
        <v>300</v>
      </c>
      <c r="D1938" s="13" t="s">
        <v>301</v>
      </c>
      <c r="F1938" s="5"/>
      <c r="G1938" s="5"/>
      <c r="H1938" s="5"/>
      <c r="I1938" s="2"/>
      <c r="J1938" s="2"/>
      <c r="K1938" s="2"/>
      <c r="L1938" s="2"/>
      <c r="M1938" s="2"/>
      <c r="N1938" s="5"/>
      <c r="O1938" s="5"/>
      <c r="P1938" s="5"/>
      <c r="Q1938" s="5"/>
    </row>
    <row r="1939" spans="1:17" ht="30" customHeight="1" x14ac:dyDescent="0.25">
      <c r="A1939" s="2">
        <v>12938</v>
      </c>
      <c r="B1939" s="3" t="str">
        <f>HYPERLINK("https://trungluong.hatinh.gov.vn/", "UBND Ủy ban nhân dân phường Trung Lương tỉnh Hà Tĩnh")</f>
        <v>UBND Ủy ban nhân dân phường Trung Lương tỉnh Hà Tĩnh</v>
      </c>
      <c r="C1939" s="12" t="s">
        <v>300</v>
      </c>
      <c r="F1939" s="5"/>
      <c r="G1939" s="5"/>
      <c r="H1939" s="5"/>
      <c r="I1939" s="2"/>
      <c r="J1939" s="2"/>
      <c r="K1939" s="2"/>
      <c r="L1939" s="2"/>
      <c r="M1939" s="2"/>
      <c r="N1939" s="5"/>
      <c r="O1939" s="5"/>
      <c r="P1939" s="5"/>
      <c r="Q1939" s="5"/>
    </row>
    <row r="1940" spans="1:17" ht="30" customHeight="1" x14ac:dyDescent="0.25">
      <c r="A1940" s="2">
        <v>12939</v>
      </c>
      <c r="B1940" s="3" t="s">
        <v>295</v>
      </c>
      <c r="C1940" s="14" t="s">
        <v>1</v>
      </c>
      <c r="D1940" s="11" t="s">
        <v>301</v>
      </c>
      <c r="F1940" s="5"/>
      <c r="G1940" s="5"/>
      <c r="H1940" s="5"/>
      <c r="I1940" s="2"/>
      <c r="J1940" s="2"/>
      <c r="K1940" s="2"/>
      <c r="L1940" s="2"/>
      <c r="M1940" s="2"/>
      <c r="N1940" s="5"/>
      <c r="O1940" s="5"/>
      <c r="P1940" s="5"/>
      <c r="Q1940" s="5"/>
    </row>
    <row r="1941" spans="1:17" ht="30" customHeight="1" x14ac:dyDescent="0.25">
      <c r="A1941" s="2">
        <v>12940</v>
      </c>
      <c r="B1941" s="3" t="str">
        <f>HYPERLINK("https://ducthuan.hatinh.gov.vn/", "UBND Ủy ban nhân dân phường Đức Thuận tỉnh Hà Tĩnh")</f>
        <v>UBND Ủy ban nhân dân phường Đức Thuận tỉnh Hà Tĩnh</v>
      </c>
      <c r="C1941" s="12" t="s">
        <v>300</v>
      </c>
      <c r="F1941" s="5"/>
      <c r="G1941" s="5"/>
      <c r="H1941" s="5"/>
      <c r="I1941" s="2"/>
      <c r="J1941" s="2"/>
      <c r="K1941" s="2"/>
      <c r="L1941" s="2"/>
      <c r="M1941" s="2"/>
      <c r="N1941" s="5"/>
      <c r="O1941" s="5"/>
      <c r="P1941" s="5"/>
      <c r="Q1941" s="5"/>
    </row>
    <row r="1942" spans="1:17" ht="30" customHeight="1" x14ac:dyDescent="0.25">
      <c r="A1942" s="2">
        <v>12941</v>
      </c>
      <c r="B1942" s="3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1942" s="12" t="s">
        <v>300</v>
      </c>
      <c r="D1942" s="13" t="s">
        <v>301</v>
      </c>
      <c r="F1942" s="5"/>
      <c r="G1942" s="5"/>
      <c r="H1942" s="5"/>
      <c r="I1942" s="2"/>
      <c r="J1942" s="2"/>
      <c r="K1942" s="2"/>
      <c r="L1942" s="2"/>
      <c r="M1942" s="2"/>
      <c r="N1942" s="5"/>
      <c r="O1942" s="5"/>
      <c r="P1942" s="5"/>
      <c r="Q1942" s="5"/>
    </row>
    <row r="1943" spans="1:17" ht="30" customHeight="1" x14ac:dyDescent="0.25">
      <c r="A1943" s="2">
        <v>12942</v>
      </c>
      <c r="B1943" s="3" t="str">
        <f>HYPERLINK("https://daulieu.hatinh.gov.vn/", "UBND Ủy ban nhân dân phường Đậu Liêu tỉnh Hà Tĩnh")</f>
        <v>UBND Ủy ban nhân dân phường Đậu Liêu tỉnh Hà Tĩnh</v>
      </c>
      <c r="C1943" s="12" t="s">
        <v>300</v>
      </c>
      <c r="F1943" s="5"/>
      <c r="G1943" s="5"/>
      <c r="H1943" s="5"/>
      <c r="I1943" s="2"/>
      <c r="J1943" s="2"/>
      <c r="K1943" s="2"/>
      <c r="L1943" s="2"/>
      <c r="M1943" s="2"/>
      <c r="N1943" s="5"/>
      <c r="O1943" s="5"/>
      <c r="P1943" s="5"/>
      <c r="Q1943" s="5"/>
    </row>
    <row r="1944" spans="1:17" ht="30" customHeight="1" x14ac:dyDescent="0.25">
      <c r="A1944" s="2">
        <v>12943</v>
      </c>
      <c r="B1944" s="1" t="str">
        <f>HYPERLINK("https://www.facebook.com/profile.php?id=61555614388653", "Công an xã Thuận Lộc tỉnh Hà Tĩnh")</f>
        <v>Công an xã Thuận Lộc tỉnh Hà Tĩnh</v>
      </c>
      <c r="C1944" s="12" t="s">
        <v>300</v>
      </c>
      <c r="D1944" s="11" t="s">
        <v>301</v>
      </c>
      <c r="F1944" s="5"/>
      <c r="G1944" s="5"/>
      <c r="H1944" s="5"/>
      <c r="I1944" s="2"/>
      <c r="J1944" s="2"/>
      <c r="K1944" s="2"/>
      <c r="L1944" s="2"/>
      <c r="M1944" s="2"/>
      <c r="N1944" s="5"/>
      <c r="O1944" s="5"/>
      <c r="P1944" s="5"/>
      <c r="Q1944" s="5"/>
    </row>
    <row r="1945" spans="1:17" ht="30" customHeight="1" x14ac:dyDescent="0.25">
      <c r="A1945" s="2">
        <v>12944</v>
      </c>
      <c r="B1945" s="3" t="str">
        <f>HYPERLINK("https://xathuanloc.hatinh.gov.vn/", "UBND Ủy ban nhân dân xã Thuận Lộc tỉnh Hà Tĩnh")</f>
        <v>UBND Ủy ban nhân dân xã Thuận Lộc tỉnh Hà Tĩnh</v>
      </c>
      <c r="C1945" s="12" t="s">
        <v>300</v>
      </c>
      <c r="F1945" s="5"/>
      <c r="G1945" s="5"/>
      <c r="H1945" s="5"/>
      <c r="I1945" s="2"/>
      <c r="J1945" s="2"/>
      <c r="K1945" s="2"/>
      <c r="L1945" s="2"/>
      <c r="M1945" s="2"/>
      <c r="N1945" s="5"/>
      <c r="O1945" s="5"/>
      <c r="P1945" s="5"/>
      <c r="Q1945" s="5"/>
    </row>
    <row r="1946" spans="1:17" ht="30" customHeight="1" x14ac:dyDescent="0.25">
      <c r="A1946" s="2">
        <v>12945</v>
      </c>
      <c r="B1946" s="3" t="str">
        <f>HYPERLINK("https://www.facebook.com/tt.phochau.tuoitre/", "Công an thị trấn Phố Châu tỉnh Hà Tĩnh")</f>
        <v>Công an thị trấn Phố Châu tỉnh Hà Tĩnh</v>
      </c>
      <c r="C1946" s="12" t="s">
        <v>300</v>
      </c>
      <c r="D1946" s="13" t="s">
        <v>301</v>
      </c>
      <c r="F1946" s="5"/>
      <c r="G1946" s="5"/>
      <c r="H1946" s="5"/>
      <c r="I1946" s="2"/>
      <c r="J1946" s="2"/>
      <c r="K1946" s="2"/>
      <c r="L1946" s="2"/>
      <c r="M1946" s="2"/>
      <c r="N1946" s="5"/>
      <c r="O1946" s="5"/>
      <c r="P1946" s="5"/>
      <c r="Q1946" s="5"/>
    </row>
    <row r="1947" spans="1:17" ht="30" customHeight="1" x14ac:dyDescent="0.25">
      <c r="A1947" s="2">
        <v>12946</v>
      </c>
      <c r="B1947" s="3" t="str">
        <f>HYPERLINK("https://thitranphochau.hatinh.gov.vn/", "UBND Ủy ban nhân dân thị trấn Phố Châu tỉnh Hà Tĩnh")</f>
        <v>UBND Ủy ban nhân dân thị trấn Phố Châu tỉnh Hà Tĩnh</v>
      </c>
      <c r="C1947" s="12" t="s">
        <v>300</v>
      </c>
      <c r="F1947" s="5"/>
      <c r="G1947" s="5"/>
      <c r="H1947" s="5"/>
      <c r="I1947" s="2"/>
      <c r="J1947" s="2"/>
      <c r="K1947" s="2"/>
      <c r="L1947" s="2"/>
      <c r="M1947" s="2"/>
      <c r="N1947" s="5"/>
      <c r="O1947" s="5"/>
      <c r="P1947" s="5"/>
      <c r="Q1947" s="5"/>
    </row>
    <row r="1948" spans="1:17" ht="30" customHeight="1" x14ac:dyDescent="0.25">
      <c r="A1948" s="2">
        <v>12947</v>
      </c>
      <c r="B1948" s="3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1948" s="12" t="s">
        <v>300</v>
      </c>
      <c r="D1948" s="13" t="s">
        <v>301</v>
      </c>
      <c r="F1948" s="5"/>
      <c r="G1948" s="5"/>
      <c r="H1948" s="5"/>
      <c r="I1948" s="2"/>
      <c r="J1948" s="2"/>
      <c r="K1948" s="2"/>
      <c r="L1948" s="2"/>
      <c r="M1948" s="2"/>
      <c r="N1948" s="5"/>
      <c r="O1948" s="5"/>
      <c r="P1948" s="5"/>
      <c r="Q1948" s="5"/>
    </row>
    <row r="1949" spans="1:17" ht="30" customHeight="1" x14ac:dyDescent="0.25">
      <c r="A1949" s="2">
        <v>12948</v>
      </c>
      <c r="B1949" s="3" t="str">
        <f>HYPERLINK("https://thitrantayson.hatinh.gov.vn/portal/KenhTin/Gioi-thieu.aspx", "UBND Ủy ban nhân dân thị trấn Tây Sơn tỉnh Hà Tĩnh")</f>
        <v>UBND Ủy ban nhân dân thị trấn Tây Sơn tỉnh Hà Tĩnh</v>
      </c>
      <c r="C1949" s="12" t="s">
        <v>300</v>
      </c>
      <c r="F1949" s="5"/>
      <c r="G1949" s="5"/>
      <c r="H1949" s="5"/>
      <c r="I1949" s="2"/>
      <c r="J1949" s="2"/>
      <c r="K1949" s="2"/>
      <c r="L1949" s="2"/>
      <c r="M1949" s="2"/>
      <c r="N1949" s="5"/>
      <c r="O1949" s="5"/>
      <c r="P1949" s="5"/>
      <c r="Q1949" s="5"/>
    </row>
    <row r="1950" spans="1:17" ht="30" customHeight="1" x14ac:dyDescent="0.25">
      <c r="A1950" s="2">
        <v>12949</v>
      </c>
      <c r="B1950" s="3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1950" s="12" t="s">
        <v>300</v>
      </c>
      <c r="D1950" s="13" t="s">
        <v>301</v>
      </c>
      <c r="F1950" s="5"/>
      <c r="G1950" s="5"/>
      <c r="H1950" s="5"/>
      <c r="I1950" s="2"/>
      <c r="J1950" s="2"/>
      <c r="K1950" s="2"/>
      <c r="L1950" s="2"/>
      <c r="M1950" s="2"/>
      <c r="N1950" s="5"/>
      <c r="O1950" s="5"/>
      <c r="P1950" s="5"/>
      <c r="Q1950" s="5"/>
    </row>
    <row r="1951" spans="1:17" ht="30" customHeight="1" x14ac:dyDescent="0.25">
      <c r="A1951" s="2">
        <v>12950</v>
      </c>
      <c r="B1951" s="3" t="str">
        <f>HYPERLINK("https://xasonhong.hatinh.gov.vn/portal/KenhTin/Thong-tin-ve-lanh-dao.aspx", "UBND Ủy ban nhân dân xã Sơn Hồng tỉnh Hà Tĩnh")</f>
        <v>UBND Ủy ban nhân dân xã Sơn Hồng tỉnh Hà Tĩnh</v>
      </c>
      <c r="C1951" s="12" t="s">
        <v>300</v>
      </c>
      <c r="F1951" s="5"/>
      <c r="G1951" s="5"/>
      <c r="H1951" s="5"/>
      <c r="I1951" s="2"/>
      <c r="J1951" s="2"/>
      <c r="K1951" s="2"/>
      <c r="L1951" s="2"/>
      <c r="M1951" s="2"/>
      <c r="N1951" s="5"/>
      <c r="O1951" s="5"/>
      <c r="P1951" s="5"/>
      <c r="Q1951" s="5"/>
    </row>
    <row r="1952" spans="1:17" ht="30" customHeight="1" x14ac:dyDescent="0.25">
      <c r="A1952" s="2">
        <v>12951</v>
      </c>
      <c r="B1952" s="1" t="str">
        <f>HYPERLINK("https://www.facebook.com/profile.php?id=100064195954768", "Công an xã Sơn Tiến tỉnh Hà Tĩnh")</f>
        <v>Công an xã Sơn Tiến tỉnh Hà Tĩnh</v>
      </c>
      <c r="C1952" s="12" t="s">
        <v>300</v>
      </c>
      <c r="D1952" s="13" t="s">
        <v>301</v>
      </c>
      <c r="F1952" s="5"/>
      <c r="G1952" s="5"/>
      <c r="H1952" s="5"/>
      <c r="I1952" s="2"/>
      <c r="J1952" s="2"/>
      <c r="K1952" s="2"/>
      <c r="L1952" s="2"/>
      <c r="M1952" s="2"/>
      <c r="N1952" s="5"/>
      <c r="O1952" s="5"/>
      <c r="P1952" s="5"/>
      <c r="Q1952" s="5"/>
    </row>
    <row r="1953" spans="1:17" ht="30" customHeight="1" x14ac:dyDescent="0.25">
      <c r="A1953" s="2">
        <v>12952</v>
      </c>
      <c r="B1953" s="3" t="str">
        <f>HYPERLINK("https://xasontien.hatinh.gov.vn/", "UBND Ủy ban nhân dân xã Sơn Tiến tỉnh Hà Tĩnh")</f>
        <v>UBND Ủy ban nhân dân xã Sơn Tiến tỉnh Hà Tĩnh</v>
      </c>
      <c r="C1953" s="12" t="s">
        <v>300</v>
      </c>
      <c r="F1953" s="5"/>
      <c r="G1953" s="5"/>
      <c r="H1953" s="5"/>
      <c r="I1953" s="2"/>
      <c r="J1953" s="2"/>
      <c r="K1953" s="2"/>
      <c r="L1953" s="2"/>
      <c r="M1953" s="2"/>
      <c r="N1953" s="5"/>
      <c r="O1953" s="5"/>
      <c r="P1953" s="5"/>
      <c r="Q1953" s="5"/>
    </row>
    <row r="1954" spans="1:17" ht="30" customHeight="1" x14ac:dyDescent="0.25">
      <c r="A1954" s="2">
        <v>12953</v>
      </c>
      <c r="B1954" s="1" t="str">
        <f>HYPERLINK("https://www.facebook.com/profile.php?id=100063553857213", "Công an xã Sơn Lâm tỉnh Hà Tĩnh")</f>
        <v>Công an xã Sơn Lâm tỉnh Hà Tĩnh</v>
      </c>
      <c r="C1954" s="12" t="s">
        <v>300</v>
      </c>
      <c r="D1954" s="13" t="s">
        <v>301</v>
      </c>
      <c r="F1954" s="5"/>
      <c r="G1954" s="5"/>
      <c r="H1954" s="5"/>
      <c r="I1954" s="2"/>
      <c r="J1954" s="2"/>
      <c r="K1954" s="2"/>
      <c r="L1954" s="2"/>
      <c r="M1954" s="2"/>
      <c r="N1954" s="5"/>
      <c r="O1954" s="5"/>
      <c r="P1954" s="5"/>
      <c r="Q1954" s="5"/>
    </row>
    <row r="1955" spans="1:17" ht="30" customHeight="1" x14ac:dyDescent="0.25">
      <c r="A1955" s="2">
        <v>12954</v>
      </c>
      <c r="B1955" s="3" t="str">
        <f>HYPERLINK("https://xasonlam.hatinh.gov.vn/", "UBND Ủy ban nhân dân xã Sơn Lâm tỉnh Hà Tĩnh")</f>
        <v>UBND Ủy ban nhân dân xã Sơn Lâm tỉnh Hà Tĩnh</v>
      </c>
      <c r="C1955" s="12" t="s">
        <v>300</v>
      </c>
      <c r="F1955" s="5"/>
      <c r="G1955" s="5"/>
      <c r="H1955" s="5"/>
      <c r="I1955" s="2"/>
      <c r="J1955" s="2"/>
      <c r="K1955" s="2"/>
      <c r="L1955" s="2"/>
      <c r="M1955" s="2"/>
      <c r="N1955" s="5"/>
      <c r="O1955" s="5"/>
      <c r="P1955" s="5"/>
      <c r="Q1955" s="5"/>
    </row>
    <row r="1956" spans="1:17" ht="30" customHeight="1" x14ac:dyDescent="0.25">
      <c r="A1956" s="2">
        <v>12955</v>
      </c>
      <c r="B1956" s="3" t="str">
        <f>HYPERLINK("https://www.facebook.com/100063469841997", "Công an xã Sơn Lễ tỉnh Hà Tĩnh")</f>
        <v>Công an xã Sơn Lễ tỉnh Hà Tĩnh</v>
      </c>
      <c r="C1956" s="12" t="s">
        <v>300</v>
      </c>
      <c r="D1956" s="13" t="s">
        <v>301</v>
      </c>
      <c r="F1956" s="5"/>
      <c r="G1956" s="5"/>
      <c r="H1956" s="5"/>
      <c r="I1956" s="2"/>
      <c r="J1956" s="2"/>
      <c r="K1956" s="2"/>
      <c r="L1956" s="2"/>
      <c r="M1956" s="2"/>
      <c r="N1956" s="5"/>
      <c r="O1956" s="5"/>
      <c r="P1956" s="5"/>
      <c r="Q1956" s="5"/>
    </row>
    <row r="1957" spans="1:17" ht="30" customHeight="1" x14ac:dyDescent="0.25">
      <c r="A1957" s="2">
        <v>12956</v>
      </c>
      <c r="B1957" s="3" t="str">
        <f>HYPERLINK("https://xasonle.hatinh.gov.vn/", "UBND Ủy ban nhân dân xã Sơn Lễ tỉnh Hà Tĩnh")</f>
        <v>UBND Ủy ban nhân dân xã Sơn Lễ tỉnh Hà Tĩnh</v>
      </c>
      <c r="C1957" s="12" t="s">
        <v>300</v>
      </c>
      <c r="F1957" s="5"/>
      <c r="G1957" s="5"/>
      <c r="H1957" s="5"/>
      <c r="I1957" s="2"/>
      <c r="J1957" s="2"/>
      <c r="K1957" s="2"/>
      <c r="L1957" s="2"/>
      <c r="M1957" s="2"/>
      <c r="N1957" s="5"/>
      <c r="O1957" s="5"/>
      <c r="P1957" s="5"/>
      <c r="Q1957" s="5"/>
    </row>
    <row r="1958" spans="1:17" ht="30" customHeight="1" x14ac:dyDescent="0.25">
      <c r="A1958" s="2">
        <v>12957</v>
      </c>
      <c r="B1958" s="1" t="str">
        <f>HYPERLINK("", "Công an xã Sơn Thịnh tỉnh Hà Tĩnh")</f>
        <v>Công an xã Sơn Thịnh tỉnh Hà Tĩnh</v>
      </c>
      <c r="C1958" s="12" t="s">
        <v>300</v>
      </c>
      <c r="F1958" s="5"/>
      <c r="G1958" s="5"/>
      <c r="H1958" s="5"/>
      <c r="I1958" s="2"/>
      <c r="J1958" s="2"/>
      <c r="K1958" s="2"/>
      <c r="L1958" s="2"/>
      <c r="M1958" s="2"/>
      <c r="N1958" s="5"/>
      <c r="O1958" s="5"/>
      <c r="P1958" s="5"/>
      <c r="Q1958" s="5"/>
    </row>
    <row r="1959" spans="1:17" ht="30" customHeight="1" x14ac:dyDescent="0.25">
      <c r="A1959" s="2">
        <v>12958</v>
      </c>
      <c r="B1959" s="3" t="str">
        <f>HYPERLINK("https://qppl.hatinh.gov.vn/vbpq.nsf/857EF51FC906A54047258A86000B628B/$file/Cong-van-trinh-VP-Chu-tich-nuoc-Thiep-mung-tho-100-tuoi-trantuannghia-BH(11.12.2023_09h11p05)_signed.pdf", "UBND Ủy ban nhân dân xã Sơn Thịnh tỉnh Hà Tĩnh")</f>
        <v>UBND Ủy ban nhân dân xã Sơn Thịnh tỉnh Hà Tĩnh</v>
      </c>
      <c r="C1959" s="12" t="s">
        <v>300</v>
      </c>
      <c r="F1959" s="5"/>
      <c r="G1959" s="5"/>
      <c r="H1959" s="5"/>
      <c r="I1959" s="2"/>
      <c r="J1959" s="2"/>
      <c r="K1959" s="2"/>
      <c r="L1959" s="2"/>
      <c r="M1959" s="2"/>
      <c r="N1959" s="5"/>
      <c r="O1959" s="5"/>
      <c r="P1959" s="5"/>
      <c r="Q1959" s="5"/>
    </row>
    <row r="1960" spans="1:17" ht="30" customHeight="1" x14ac:dyDescent="0.25">
      <c r="A1960" s="2">
        <v>12959</v>
      </c>
      <c r="B1960" s="1" t="str">
        <f>HYPERLINK("", "Công an xã Sơn An tỉnh Hà Tĩnh")</f>
        <v>Công an xã Sơn An tỉnh Hà Tĩnh</v>
      </c>
      <c r="C1960" s="12" t="s">
        <v>300</v>
      </c>
      <c r="F1960" s="5"/>
      <c r="G1960" s="5"/>
      <c r="H1960" s="5"/>
      <c r="I1960" s="2"/>
      <c r="J1960" s="2"/>
      <c r="K1960" s="2"/>
      <c r="L1960" s="2"/>
      <c r="M1960" s="2"/>
      <c r="N1960" s="5"/>
      <c r="O1960" s="5"/>
      <c r="P1960" s="5"/>
      <c r="Q1960" s="5"/>
    </row>
    <row r="1961" spans="1:17" ht="30" customHeight="1" x14ac:dyDescent="0.25">
      <c r="A1961" s="2">
        <v>12960</v>
      </c>
      <c r="B1961" s="3" t="str">
        <f>HYPERLINK("https://sonha.quangngai.gov.vn/", "UBND Ủy ban nhân dân xã Sơn An tỉnh Hà Tĩnh")</f>
        <v>UBND Ủy ban nhân dân xã Sơn An tỉnh Hà Tĩnh</v>
      </c>
      <c r="C1961" s="12" t="s">
        <v>300</v>
      </c>
      <c r="F1961" s="5"/>
      <c r="G1961" s="5"/>
      <c r="H1961" s="5"/>
      <c r="I1961" s="2"/>
      <c r="J1961" s="2"/>
      <c r="K1961" s="2"/>
      <c r="L1961" s="2"/>
      <c r="M1961" s="2"/>
      <c r="N1961" s="5"/>
      <c r="O1961" s="5"/>
      <c r="P1961" s="5"/>
      <c r="Q1961" s="5"/>
    </row>
    <row r="1962" spans="1:17" ht="30" customHeight="1" x14ac:dyDescent="0.25">
      <c r="A1962" s="2">
        <v>12961</v>
      </c>
      <c r="B1962" s="3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1962" s="12" t="s">
        <v>300</v>
      </c>
      <c r="D1962" s="13" t="s">
        <v>301</v>
      </c>
      <c r="F1962" s="5"/>
      <c r="G1962" s="5"/>
      <c r="H1962" s="5"/>
      <c r="I1962" s="2"/>
      <c r="J1962" s="2"/>
      <c r="K1962" s="2"/>
      <c r="L1962" s="2"/>
      <c r="M1962" s="2"/>
      <c r="N1962" s="5"/>
      <c r="O1962" s="5"/>
      <c r="P1962" s="5"/>
      <c r="Q1962" s="5"/>
    </row>
    <row r="1963" spans="1:17" ht="30" customHeight="1" x14ac:dyDescent="0.25">
      <c r="A1963" s="2">
        <v>12962</v>
      </c>
      <c r="B1963" s="3" t="str">
        <f>HYPERLINK("https://sonha.quangngai.gov.vn/ubnd-xa-son-giang", "UBND Ủy ban nhân dân xã Sơn Giang tỉnh Hà Tĩnh")</f>
        <v>UBND Ủy ban nhân dân xã Sơn Giang tỉnh Hà Tĩnh</v>
      </c>
      <c r="C1963" s="12" t="s">
        <v>300</v>
      </c>
      <c r="F1963" s="5"/>
      <c r="G1963" s="5"/>
      <c r="H1963" s="5"/>
      <c r="I1963" s="2"/>
      <c r="J1963" s="2"/>
      <c r="K1963" s="2"/>
      <c r="L1963" s="2"/>
      <c r="M1963" s="2"/>
      <c r="N1963" s="5"/>
      <c r="O1963" s="5"/>
      <c r="P1963" s="5"/>
      <c r="Q1963" s="5"/>
    </row>
    <row r="1964" spans="1:17" ht="30" customHeight="1" x14ac:dyDescent="0.25">
      <c r="A1964" s="2">
        <v>12963</v>
      </c>
      <c r="B1964" s="1" t="str">
        <f>HYPERLINK("", "Công an xã Sơn Lĩnh tỉnh Hà Tĩnh")</f>
        <v>Công an xã Sơn Lĩnh tỉnh Hà Tĩnh</v>
      </c>
      <c r="C1964" s="12" t="s">
        <v>300</v>
      </c>
      <c r="D1964" s="13"/>
      <c r="F1964" s="5"/>
      <c r="G1964" s="5"/>
      <c r="H1964" s="5"/>
      <c r="I1964" s="2"/>
      <c r="J1964" s="2"/>
      <c r="K1964" s="2"/>
      <c r="L1964" s="2"/>
      <c r="M1964" s="2"/>
      <c r="N1964" s="5"/>
      <c r="O1964" s="5"/>
      <c r="P1964" s="5"/>
      <c r="Q1964" s="5"/>
    </row>
    <row r="1965" spans="1:17" ht="30" customHeight="1" x14ac:dyDescent="0.25">
      <c r="A1965" s="2">
        <v>12964</v>
      </c>
      <c r="B1965" s="3" t="str">
        <f>HYPERLINK("https://sonha.quangngai.gov.vn/ubnd-xa-son-linh", "UBND Ủy ban nhân dân xã Sơn Lĩnh tỉnh Hà Tĩnh")</f>
        <v>UBND Ủy ban nhân dân xã Sơn Lĩnh tỉnh Hà Tĩnh</v>
      </c>
      <c r="C1965" s="12" t="s">
        <v>300</v>
      </c>
      <c r="F1965" s="5"/>
      <c r="G1965" s="5"/>
      <c r="H1965" s="5"/>
      <c r="I1965" s="2"/>
      <c r="J1965" s="2"/>
      <c r="K1965" s="2"/>
      <c r="L1965" s="2"/>
      <c r="M1965" s="2"/>
      <c r="N1965" s="5"/>
      <c r="O1965" s="5"/>
      <c r="P1965" s="5"/>
      <c r="Q1965" s="5"/>
    </row>
    <row r="1966" spans="1:17" ht="30" customHeight="1" x14ac:dyDescent="0.25">
      <c r="A1966" s="2">
        <v>12965</v>
      </c>
      <c r="B1966" s="1" t="str">
        <f>HYPERLINK("", "Công an xã Sơn Hòa tỉnh Hà Tĩnh")</f>
        <v>Công an xã Sơn Hòa tỉnh Hà Tĩnh</v>
      </c>
      <c r="C1966" s="12" t="s">
        <v>300</v>
      </c>
      <c r="F1966" s="5"/>
      <c r="G1966" s="5"/>
      <c r="H1966" s="5"/>
      <c r="I1966" s="2"/>
      <c r="J1966" s="2"/>
      <c r="K1966" s="2"/>
      <c r="L1966" s="2"/>
      <c r="M1966" s="2"/>
      <c r="N1966" s="5"/>
      <c r="O1966" s="5"/>
      <c r="P1966" s="5"/>
      <c r="Q1966" s="5"/>
    </row>
    <row r="1967" spans="1:17" ht="30" customHeight="1" x14ac:dyDescent="0.25">
      <c r="A1967" s="2">
        <v>12966</v>
      </c>
      <c r="B1967" s="3" t="str">
        <f>HYPERLINK("https://sonha.quangngai.gov.vn/", "UBND Ủy ban nhân dân xã Sơn Hòa tỉnh Hà Tĩnh")</f>
        <v>UBND Ủy ban nhân dân xã Sơn Hòa tỉnh Hà Tĩnh</v>
      </c>
      <c r="C1967" s="12" t="s">
        <v>300</v>
      </c>
      <c r="F1967" s="5"/>
      <c r="G1967" s="5"/>
      <c r="H1967" s="5"/>
      <c r="I1967" s="2"/>
      <c r="J1967" s="2"/>
      <c r="K1967" s="2"/>
      <c r="L1967" s="2"/>
      <c r="M1967" s="2"/>
      <c r="N1967" s="5"/>
      <c r="O1967" s="5"/>
      <c r="P1967" s="5"/>
      <c r="Q1967" s="5"/>
    </row>
    <row r="1968" spans="1:17" ht="30" customHeight="1" x14ac:dyDescent="0.25">
      <c r="A1968" s="2">
        <v>12967</v>
      </c>
      <c r="B1968" s="3" t="s">
        <v>296</v>
      </c>
      <c r="C1968" s="14" t="s">
        <v>1</v>
      </c>
      <c r="F1968" s="5"/>
      <c r="G1968" s="5"/>
      <c r="H1968" s="5"/>
      <c r="I1968" s="2"/>
      <c r="J1968" s="2"/>
      <c r="K1968" s="2"/>
      <c r="L1968" s="2"/>
      <c r="M1968" s="2"/>
      <c r="N1968" s="5"/>
      <c r="O1968" s="5"/>
      <c r="P1968" s="5"/>
      <c r="Q1968" s="5"/>
    </row>
    <row r="1969" spans="1:17" ht="30" customHeight="1" x14ac:dyDescent="0.25">
      <c r="A1969" s="2">
        <v>12968</v>
      </c>
      <c r="B1969" s="3" t="str">
        <f>HYPERLINK("https://sonha.quangngai.gov.vn/ubnd-xa-son-giang", "UBND Ủy ban nhân dân xã Sơn Tân tỉnh Hà Tĩnh")</f>
        <v>UBND Ủy ban nhân dân xã Sơn Tân tỉnh Hà Tĩnh</v>
      </c>
      <c r="C1969" s="12" t="s">
        <v>300</v>
      </c>
      <c r="F1969" s="5"/>
      <c r="G1969" s="5"/>
      <c r="H1969" s="5"/>
      <c r="I1969" s="2"/>
      <c r="J1969" s="2"/>
      <c r="K1969" s="2"/>
      <c r="L1969" s="2"/>
      <c r="M1969" s="2"/>
      <c r="N1969" s="5"/>
      <c r="O1969" s="5"/>
      <c r="P1969" s="5"/>
      <c r="Q1969" s="5"/>
    </row>
    <row r="1970" spans="1:17" ht="30" customHeight="1" x14ac:dyDescent="0.25">
      <c r="A1970" s="2">
        <v>12969</v>
      </c>
      <c r="B1970" s="1" t="str">
        <f>HYPERLINK("", "Công an xã Sơn Mỹ tỉnh Hà Tĩnh")</f>
        <v>Công an xã Sơn Mỹ tỉnh Hà Tĩnh</v>
      </c>
      <c r="C1970" s="12" t="s">
        <v>300</v>
      </c>
      <c r="F1970" s="5"/>
      <c r="G1970" s="5"/>
      <c r="H1970" s="5"/>
      <c r="I1970" s="2"/>
      <c r="J1970" s="2"/>
      <c r="K1970" s="2"/>
      <c r="L1970" s="2"/>
      <c r="M1970" s="2"/>
      <c r="N1970" s="5"/>
      <c r="O1970" s="5"/>
      <c r="P1970" s="5"/>
      <c r="Q1970" s="5"/>
    </row>
    <row r="1971" spans="1:17" ht="30" customHeight="1" x14ac:dyDescent="0.25">
      <c r="A1971" s="2">
        <v>12970</v>
      </c>
      <c r="B1971" s="3" t="str">
        <f>HYPERLINK("https://xasonlong.hatinh.gov.vn/portal/home/danh-ba", "UBND Ủy ban nhân dân xã Sơn Mỹ tỉnh Hà Tĩnh")</f>
        <v>UBND Ủy ban nhân dân xã Sơn Mỹ tỉnh Hà Tĩnh</v>
      </c>
      <c r="C1971" s="12" t="s">
        <v>300</v>
      </c>
      <c r="F1971" s="5"/>
      <c r="G1971" s="5"/>
      <c r="H1971" s="5"/>
      <c r="I1971" s="2"/>
      <c r="J1971" s="2"/>
      <c r="K1971" s="2"/>
      <c r="L1971" s="2"/>
      <c r="M1971" s="2"/>
      <c r="N1971" s="5"/>
      <c r="O1971" s="5"/>
      <c r="P1971" s="5"/>
      <c r="Q1971" s="5"/>
    </row>
    <row r="1972" spans="1:17" ht="30" customHeight="1" x14ac:dyDescent="0.25">
      <c r="A1972" s="2">
        <v>12971</v>
      </c>
      <c r="B1972" s="1" t="str">
        <f>HYPERLINK("https://www.facebook.com/profile.php?id=100063535718320", "Công an xã Sơn Tây tỉnh Hà Tĩnh")</f>
        <v>Công an xã Sơn Tây tỉnh Hà Tĩnh</v>
      </c>
      <c r="C1972" s="12" t="s">
        <v>300</v>
      </c>
      <c r="D1972" s="13" t="s">
        <v>301</v>
      </c>
      <c r="F1972" s="5"/>
      <c r="G1972" s="5"/>
      <c r="H1972" s="5"/>
      <c r="I1972" s="2"/>
      <c r="J1972" s="2"/>
      <c r="K1972" s="2"/>
      <c r="L1972" s="2"/>
      <c r="M1972" s="2"/>
      <c r="N1972" s="5"/>
      <c r="O1972" s="5"/>
      <c r="P1972" s="5"/>
      <c r="Q1972" s="5"/>
    </row>
    <row r="1973" spans="1:17" ht="30" customHeight="1" x14ac:dyDescent="0.25">
      <c r="A1973" s="2">
        <v>12972</v>
      </c>
      <c r="B1973" s="3" t="str">
        <f>HYPERLINK("https://xasontay.hatinh.gov.vn/portal/KenhTin/Thong-tin-ve-lanh-dao-473968-477129-477130.aspx", "UBND Ủy ban nhân dân xã Sơn Tây tỉnh Hà Tĩnh")</f>
        <v>UBND Ủy ban nhân dân xã Sơn Tây tỉnh Hà Tĩnh</v>
      </c>
      <c r="C1973" s="12" t="s">
        <v>300</v>
      </c>
      <c r="F1973" s="5"/>
      <c r="G1973" s="5"/>
      <c r="H1973" s="5"/>
      <c r="I1973" s="2"/>
      <c r="J1973" s="2"/>
      <c r="K1973" s="2"/>
      <c r="L1973" s="2"/>
      <c r="M1973" s="2"/>
      <c r="N1973" s="5"/>
      <c r="O1973" s="5"/>
      <c r="P1973" s="5"/>
      <c r="Q1973" s="5"/>
    </row>
    <row r="1974" spans="1:17" ht="30" customHeight="1" x14ac:dyDescent="0.25">
      <c r="A1974" s="2">
        <v>12973</v>
      </c>
      <c r="B1974" s="1" t="str">
        <f>HYPERLINK("", "Công an xã Sơn Ninh tỉnh Hà Tĩnh")</f>
        <v>Công an xã Sơn Ninh tỉnh Hà Tĩnh</v>
      </c>
      <c r="C1974" s="12" t="s">
        <v>300</v>
      </c>
      <c r="D1974" s="13"/>
      <c r="F1974" s="5"/>
      <c r="G1974" s="5"/>
      <c r="H1974" s="5"/>
      <c r="I1974" s="2"/>
      <c r="J1974" s="2"/>
      <c r="K1974" s="2"/>
      <c r="L1974" s="2"/>
      <c r="M1974" s="2"/>
      <c r="N1974" s="5"/>
      <c r="O1974" s="5"/>
      <c r="P1974" s="5"/>
      <c r="Q1974" s="5"/>
    </row>
    <row r="1975" spans="1:17" ht="30" customHeight="1" x14ac:dyDescent="0.25">
      <c r="A1975" s="2">
        <v>12974</v>
      </c>
      <c r="B1975" s="3" t="str">
        <f>HYPERLINK("https://xasonninh.hatinh.gov.vn/", "UBND Ủy ban nhân dân xã Sơn Ninh tỉnh Hà Tĩnh")</f>
        <v>UBND Ủy ban nhân dân xã Sơn Ninh tỉnh Hà Tĩnh</v>
      </c>
      <c r="C1975" s="12" t="s">
        <v>300</v>
      </c>
      <c r="F1975" s="5"/>
      <c r="G1975" s="5"/>
      <c r="H1975" s="5"/>
      <c r="I1975" s="2"/>
      <c r="J1975" s="2"/>
      <c r="K1975" s="2"/>
      <c r="L1975" s="2"/>
      <c r="M1975" s="2"/>
      <c r="N1975" s="5"/>
      <c r="O1975" s="5"/>
      <c r="P1975" s="5"/>
      <c r="Q1975" s="5"/>
    </row>
    <row r="1976" spans="1:17" ht="30" customHeight="1" x14ac:dyDescent="0.25">
      <c r="A1976" s="2">
        <v>12975</v>
      </c>
      <c r="B1976" s="1" t="str">
        <f>HYPERLINK("", "Công an xã Sơn Châu tỉnh Hà Tĩnh")</f>
        <v>Công an xã Sơn Châu tỉnh Hà Tĩnh</v>
      </c>
      <c r="C1976" s="12" t="s">
        <v>300</v>
      </c>
      <c r="F1976" s="5"/>
      <c r="G1976" s="5"/>
      <c r="H1976" s="5"/>
      <c r="I1976" s="2"/>
      <c r="J1976" s="2"/>
      <c r="K1976" s="2"/>
      <c r="L1976" s="2"/>
      <c r="M1976" s="2"/>
      <c r="N1976" s="5"/>
      <c r="O1976" s="5"/>
      <c r="P1976" s="5"/>
      <c r="Q1976" s="5"/>
    </row>
    <row r="1977" spans="1:17" ht="30" customHeight="1" x14ac:dyDescent="0.25">
      <c r="A1977" s="2">
        <v>12976</v>
      </c>
      <c r="B1977" s="3" t="str">
        <f>HYPERLINK("https://huongson.hatinh.gov.vn/", "UBND Ủy ban nhân dân xã Sơn Châu tỉnh Hà Tĩnh")</f>
        <v>UBND Ủy ban nhân dân xã Sơn Châu tỉnh Hà Tĩnh</v>
      </c>
      <c r="C1977" s="12" t="s">
        <v>300</v>
      </c>
      <c r="F1977" s="5"/>
      <c r="G1977" s="5"/>
      <c r="H1977" s="5"/>
      <c r="I1977" s="2"/>
      <c r="J1977" s="2"/>
      <c r="K1977" s="2"/>
      <c r="L1977" s="2"/>
      <c r="M1977" s="2"/>
      <c r="N1977" s="5"/>
      <c r="O1977" s="5"/>
      <c r="P1977" s="5"/>
      <c r="Q1977" s="5"/>
    </row>
    <row r="1978" spans="1:17" ht="30" customHeight="1" x14ac:dyDescent="0.25">
      <c r="A1978" s="2">
        <v>12977</v>
      </c>
      <c r="B1978" s="1" t="str">
        <f>HYPERLINK("", "Công an xã Sơn Hà tỉnh Hà Tĩnh")</f>
        <v>Công an xã Sơn Hà tỉnh Hà Tĩnh</v>
      </c>
      <c r="C1978" s="12" t="s">
        <v>300</v>
      </c>
      <c r="F1978" s="5"/>
      <c r="G1978" s="5"/>
      <c r="H1978" s="5"/>
      <c r="I1978" s="2"/>
      <c r="J1978" s="2"/>
      <c r="K1978" s="2"/>
      <c r="L1978" s="2"/>
      <c r="M1978" s="2"/>
      <c r="N1978" s="5"/>
      <c r="O1978" s="5"/>
      <c r="P1978" s="5"/>
      <c r="Q1978" s="5"/>
    </row>
    <row r="1979" spans="1:17" ht="30" customHeight="1" x14ac:dyDescent="0.25">
      <c r="A1979" s="2">
        <v>12978</v>
      </c>
      <c r="B1979" s="3" t="str">
        <f>HYPERLINK("https://sonha.quangngai.gov.vn/", "UBND Ủy ban nhân dân xã Sơn Hà tỉnh Hà Tĩnh")</f>
        <v>UBND Ủy ban nhân dân xã Sơn Hà tỉnh Hà Tĩnh</v>
      </c>
      <c r="C1979" s="12" t="s">
        <v>300</v>
      </c>
      <c r="F1979" s="5"/>
      <c r="G1979" s="5"/>
      <c r="H1979" s="5"/>
      <c r="I1979" s="2"/>
      <c r="J1979" s="2"/>
      <c r="K1979" s="2"/>
      <c r="L1979" s="2"/>
      <c r="M1979" s="2"/>
      <c r="N1979" s="5"/>
      <c r="O1979" s="5"/>
      <c r="P1979" s="5"/>
      <c r="Q1979" s="5"/>
    </row>
    <row r="1980" spans="1:17" ht="30" customHeight="1" x14ac:dyDescent="0.25">
      <c r="A1980" s="2">
        <v>12979</v>
      </c>
      <c r="B1980" s="1" t="str">
        <f>HYPERLINK("", "Công an xã Sơn Quang tỉnh Hà Tĩnh")</f>
        <v>Công an xã Sơn Quang tỉnh Hà Tĩnh</v>
      </c>
      <c r="C1980" s="12" t="s">
        <v>300</v>
      </c>
      <c r="F1980" s="5"/>
      <c r="G1980" s="5"/>
      <c r="H1980" s="5"/>
      <c r="I1980" s="2"/>
      <c r="J1980" s="2"/>
      <c r="K1980" s="2"/>
      <c r="L1980" s="2"/>
      <c r="M1980" s="2"/>
      <c r="N1980" s="5"/>
      <c r="O1980" s="5"/>
      <c r="P1980" s="5"/>
      <c r="Q1980" s="5"/>
    </row>
    <row r="1981" spans="1:17" ht="30" customHeight="1" x14ac:dyDescent="0.25">
      <c r="A1981" s="2">
        <v>12980</v>
      </c>
      <c r="B1981" s="3" t="str">
        <f>HYPERLINK("https://sonha.quangngai.gov.vn/", "UBND Ủy ban nhân dân xã Sơn Quang tỉnh Hà Tĩnh")</f>
        <v>UBND Ủy ban nhân dân xã Sơn Quang tỉnh Hà Tĩnh</v>
      </c>
      <c r="C1981" s="12" t="s">
        <v>300</v>
      </c>
      <c r="F1981" s="5"/>
      <c r="G1981" s="5"/>
      <c r="H1981" s="5"/>
      <c r="I1981" s="2"/>
      <c r="J1981" s="2"/>
      <c r="K1981" s="2"/>
      <c r="L1981" s="2"/>
      <c r="M1981" s="2"/>
      <c r="N1981" s="5"/>
      <c r="O1981" s="5"/>
      <c r="P1981" s="5"/>
      <c r="Q1981" s="5"/>
    </row>
    <row r="1982" spans="1:17" ht="30" customHeight="1" x14ac:dyDescent="0.25">
      <c r="A1982" s="2">
        <v>12981</v>
      </c>
      <c r="B1982" s="3" t="str">
        <f>HYPERLINK("https://www.facebook.com/profile.php?id=100078868363461&amp;locale=ms_MY&amp;_rdr", "Công an xã Sơn Trung tỉnh Hà Tĩnh")</f>
        <v>Công an xã Sơn Trung tỉnh Hà Tĩnh</v>
      </c>
      <c r="C1982" s="12" t="s">
        <v>300</v>
      </c>
      <c r="D1982" s="13" t="s">
        <v>301</v>
      </c>
      <c r="F1982" s="5"/>
      <c r="G1982" s="5"/>
      <c r="H1982" s="5"/>
      <c r="I1982" s="2"/>
      <c r="J1982" s="2"/>
      <c r="K1982" s="2"/>
      <c r="L1982" s="2"/>
      <c r="M1982" s="2"/>
      <c r="N1982" s="5"/>
      <c r="O1982" s="5"/>
      <c r="P1982" s="5"/>
      <c r="Q1982" s="5"/>
    </row>
    <row r="1983" spans="1:17" ht="30" customHeight="1" x14ac:dyDescent="0.25">
      <c r="A1983" s="2">
        <v>12982</v>
      </c>
      <c r="B1983" s="3" t="str">
        <f>HYPERLINK("https://xasontruong.hatinh.gov.vn/", "UBND Ủy ban nhân dân xã Sơn Trung tỉnh Hà Tĩnh")</f>
        <v>UBND Ủy ban nhân dân xã Sơn Trung tỉnh Hà Tĩnh</v>
      </c>
      <c r="C1983" s="12" t="s">
        <v>300</v>
      </c>
      <c r="F1983" s="5"/>
      <c r="G1983" s="5"/>
      <c r="H1983" s="5"/>
      <c r="I1983" s="2"/>
      <c r="J1983" s="2"/>
      <c r="K1983" s="2"/>
      <c r="L1983" s="2"/>
      <c r="M1983" s="2"/>
      <c r="N1983" s="5"/>
      <c r="O1983" s="5"/>
      <c r="P1983" s="5"/>
      <c r="Q1983" s="5"/>
    </row>
    <row r="1984" spans="1:17" ht="30" customHeight="1" x14ac:dyDescent="0.25">
      <c r="A1984" s="2">
        <v>12983</v>
      </c>
      <c r="B1984" s="3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1984" s="12" t="s">
        <v>300</v>
      </c>
      <c r="F1984" s="5"/>
      <c r="G1984" s="5"/>
      <c r="H1984" s="5"/>
      <c r="I1984" s="2"/>
      <c r="J1984" s="2"/>
      <c r="K1984" s="2"/>
      <c r="L1984" s="2"/>
      <c r="M1984" s="2"/>
      <c r="N1984" s="5"/>
      <c r="O1984" s="5"/>
      <c r="P1984" s="5"/>
      <c r="Q1984" s="5"/>
    </row>
    <row r="1985" spans="1:17" ht="30" customHeight="1" x14ac:dyDescent="0.25">
      <c r="A1985" s="2">
        <v>12984</v>
      </c>
      <c r="B1985" s="3" t="str">
        <f>HYPERLINK("https://sonha.quangngai.gov.vn/", "UBND Ủy ban nhân dân xã Sơn Bằng tỉnh Hà Tĩnh")</f>
        <v>UBND Ủy ban nhân dân xã Sơn Bằng tỉnh Hà Tĩnh</v>
      </c>
      <c r="C1985" s="12" t="s">
        <v>300</v>
      </c>
      <c r="F1985" s="5"/>
      <c r="G1985" s="5"/>
      <c r="H1985" s="5"/>
      <c r="I1985" s="2"/>
      <c r="J1985" s="2"/>
      <c r="K1985" s="2"/>
      <c r="L1985" s="2"/>
      <c r="M1985" s="2"/>
      <c r="N1985" s="5"/>
      <c r="O1985" s="5"/>
      <c r="P1985" s="5"/>
      <c r="Q1985" s="5"/>
    </row>
    <row r="1986" spans="1:17" ht="30" customHeight="1" x14ac:dyDescent="0.25">
      <c r="A1986" s="2">
        <v>12985</v>
      </c>
      <c r="B1986" s="3" t="str">
        <f>HYPERLINK("https://www.facebook.com/p/C%C3%B4ng-an-x%C3%A3-S%C6%A1n-Tr%C3%A0-100063467105701/", "Công an xã Sơn Bình tỉnh Hà Tĩnh")</f>
        <v>Công an xã Sơn Bình tỉnh Hà Tĩnh</v>
      </c>
      <c r="C1986" s="12" t="s">
        <v>300</v>
      </c>
      <c r="D1986" s="13" t="s">
        <v>301</v>
      </c>
      <c r="F1986" s="5"/>
      <c r="G1986" s="5"/>
      <c r="H1986" s="5"/>
      <c r="I1986" s="2"/>
      <c r="J1986" s="2"/>
      <c r="K1986" s="2"/>
      <c r="L1986" s="2"/>
      <c r="M1986" s="2"/>
      <c r="N1986" s="5"/>
      <c r="O1986" s="5"/>
      <c r="P1986" s="5"/>
      <c r="Q1986" s="5"/>
    </row>
    <row r="1987" spans="1:17" ht="30" customHeight="1" x14ac:dyDescent="0.25">
      <c r="A1987" s="2">
        <v>12986</v>
      </c>
      <c r="B1987" s="3" t="str">
        <f>HYPERLINK("https://xasonbinh.hatinh.gov.vn/", "UBND Ủy ban nhân dân xã Sơn Bình tỉnh Hà Tĩnh")</f>
        <v>UBND Ủy ban nhân dân xã Sơn Bình tỉnh Hà Tĩnh</v>
      </c>
      <c r="C1987" s="12" t="s">
        <v>300</v>
      </c>
      <c r="F1987" s="5"/>
      <c r="G1987" s="5"/>
      <c r="H1987" s="5"/>
      <c r="I1987" s="2"/>
      <c r="J1987" s="2"/>
      <c r="K1987" s="2"/>
      <c r="L1987" s="2"/>
      <c r="M1987" s="2"/>
      <c r="N1987" s="5"/>
      <c r="O1987" s="5"/>
      <c r="P1987" s="5"/>
      <c r="Q1987" s="5"/>
    </row>
    <row r="1988" spans="1:17" ht="30" customHeight="1" x14ac:dyDescent="0.25">
      <c r="A1988" s="2">
        <v>12987</v>
      </c>
      <c r="B1988" s="1" t="str">
        <f>HYPERLINK("https://www.facebook.com/profile.php?id=100063649359751", "Công an xã Sơn Kim 1 tỉnh Hà Tĩnh")</f>
        <v>Công an xã Sơn Kim 1 tỉnh Hà Tĩnh</v>
      </c>
      <c r="C1988" s="12" t="s">
        <v>300</v>
      </c>
      <c r="D1988" s="13" t="s">
        <v>301</v>
      </c>
      <c r="F1988" s="5"/>
      <c r="G1988" s="5"/>
      <c r="H1988" s="5"/>
      <c r="I1988" s="2"/>
      <c r="J1988" s="2"/>
      <c r="K1988" s="2"/>
      <c r="L1988" s="2"/>
      <c r="M1988" s="2"/>
      <c r="N1988" s="5"/>
      <c r="O1988" s="5"/>
      <c r="P1988" s="5"/>
      <c r="Q1988" s="5"/>
    </row>
    <row r="1989" spans="1:17" ht="30" customHeight="1" x14ac:dyDescent="0.25">
      <c r="A1989" s="2">
        <v>12988</v>
      </c>
      <c r="B1989" s="3" t="str">
        <f>HYPERLINK("https://xasonkim1.hatinh.gov.vn/", "UBND Ủy ban nhân dân xã Sơn Kim 1 tỉnh Hà Tĩnh")</f>
        <v>UBND Ủy ban nhân dân xã Sơn Kim 1 tỉnh Hà Tĩnh</v>
      </c>
      <c r="C1989" s="12" t="s">
        <v>300</v>
      </c>
      <c r="F1989" s="5"/>
      <c r="G1989" s="5"/>
      <c r="H1989" s="5"/>
      <c r="I1989" s="2"/>
      <c r="J1989" s="2"/>
      <c r="K1989" s="2"/>
      <c r="L1989" s="2"/>
      <c r="M1989" s="2"/>
      <c r="N1989" s="5"/>
      <c r="O1989" s="5"/>
      <c r="P1989" s="5"/>
      <c r="Q1989" s="5"/>
    </row>
    <row r="1990" spans="1:17" ht="30" customHeight="1" x14ac:dyDescent="0.25">
      <c r="A1990" s="2">
        <v>12989</v>
      </c>
      <c r="B1990" s="3" t="s">
        <v>297</v>
      </c>
      <c r="C1990" s="14" t="s">
        <v>1</v>
      </c>
      <c r="D1990" s="13" t="s">
        <v>301</v>
      </c>
      <c r="F1990" s="5"/>
      <c r="G1990" s="5"/>
      <c r="H1990" s="5"/>
      <c r="I1990" s="2"/>
      <c r="J1990" s="2"/>
      <c r="K1990" s="2"/>
      <c r="L1990" s="2"/>
      <c r="M1990" s="2"/>
      <c r="N1990" s="5"/>
      <c r="O1990" s="5"/>
      <c r="P1990" s="5"/>
      <c r="Q1990" s="5"/>
    </row>
    <row r="1991" spans="1:17" ht="30" customHeight="1" x14ac:dyDescent="0.25">
      <c r="A1991" s="2">
        <v>12990</v>
      </c>
      <c r="B1991" s="3" t="str">
        <f>HYPERLINK("https://xasonkim2.hatinh.gov.vn/", "UBND Ủy ban nhân dân xã Sơn Kim 2 tỉnh Hà Tĩnh")</f>
        <v>UBND Ủy ban nhân dân xã Sơn Kim 2 tỉnh Hà Tĩnh</v>
      </c>
      <c r="C1991" s="12" t="s">
        <v>300</v>
      </c>
      <c r="F1991" s="5"/>
      <c r="G1991" s="5"/>
      <c r="H1991" s="5"/>
      <c r="I1991" s="2"/>
      <c r="J1991" s="2"/>
      <c r="K1991" s="2"/>
      <c r="L1991" s="2"/>
      <c r="M1991" s="2"/>
      <c r="N1991" s="5"/>
      <c r="O1991" s="5"/>
      <c r="P1991" s="5"/>
      <c r="Q1991" s="5"/>
    </row>
    <row r="1992" spans="1:17" ht="30" customHeight="1" x14ac:dyDescent="0.25">
      <c r="A1992" s="2">
        <v>12991</v>
      </c>
      <c r="B1992" s="1" t="str">
        <f>HYPERLINK("", "Công an xã Sơn Trà tỉnh Hà Tĩnh")</f>
        <v>Công an xã Sơn Trà tỉnh Hà Tĩnh</v>
      </c>
      <c r="C1992" s="12" t="s">
        <v>300</v>
      </c>
      <c r="D1992" s="13"/>
      <c r="F1992" s="5"/>
      <c r="G1992" s="5"/>
      <c r="H1992" s="5"/>
      <c r="I1992" s="2"/>
      <c r="J1992" s="2"/>
      <c r="K1992" s="2"/>
      <c r="L1992" s="2"/>
      <c r="M1992" s="2"/>
      <c r="N1992" s="5"/>
      <c r="O1992" s="5"/>
      <c r="P1992" s="5"/>
      <c r="Q1992" s="5"/>
    </row>
    <row r="1993" spans="1:17" ht="30" customHeight="1" x14ac:dyDescent="0.25">
      <c r="A1993" s="2">
        <v>12992</v>
      </c>
      <c r="B1993" s="3" t="str">
        <f>HYPERLINK("https://huongson.hatinh.gov.vn/", "UBND Ủy ban nhân dân xã Sơn Trà tỉnh Hà Tĩnh")</f>
        <v>UBND Ủy ban nhân dân xã Sơn Trà tỉnh Hà Tĩnh</v>
      </c>
      <c r="C1993" s="12" t="s">
        <v>300</v>
      </c>
      <c r="F1993" s="5"/>
      <c r="G1993" s="5"/>
      <c r="H1993" s="5"/>
      <c r="I1993" s="2"/>
      <c r="J1993" s="2"/>
      <c r="K1993" s="2"/>
      <c r="L1993" s="2"/>
      <c r="M1993" s="2"/>
      <c r="N1993" s="5"/>
      <c r="O1993" s="5"/>
      <c r="P1993" s="5"/>
      <c r="Q1993" s="5"/>
    </row>
    <row r="1994" spans="1:17" ht="30" customHeight="1" x14ac:dyDescent="0.25">
      <c r="A1994" s="2">
        <v>12993</v>
      </c>
      <c r="B1994" s="1" t="str">
        <f>HYPERLINK("", "Công an xã Sơn Long tỉnh Hà Tĩnh")</f>
        <v>Công an xã Sơn Long tỉnh Hà Tĩnh</v>
      </c>
      <c r="C1994" s="12" t="s">
        <v>300</v>
      </c>
      <c r="F1994" s="5"/>
      <c r="G1994" s="5"/>
      <c r="H1994" s="5"/>
      <c r="I1994" s="2"/>
      <c r="J1994" s="2"/>
      <c r="K1994" s="2"/>
      <c r="L1994" s="2"/>
      <c r="M1994" s="2"/>
      <c r="N1994" s="5"/>
      <c r="O1994" s="5"/>
      <c r="P1994" s="5"/>
      <c r="Q1994" s="5"/>
    </row>
    <row r="1995" spans="1:17" ht="30" customHeight="1" x14ac:dyDescent="0.25">
      <c r="A1995" s="2">
        <v>12994</v>
      </c>
      <c r="B1995" s="3" t="str">
        <f>HYPERLINK("https://xasonlong.hatinh.gov.vn/portal/home/danh-ba", "UBND Ủy ban nhân dân xã Sơn Long tỉnh Hà Tĩnh")</f>
        <v>UBND Ủy ban nhân dân xã Sơn Long tỉnh Hà Tĩnh</v>
      </c>
      <c r="C1995" s="12" t="s">
        <v>300</v>
      </c>
      <c r="F1995" s="5"/>
      <c r="G1995" s="5"/>
      <c r="H1995" s="5"/>
      <c r="I1995" s="2"/>
      <c r="J1995" s="2"/>
      <c r="K1995" s="2"/>
      <c r="L1995" s="2"/>
      <c r="M1995" s="2"/>
      <c r="N1995" s="5"/>
      <c r="O1995" s="5"/>
      <c r="P1995" s="5"/>
      <c r="Q1995" s="5"/>
    </row>
    <row r="1996" spans="1:17" ht="30" customHeight="1" x14ac:dyDescent="0.25">
      <c r="A1996" s="2">
        <v>12995</v>
      </c>
      <c r="B1996" s="1" t="str">
        <f>HYPERLINK("", "Công an xã Sơn Diệm tỉnh Hà Tĩnh")</f>
        <v>Công an xã Sơn Diệm tỉnh Hà Tĩnh</v>
      </c>
      <c r="C1996" s="12" t="s">
        <v>300</v>
      </c>
      <c r="F1996" s="5"/>
      <c r="G1996" s="5"/>
      <c r="H1996" s="5"/>
      <c r="I1996" s="2"/>
      <c r="J1996" s="2"/>
      <c r="K1996" s="2"/>
      <c r="L1996" s="2"/>
      <c r="M1996" s="2"/>
      <c r="N1996" s="5"/>
      <c r="O1996" s="5"/>
      <c r="P1996" s="5"/>
      <c r="Q1996" s="5"/>
    </row>
    <row r="1997" spans="1:17" ht="30" customHeight="1" x14ac:dyDescent="0.25">
      <c r="A1997" s="2">
        <v>12996</v>
      </c>
      <c r="B1997" s="3" t="str">
        <f>HYPERLINK("https://xaquangdiem.hatinh.gov.vn/portal/KenhTin/hwbr78Uy-ban-nhan-dan.aspx", "UBND Ủy ban nhân dân xã Sơn Diệm tỉnh Hà Tĩnh")</f>
        <v>UBND Ủy ban nhân dân xã Sơn Diệm tỉnh Hà Tĩnh</v>
      </c>
      <c r="C1997" s="12" t="s">
        <v>300</v>
      </c>
      <c r="F1997" s="5"/>
      <c r="G1997" s="5"/>
      <c r="H1997" s="5"/>
      <c r="I1997" s="2"/>
      <c r="J1997" s="2"/>
      <c r="K1997" s="2"/>
      <c r="L1997" s="2"/>
      <c r="M1997" s="2"/>
      <c r="N1997" s="5"/>
      <c r="O1997" s="5"/>
      <c r="P1997" s="5"/>
      <c r="Q1997" s="5"/>
    </row>
    <row r="1998" spans="1:17" ht="30" customHeight="1" x14ac:dyDescent="0.25">
      <c r="A1998" s="2">
        <v>12997</v>
      </c>
      <c r="B1998" s="1" t="str">
        <f>HYPERLINK("", "Công an xã Sơn Thủy tỉnh Hà Tĩnh")</f>
        <v>Công an xã Sơn Thủy tỉnh Hà Tĩnh</v>
      </c>
      <c r="C1998" s="13" t="s">
        <v>300</v>
      </c>
      <c r="F1998" s="5"/>
      <c r="G1998" s="5"/>
      <c r="H1998" s="5"/>
      <c r="I1998" s="2"/>
      <c r="J1998" s="2"/>
      <c r="K1998" s="2"/>
      <c r="L1998" s="2"/>
      <c r="M1998" s="2"/>
      <c r="N1998" s="5"/>
      <c r="O1998" s="5"/>
      <c r="P1998" s="5"/>
      <c r="Q1998" s="5"/>
    </row>
    <row r="1999" spans="1:17" ht="30" customHeight="1" x14ac:dyDescent="0.25">
      <c r="A1999" s="2">
        <v>12998</v>
      </c>
      <c r="B1999" s="3" t="str">
        <f>HYPERLINK("https://sonha.quangngai.gov.vn/ubnd-xa-son-thuy", "UBND Ủy ban nhân dân xã Sơn Thủy tỉnh Hà Tĩnh")</f>
        <v>UBND Ủy ban nhân dân xã Sơn Thủy tỉnh Hà Tĩnh</v>
      </c>
      <c r="C1999" s="12" t="s">
        <v>300</v>
      </c>
      <c r="F1999" s="5"/>
      <c r="G1999" s="5"/>
      <c r="H1999" s="5"/>
      <c r="I1999" s="2"/>
      <c r="J1999" s="2"/>
      <c r="K1999" s="2"/>
      <c r="L1999" s="2"/>
      <c r="M1999" s="2"/>
      <c r="N1999" s="5"/>
      <c r="O1999" s="5"/>
      <c r="P1999" s="5"/>
      <c r="Q1999" s="5"/>
    </row>
    <row r="2000" spans="1:17" ht="30" customHeight="1" x14ac:dyDescent="0.25">
      <c r="A2000" s="2">
        <v>12999</v>
      </c>
      <c r="B2000" s="3" t="str">
        <f>HYPERLINK("https://www.facebook.com/conganxasonham/", "Công an xã Sơn Hàm tỉnh Hà Tĩnh")</f>
        <v>Công an xã Sơn Hàm tỉnh Hà Tĩnh</v>
      </c>
      <c r="C2000" s="12" t="s">
        <v>300</v>
      </c>
      <c r="D2000" s="13" t="s">
        <v>301</v>
      </c>
      <c r="F2000" s="5"/>
      <c r="G2000" s="5"/>
      <c r="H2000" s="5"/>
      <c r="I2000" s="2"/>
      <c r="J2000" s="2"/>
      <c r="K2000" s="2"/>
      <c r="L2000" s="2"/>
      <c r="M2000" s="2"/>
      <c r="N2000" s="5"/>
      <c r="O2000" s="5"/>
      <c r="P2000" s="5"/>
      <c r="Q2000" s="5"/>
    </row>
    <row r="2001" spans="1:17" ht="30" customHeight="1" x14ac:dyDescent="0.25">
      <c r="A2001" s="2">
        <v>13000</v>
      </c>
      <c r="B2001" s="3" t="s">
        <v>298</v>
      </c>
      <c r="C2001" s="14" t="s">
        <v>1</v>
      </c>
      <c r="F2001" s="5"/>
      <c r="G2001" s="5"/>
      <c r="H2001" s="5"/>
      <c r="I2001" s="2"/>
      <c r="J2001" s="2"/>
      <c r="K2001" s="2"/>
      <c r="L2001" s="2"/>
      <c r="M2001" s="2"/>
      <c r="N2001" s="5"/>
      <c r="O2001" s="5"/>
      <c r="P2001" s="5"/>
      <c r="Q2001" s="5"/>
    </row>
  </sheetData>
  <hyperlinks>
    <hyperlink ref="D2000" r:id="rId1" display="https://www.facebook.com/conganxasonham"/>
    <hyperlink ref="D1990" r:id="rId2" display="https://www.facebook.com/caxsonkim2"/>
    <hyperlink ref="D1988" r:id="rId3" display="https://www.facebook.com/profile.php?id=100063649359751"/>
    <hyperlink ref="D1986" r:id="rId4" display="https://www.facebook.com/profile.php?id=100063681031410"/>
    <hyperlink ref="D1982" r:id="rId5" display="https://www.facebook.com/profile.php?id=100078868363461"/>
    <hyperlink ref="D1972" r:id="rId6" display="https://www.facebook.com/profile.php?id=100063535718320"/>
    <hyperlink ref="D1962" r:id="rId7" display="https://www.facebook.com/profile.php?id=100077216467111"/>
    <hyperlink ref="D1956" r:id="rId8" display="https://www.facebook.com/profile.php?id=100063469841997"/>
    <hyperlink ref="D1954" r:id="rId9" display="https://www.facebook.com/profile.php?id=100063553857213"/>
    <hyperlink ref="D1952" r:id="rId10" display="https://www.facebook.com/profile.php?id=100064195954768"/>
    <hyperlink ref="D1950" r:id="rId11" display="https://www.facebook.com/profile.php?id=100066986271970"/>
    <hyperlink ref="D1948" r:id="rId12" display="https://www.facebook.com/profile.php?id=100068939418542"/>
    <hyperlink ref="D1946" r:id="rId13" display="https://www.facebook.com/profile.php?id=100064197305024"/>
    <hyperlink ref="D1944" r:id="rId14" display="https://www.facebook.com/profile.php?id=61555614388653"/>
    <hyperlink ref="D1942" r:id="rId15" display="https://www.facebook.com/profile.php?id=100069141701263"/>
    <hyperlink ref="D1940" r:id="rId16" display="https://www.facebook.com/Conganducthuan"/>
    <hyperlink ref="D1938" r:id="rId17" display="https://www.facebook.com/profile.php?id=100064673774903"/>
    <hyperlink ref="D1936" r:id="rId18" display="https://www.facebook.com/profile.php?id=100080880543706"/>
    <hyperlink ref="D1934" r:id="rId19" display="https://www.facebook.com/profile.php?id=100080939981590"/>
    <hyperlink ref="D1922" r:id="rId20" display="https://www.facebook.com/profile.php?id=100066720815458"/>
    <hyperlink ref="D1920" r:id="rId21" display="https://www.facebook.com/profile.php?id=100064936476845"/>
    <hyperlink ref="D1918" r:id="rId22" display="https://www.facebook.com/profile.php?id=100068616767951"/>
    <hyperlink ref="D1914" r:id="rId23" display="https://www.facebook.com/profile.php?id=100079402844172"/>
    <hyperlink ref="D1912" r:id="rId24" display="https://www.facebook.com/profile.php?id=100063699870690"/>
    <hyperlink ref="D1910" r:id="rId25" display="https://www.facebook.com/cap.tangiang"/>
    <hyperlink ref="D1908" r:id="rId26" display="https://www.facebook.com/profile.php?id=100047636203570"/>
    <hyperlink ref="D1906" r:id="rId27" display="https://www.facebook.com/conganphuongbacha"/>
    <hyperlink ref="D1904" r:id="rId28" display="https://www.facebook.com/catphatinh.gov.vn"/>
    <hyperlink ref="D1902" r:id="rId29" display="https://www.facebook.com/profile.php?id=100068323082489"/>
    <hyperlink ref="D1900" r:id="rId30" display="https://www.facebook.com/profile.php?id=100063516623004"/>
    <hyperlink ref="D1898" r:id="rId31" display="https://www.facebook.com/profile.php?id=100076275226827"/>
    <hyperlink ref="D1896" r:id="rId32" display="https://www.facebook.com/profile.php?id=100069687083384"/>
    <hyperlink ref="D1894" r:id="rId33" display="https://www.facebook.com/profile.php?id=100068623252414"/>
    <hyperlink ref="D1892" r:id="rId34" display="https://www.facebook.com/profile.php?id=61554732280275"/>
    <hyperlink ref="D1890" r:id="rId35" display="https://www.facebook.com/profile.php?id=100068672313269"/>
    <hyperlink ref="D1888" r:id="rId36" display="https://www.facebook.com/profile.php?id=100043184078413"/>
    <hyperlink ref="D1886" r:id="rId37" display="https://www.facebook.com/profile.php?id=100068626257264"/>
    <hyperlink ref="D1884" r:id="rId38" display="https://www.facebook.com/caxql"/>
    <hyperlink ref="D1882" r:id="rId39" display="https://www.facebook.com/profile.php?id=100071571313861"/>
    <hyperlink ref="D1862" r:id="rId40" display="https://www.facebook.com/profile.php?id=100084283399744"/>
    <hyperlink ref="D1858" r:id="rId41" display="https://www.facebook.com/CAXHUNGLOI.HUNGNGUYEN.NGHEAN"/>
    <hyperlink ref="D1856" r:id="rId42" display="https://www.facebook.com/profile.php?id=100071358574786"/>
    <hyperlink ref="D1854" r:id="rId43" display="https://www.facebook.com/profile.php?id=100068499847879"/>
    <hyperlink ref="D1852" r:id="rId44" display="https://www.facebook.com/profile.php?id=100071982914816"/>
    <hyperlink ref="D1848" r:id="rId45" display="https://www.facebook.com/ConganxaHungMy"/>
    <hyperlink ref="D1846" r:id="rId46" display="https://www.facebook.com/profile.php?id=100057049946598"/>
    <hyperlink ref="D1844" r:id="rId47" display="https://www.facebook.com/profile.php?id=100064085952875"/>
    <hyperlink ref="D1842" r:id="rId48" display="https://www.facebook.com/profile.php?id=100080385791870"/>
    <hyperlink ref="D1840" r:id="rId49" display="https://www.facebook.com/profile.php?id=61554501174989"/>
    <hyperlink ref="D1838" r:id="rId50" display="https://www.facebook.com/CAHungTrung"/>
    <hyperlink ref="D1836" r:id="rId51" display="https://www.facebook.com/profile.php?id=100064746488913"/>
    <hyperlink ref="D1834" r:id="rId52" display="https://www.facebook.com/profile.php?id=100070330036485"/>
    <hyperlink ref="D1826" r:id="rId53" display="https://www.facebook.com/profile.php?id=100063743155941"/>
    <hyperlink ref="D1824" r:id="rId54" display="https://www.facebook.com/profile.php?id=100068374434700"/>
    <hyperlink ref="D1820" r:id="rId55" display="https://www.facebook.com/profile.php?id=100064043166887"/>
    <hyperlink ref="D1816" r:id="rId56" display="https://www.facebook.com/profile.php?id=100070065693659"/>
    <hyperlink ref="D1810" r:id="rId57" display="https://www.facebook.com/profile.php?id=100063821294715"/>
    <hyperlink ref="D1808" r:id="rId58" display="https://www.facebook.com/profile.php?id=100082241785551"/>
    <hyperlink ref="D1804" r:id="rId59" display="https://www.facebook.com/profile.php?id=100064510070219"/>
    <hyperlink ref="D1800" r:id="rId60" display="https://www.facebook.com/profile.php?id=100079970288058"/>
    <hyperlink ref="D1798" r:id="rId61" display="https://www.facebook.com/profile.php?id=100061283673247"/>
    <hyperlink ref="D1796" r:id="rId62" display="https://www.facebook.com/caxnamanh"/>
    <hyperlink ref="D1792" r:id="rId63" display="https://www.facebook.com/ConganxaNamNghia"/>
    <hyperlink ref="D1790" r:id="rId64" display="https://www.facebook.com/profile.php?id=100063795451684"/>
    <hyperlink ref="D1788" r:id="rId65" display="https://www.facebook.com/profile.php?id=100077451044059"/>
    <hyperlink ref="D1786" r:id="rId66" display="https://www.facebook.com/profile.php?id=100088776607192"/>
    <hyperlink ref="D1784" r:id="rId67" display="https://www.facebook.com/profile.php?id=100094781532880"/>
    <hyperlink ref="D1782" r:id="rId68" display="https://www.facebook.com/ConganxaNghiVan"/>
    <hyperlink ref="D1780" r:id="rId69" display="https://www.facebook.com/caxnghixuan"/>
    <hyperlink ref="D1778" r:id="rId70" display="https://www.facebook.com/profile.php?id=100068573334701"/>
    <hyperlink ref="D1776" r:id="rId71" display="https://www.facebook.com/profile.php?id=100094645411011"/>
    <hyperlink ref="D1774" r:id="rId72" display="https://www.facebook.com/profile.php?id=100071410387802"/>
    <hyperlink ref="D1772" r:id="rId73" display="https://www.facebook.com/conganxanghitrung"/>
    <hyperlink ref="D1770" r:id="rId74" display="https://www.facebook.com/profile.php?id=100064701937679"/>
    <hyperlink ref="D1768" r:id="rId75" display="https://www.facebook.com/conganxanghicongnam"/>
    <hyperlink ref="D1766" r:id="rId76" display="https://www.facebook.com/ConganxaNghiCongBac"/>
    <hyperlink ref="D1764" r:id="rId77" display="https://www.facebook.com/caxnghithinh"/>
    <hyperlink ref="D1762" r:id="rId78" display="https://www.facebook.com/profile.php?id=100066656624503"/>
    <hyperlink ref="D1760" r:id="rId79" display="https://www.facebook.com/profile.php?id=100070253172862"/>
    <hyperlink ref="D1758" r:id="rId80" display="https://www.facebook.com/profile.php?id=100066656624503"/>
    <hyperlink ref="D1756" r:id="rId81" display="https://www.facebook.com/POLICE.NXA.NLOC.NA"/>
    <hyperlink ref="D1750" r:id="rId82" display="https://www.facebook.com/profile.php?id=100087480679043"/>
    <hyperlink ref="D1746" r:id="rId83" display="https://www.facebook.com/caxnghikieu"/>
    <hyperlink ref="D1744" r:id="rId84" display="https://www.facebook.com/conganxanghiquang"/>
    <hyperlink ref="D1742" r:id="rId85" display="https://www.facebook.com/profile.php?id=100072454866376"/>
    <hyperlink ref="D1740" r:id="rId86" display="https://www.facebook.com/profile.php?id=100086313707966"/>
    <hyperlink ref="D1738" r:id="rId87" display="https://www.facebook.com/conganxanghidong"/>
    <hyperlink ref="D1736" r:id="rId88" display="https://www.facebook.com/profile.php?id=100064222880883"/>
    <hyperlink ref="D1734" r:id="rId89" display="https://www.facebook.com/conganxaNghiTien"/>
    <hyperlink ref="D1732" r:id="rId90" display="https://www.facebook.com/profile.php?id=100067071878554"/>
    <hyperlink ref="D1730" r:id="rId91" display="https://www.facebook.com/profile.php?id=100063458887693"/>
    <hyperlink ref="D1728" r:id="rId92" display="https://www.facebook.com/profile.php?id=100063354121756"/>
    <hyperlink ref="D1726" r:id="rId93" display="https://www.facebook.com/CAXThanhDuc"/>
    <hyperlink ref="D1720" r:id="rId94" display="https://www.facebook.com/profile.php?id=100054267740591"/>
    <hyperlink ref="D1718" r:id="rId95" display="https://www.facebook.com/profile.php?id=100083955932554"/>
    <hyperlink ref="D1714" r:id="rId96" display="https://www.facebook.com/profile.php?id=100085838123408"/>
    <hyperlink ref="D1712" r:id="rId97" display="https://www.facebook.com/profile.php?id=100063524224068"/>
    <hyperlink ref="D1710" r:id="rId98" display="https://www.facebook.com/profile.php?id=100090532460120"/>
    <hyperlink ref="D1708" r:id="rId99" display="https://www.facebook.com/profile.php?id=100063537911822"/>
    <hyperlink ref="D1706" r:id="rId100" display="https://www.facebook.com/conganxathanhlong"/>
    <hyperlink ref="D1696" r:id="rId101" display="https://www.facebook.com/profile.php?id=100071456937319"/>
    <hyperlink ref="D1694" r:id="rId102" display="https://www.facebook.com/profile.php?id=100072408879070"/>
    <hyperlink ref="D1690" r:id="rId103" display="https://www.facebook.com/CAXTHANHTHINH"/>
    <hyperlink ref="D1688" r:id="rId104" display="https://www.facebook.com/profile.php?id=100058813209932"/>
    <hyperlink ref="D1686" r:id="rId105" display="https://www.facebook.com/profile.php?id=100072108085726"/>
    <hyperlink ref="D1684" r:id="rId106" display="https://www.facebook.com/profile.php?id=100072099743531"/>
    <hyperlink ref="D1680" r:id="rId107" display="https://www.facebook.com/CAXThanhHuongThanhChuongNgheAn"/>
    <hyperlink ref="D1678" r:id="rId108" display="https://www.facebook.com/ConganxaThanhNgoc"/>
    <hyperlink ref="D1676" r:id="rId109" display="https://www.facebook.com/profile.php?id=100080033301328"/>
    <hyperlink ref="D1670" r:id="rId110" display="https://www.facebook.com/profile.php?id=100069153677213"/>
    <hyperlink ref="D1668" r:id="rId111" display="https://www.facebook.com/profile.php?id=100080243267205"/>
    <hyperlink ref="D1666" r:id="rId112" display="https://www.facebook.com/profile.php?id=100063784773684"/>
    <hyperlink ref="D1664" r:id="rId113" display="https://www.facebook.com/conganthanhmythanhchuong"/>
    <hyperlink ref="D1652" r:id="rId114" display="https://www.facebook.com/conganxathanhnho"/>
    <hyperlink ref="D1650" r:id="rId115" display="https://www.facebook.com/profile.php?id=100034431847238"/>
    <hyperlink ref="D1646" r:id="rId116" display="https://www.facebook.com/profile.php?id=100066870234881"/>
    <hyperlink ref="D1642" r:id="rId117" display="https://www.facebook.com/profile.php?id=100071991494533"/>
    <hyperlink ref="D1640" r:id="rId118" display="https://www.facebook.com/profile.php?id=100088075733338"/>
    <hyperlink ref="D1634" r:id="rId119" display="https://www.facebook.com/profile.php?id=100063649283693"/>
    <hyperlink ref="D1630" r:id="rId120" display="https://www.facebook.com/profile.php?id=100068020364679"/>
    <hyperlink ref="D1628" r:id="rId121" display="https://www.facebook.com/profile.php?id=100031913931880"/>
    <hyperlink ref="D1626" r:id="rId122" display="https://www.facebook.com/profile.php?id=61554241722754"/>
    <hyperlink ref="D1624" r:id="rId123" display="https://www.facebook.com/profile.php?id=100076040301406"/>
    <hyperlink ref="D1622" r:id="rId124" display="https://www.facebook.com/conganxatansondoluongnghean"/>
    <hyperlink ref="D1620" r:id="rId125" display="https://www.facebook.com/profile.php?id=100063490723830"/>
    <hyperlink ref="D1618" r:id="rId126" display="https://www.facebook.com/profile.php?id=100067119197567"/>
    <hyperlink ref="D1614" r:id="rId127" display="https://www.facebook.com/profile.php?id=100069071174526"/>
    <hyperlink ref="D1612" r:id="rId128" display="https://www.facebook.com/profile.php?id=100045290396401"/>
    <hyperlink ref="D1608" r:id="rId129" display="https://www.facebook.com/profile.php?id=100063504305196"/>
    <hyperlink ref="D1606" r:id="rId130" display="https://www.facebook.com/profile.php?id=100071273326942"/>
    <hyperlink ref="D1602" r:id="rId131" display="https://www.facebook.com/profile.php?id=100048941125027"/>
    <hyperlink ref="D1594" r:id="rId132" display="https://www.facebook.com/profile.php?id=100063963042940"/>
    <hyperlink ref="D1592" r:id="rId133" display="https://www.facebook.com/conganxahongson"/>
    <hyperlink ref="D1590" r:id="rId134" display="https://www.facebook.com/profile.php?id=100068090269350"/>
    <hyperlink ref="D1586" r:id="rId135" display="https://www.facebook.com/profile.php?id=100071710172905"/>
    <hyperlink ref="D1584" r:id="rId136" display="https://www.facebook.com/profile.php?id=100064642455763"/>
    <hyperlink ref="D1582" r:id="rId137" display="https://www.facebook.com/profile.php?id=61550533449106"/>
    <hyperlink ref="D1580" r:id="rId138" display="https://www.facebook.com/profile.php?id=100065270901299"/>
    <hyperlink ref="D1576" r:id="rId139" display="https://www.facebook.com/CongAnXaMyThanh"/>
    <hyperlink ref="D1574" r:id="rId140" display="https://www.facebook.com/profile.php?id=100069490098019"/>
    <hyperlink ref="D1572" r:id="rId141" display="https://www.facebook.com/profile.php?id=100086652246799"/>
    <hyperlink ref="D1568" r:id="rId142" display="https://www.facebook.com/profile.php?id=100071680372462"/>
    <hyperlink ref="D1566" r:id="rId143" display="https://www.facebook.com/profile.php?id=100070953437621"/>
    <hyperlink ref="D1564" r:id="rId144" display="https://www.facebook.com/profile.php?id=100075967872633"/>
    <hyperlink ref="D1562" r:id="rId145" display="https://www.facebook.com/profile.php?id=100088750636266"/>
    <hyperlink ref="D1560" r:id="rId146" display="https://www.facebook.com/CongAnXaNamThanh"/>
    <hyperlink ref="D1556" r:id="rId147" display="https://www.facebook.com/ANTT.LongThanh"/>
    <hyperlink ref="D1554" r:id="rId148" display="https://www.facebook.com/profile.php?id=100070713225531"/>
    <hyperlink ref="D1552" r:id="rId149" display="https://www.facebook.com/profile.php?id=100063914806125"/>
    <hyperlink ref="D1550" r:id="rId150" display="https://www.facebook.com/profile.php?id=100088935941064"/>
    <hyperlink ref="D1548" r:id="rId151" display="https://www.facebook.com/profile.php?id=100063499509521"/>
    <hyperlink ref="D1546" r:id="rId152" display="https://www.facebook.com/profile.php?id=100063515442484"/>
    <hyperlink ref="D1544" r:id="rId153" display="https://www.facebook.com/profile.php?id=100065105078252"/>
    <hyperlink ref="D1542" r:id="rId154" display="https://www.facebook.com/profile.php?id=100064138209121"/>
    <hyperlink ref="D1540" r:id="rId155" display="https://www.facebook.com/profile.php?id=100072093889231"/>
    <hyperlink ref="D1536" r:id="rId156" display="https://www.facebook.com/conganxaphuthanh1"/>
    <hyperlink ref="D1534" r:id="rId157" display="https://www.facebook.com/CAXDongThanh"/>
    <hyperlink ref="D1532" r:id="rId158" display="https://www.facebook.com/profile.php?id=100068683877018"/>
    <hyperlink ref="D1530" r:id="rId159" display="https://www.facebook.com/profile.php?id=100069942461287"/>
    <hyperlink ref="D1528" r:id="rId160" display="https://www.facebook.com/profile.php?id=100065523488440"/>
    <hyperlink ref="D1526" r:id="rId161" display="https://www.facebook.com/profile.php?id=100066852741214"/>
    <hyperlink ref="D1524" r:id="rId162" display="https://www.facebook.com/profile.php?id=100088688576902"/>
    <hyperlink ref="D1522" r:id="rId163" display="https://www.facebook.com/profile.php?id=100072144301619"/>
    <hyperlink ref="D1520" r:id="rId164" display="https://www.facebook.com/profile.php?id=100087925052944"/>
    <hyperlink ref="D1518" r:id="rId165" display="https://www.facebook.com/profile.php?id=100067003059177"/>
    <hyperlink ref="D1510" r:id="rId166" display="https://www.facebook.com/profile.php?id=100064300383178"/>
    <hyperlink ref="D1508" r:id="rId167" display="https://www.facebook.com/profile.php?id=100089325240393"/>
    <hyperlink ref="D1506" r:id="rId168" display="https://www.facebook.com/conganxamathanh"/>
    <hyperlink ref="D1502" r:id="rId169" display="https://www.facebook.com/profile.php?id=100069171512846"/>
    <hyperlink ref="D1500" r:id="rId170" display="https://www.facebook.com/profile.php?id=100064517991751"/>
    <hyperlink ref="D1498" r:id="rId171" display="https://www.facebook.com/profile.php?id=100093776466554"/>
    <hyperlink ref="D1488" r:id="rId172" display="https://www.facebook.com/profile.php?id=100080638650691"/>
    <hyperlink ref="D1486" r:id="rId173" display="https://www.facebook.com/profile.php?id=100057623162213"/>
    <hyperlink ref="D1484" r:id="rId174" display="https://www.facebook.com/profile.php?id=100093200624097"/>
    <hyperlink ref="D1474" r:id="rId175" display="https://www.facebook.com/profile.php?id=100087969756716"/>
    <hyperlink ref="D1472" r:id="rId176" display="https://www.facebook.com/profile.php?id=100063669334071"/>
    <hyperlink ref="D1470" r:id="rId177" display="https://www.facebook.com/profile.php?id=100069338404295"/>
    <hyperlink ref="D1464" r:id="rId178" display="https://www.facebook.com/ducthuk1"/>
    <hyperlink ref="D1462" r:id="rId179" display="https://www.facebook.com/conganxadiendong"/>
    <hyperlink ref="D1460" r:id="rId180" display="https://www.facebook.com/profile.php?id=100063881781491"/>
    <hyperlink ref="D1458" r:id="rId181" display="https://www.facebook.com/profile.php?id=100088590392579"/>
    <hyperlink ref="D1456" r:id="rId182" display="https://www.facebook.com/profile.php?id=100027836786062"/>
    <hyperlink ref="D1452" r:id="rId183" display="https://www.facebook.com/profile.php?id=100088467798122"/>
    <hyperlink ref="D1444" r:id="rId184" display="https://www.facebook.com/UBNDDIENPHONG"/>
    <hyperlink ref="D1440" r:id="rId185" display="https://www.facebook.com/profile.php?id=100069064274898"/>
    <hyperlink ref="D1438" r:id="rId186" display="https://www.facebook.com/profile.php?id=100027232043879"/>
    <hyperlink ref="D1436" r:id="rId187" display="https://www.facebook.com/profile.php?id=100027232043879"/>
    <hyperlink ref="D1434" r:id="rId188" display="https://www.facebook.com/profile.php?id=100086745135571"/>
    <hyperlink ref="D1432" r:id="rId189" display="https://www.facebook.com/profile.php?id=100063593404074"/>
    <hyperlink ref="D1430" r:id="rId190" display="https://www.facebook.com/profile.php?id=100064520000747"/>
    <hyperlink ref="D1428" r:id="rId191" display="https://www.facebook.com/caxdienlam"/>
    <hyperlink ref="D1424" r:id="rId192" display="https://www.facebook.com/profile.php?id=100063574781777"/>
    <hyperlink ref="D1422" r:id="rId193" display="https://www.facebook.com/profile.php?id=100067850830408"/>
    <hyperlink ref="D1420" r:id="rId194" display="https://www.facebook.com/profile.php?id=100028371683732"/>
    <hyperlink ref="D1418" r:id="rId195" display="https://www.facebook.com/profile.php?id=100064974845120"/>
    <hyperlink ref="D1416" r:id="rId196" display="https://www.facebook.com/profile.php?id=100064636367905"/>
    <hyperlink ref="D1414" r:id="rId197" display="https://www.facebook.com/profile.php?id=100064932063253"/>
    <hyperlink ref="D1412" r:id="rId198" display="https://www.facebook.com/profile.php?id=100077365303986"/>
    <hyperlink ref="D1410" r:id="rId199" display="https://www.facebook.com/profile.php?id=100063654392836"/>
    <hyperlink ref="D1408" r:id="rId200" display="https://www.facebook.com/profile.php?id=100039604761947"/>
    <hyperlink ref="D1406" r:id="rId201" display="https://www.facebook.com/profile.php?id=100068646372531"/>
    <hyperlink ref="D1402" r:id="rId202" display="https://www.facebook.com/profile.php?id=100068208302455"/>
    <hyperlink ref="D1400" r:id="rId203" display="https://www.facebook.com/profile.php?id=100064549221841"/>
    <hyperlink ref="D1398" r:id="rId204" display="https://www.facebook.com/profile.php?id=100071152134782"/>
    <hyperlink ref="D1396" r:id="rId205" display="https://www.facebook.com/profile.php?id=100069096802627"/>
    <hyperlink ref="D1392" r:id="rId206" display="https://www.facebook.com/profile.php?id=100063558187942"/>
    <hyperlink ref="D1390" r:id="rId207" display="https://www.facebook.com/profile.php?id=100063116625805"/>
    <hyperlink ref="D1386" r:id="rId208" display="https://www.facebook.com/profile.php?id=100063965673447"/>
    <hyperlink ref="D1382" r:id="rId209" display="https://www.facebook.com/profile.php?id=100029925888978"/>
    <hyperlink ref="D1380" r:id="rId210" display="https://www.facebook.com/profile.php?id=100036759554463"/>
    <hyperlink ref="D1378" r:id="rId211" display="https://www.facebook.com/profile.php?id=100063045199682"/>
    <hyperlink ref="D1376" r:id="rId212" display="https://www.facebook.com/profile.php?id=100078841180848"/>
    <hyperlink ref="D1374" r:id="rId213" display="https://www.facebook.com/conganxahuongson"/>
    <hyperlink ref="D1372" r:id="rId214" display="https://www.facebook.com/profile.php?id=100071359453728"/>
    <hyperlink ref="D1368" r:id="rId215" display="https://www.facebook.com/profile.php?id=100032868716281"/>
    <hyperlink ref="D1358" r:id="rId216" display="https://www.facebook.com/CaxNghiaHop"/>
    <hyperlink ref="D1356" r:id="rId217" display="https://www.facebook.com/profile.php?id=100083385970053"/>
    <hyperlink ref="D1354" r:id="rId218" display="https://www.facebook.com/profile.php?id=100072108085726"/>
    <hyperlink ref="D1352" r:id="rId219" display="https://www.facebook.com/profile.php?id=100064024244185"/>
    <hyperlink ref="D1350" r:id="rId220" display="https://www.facebook.com/profile.php?id=100063681475817"/>
    <hyperlink ref="D1348" r:id="rId221" display="https://www.facebook.com/profile.php?id=61553861566048"/>
    <hyperlink ref="D1344" r:id="rId222" display="https://www.facebook.com/profile.php?id=100067332964806"/>
    <hyperlink ref="D1342" r:id="rId223" display="https://www.facebook.com/ConganxaTanHop"/>
    <hyperlink ref="D1334" r:id="rId224" display="https://www.facebook.com/ConganxaYenKhe"/>
    <hyperlink ref="D1330" r:id="rId225" display="https://www.facebook.com/profile.php?id=61554242255729"/>
    <hyperlink ref="D1328" r:id="rId226" display="https://www.facebook.com/profile.php?id=100064414196704"/>
    <hyperlink ref="D1326" r:id="rId227" display="https://www.facebook.com/localpolicemauduc"/>
    <hyperlink ref="D1324" r:id="rId228" display="https://www.facebook.com/profile.php?id=100084124844034"/>
    <hyperlink ref="D1320" r:id="rId229" display="https://www.facebook.com/profile.php?id=100092407360358"/>
    <hyperlink ref="D1318" r:id="rId230" display="https://www.facebook.com/profile.php?id=100068116687190"/>
    <hyperlink ref="D1314" r:id="rId231" display="https://www.facebook.com/profile.php?id=100092201202795"/>
    <hyperlink ref="D1312" r:id="rId232" display="https://www.facebook.com/profile.php?id=100070052947694"/>
    <hyperlink ref="D1310" r:id="rId233" display="https://www.facebook.com/profile.php?id=100046294881355"/>
    <hyperlink ref="D1306" r:id="rId234" display="https://www.facebook.com/conganxaquynhtho"/>
    <hyperlink ref="D1302" r:id="rId235" display="https://www.facebook.com/profile.php?id=100067747638448"/>
    <hyperlink ref="D1300" r:id="rId236" display="https://www.facebook.com/profile.php?id=100063508901230"/>
    <hyperlink ref="D1298" r:id="rId237" display="https://www.facebook.com/profile.php?id=100063760249591"/>
    <hyperlink ref="D1292" r:id="rId238" display="https://www.facebook.com/profile.php?id=100067509011427"/>
    <hyperlink ref="D1290" r:id="rId239" display="https://www.facebook.com/profile.php?id=100063497774788"/>
    <hyperlink ref="D1286" r:id="rId240" display="https://www.facebook.com/profile.php?id=100064972360325"/>
    <hyperlink ref="D1284" r:id="rId241" display="https://www.facebook.com/caxquynhyen17182"/>
    <hyperlink ref="D1282" r:id="rId242" display="https://www.facebook.com/profile.php?id=100063716274414"/>
    <hyperlink ref="D1280" r:id="rId243" display="https://www.facebook.com/profile.php?id=100032459812635"/>
    <hyperlink ref="D1278" r:id="rId244" display="https://www.facebook.com/conganxaquynhdoi"/>
    <hyperlink ref="D1276" r:id="rId245" display="https://www.facebook.com/profile.php?id=100063703022571"/>
    <hyperlink ref="D1274" r:id="rId246" display="https://www.facebook.com/profile.php?id=100069922835525"/>
    <hyperlink ref="D1270" r:id="rId247" display="https://www.facebook.com/profile.php?id=100090939451152"/>
    <hyperlink ref="D1268" r:id="rId248" display="https://www.facebook.com/profile.php?id=100066974025547"/>
    <hyperlink ref="D1266" r:id="rId249" display="https://www.facebook.com/profile.php?id=100069481275726"/>
    <hyperlink ref="D1262" r:id="rId250" display="https://www.facebook.com/profile.php?id=100064620507133"/>
    <hyperlink ref="D1260" r:id="rId251" display="https://www.facebook.com/profile.php?id=100058813209932"/>
    <hyperlink ref="D1258" r:id="rId252" display="https://www.facebook.com/profile.php?id=100057236868043"/>
    <hyperlink ref="D1256" r:id="rId253" display="https://www.facebook.com/conganxatansondoluongnghean"/>
    <hyperlink ref="D1254" r:id="rId254" display="https://www.facebook.com/conganxaquynhchau"/>
    <hyperlink ref="D1252" r:id="rId255" display="https://www.facebook.com/profile.php?id=100063791641718"/>
    <hyperlink ref="D1250" r:id="rId256" display="https://www.facebook.com/profile.php?id=100063939104759"/>
    <hyperlink ref="D1242" r:id="rId257" display="https://www.facebook.com/profile.php?id=100076387792137"/>
    <hyperlink ref="D1240" r:id="rId258" display="https://www.facebook.com/profile.php?id=100067084720761"/>
    <hyperlink ref="D1238" r:id="rId259" display="https://www.facebook.com/profile.php?id=100066522771654"/>
    <hyperlink ref="D1236" r:id="rId260" display="https://www.facebook.com/profile.php?id=100031770866373"/>
    <hyperlink ref="D1234" r:id="rId261" display="https://www.facebook.com/profile.php?id=100083311182578"/>
    <hyperlink ref="D1232" r:id="rId262" display="https://www.facebook.com/profile.php?id=100066756313561"/>
    <hyperlink ref="D1230" r:id="rId263" display="https://www.facebook.com/profile.php?id=100064615697253"/>
    <hyperlink ref="D1228" r:id="rId264" display="https://www.facebook.com/ConganxaThoHophuyenQuyHop"/>
    <hyperlink ref="D1226" r:id="rId265" display="https://www.facebook.com/CongAnXaChauQuangQuyHop"/>
    <hyperlink ref="D1224" r:id="rId266" display="https://www.facebook.com/profile.php?id=100024018821193"/>
    <hyperlink ref="D1222" r:id="rId267" display="https://www.facebook.com/profile.php?id=100067408835218"/>
    <hyperlink ref="D1220" r:id="rId268" display="https://www.facebook.com/caxchauloc"/>
    <hyperlink ref="D1218" r:id="rId269" display="https://www.facebook.com/profile.php?id=100069436762952"/>
    <hyperlink ref="D1216" r:id="rId270" display="https://www.facebook.com/conganxachauthanh"/>
    <hyperlink ref="D1214" r:id="rId271" display="https://www.facebook.com/conganxadonghop"/>
    <hyperlink ref="D1212" r:id="rId272" display="https://www.facebook.com/profile.php?id=100092575383616"/>
    <hyperlink ref="D1210" r:id="rId273" display="https://www.facebook.com/profile.php?id=100064760528693"/>
    <hyperlink ref="D1206" r:id="rId274" display="https://www.facebook.com/profile.php?id=100077113744168"/>
    <hyperlink ref="D1204" r:id="rId275" display="https://www.facebook.com/profile.php?id=100063523804348"/>
    <hyperlink ref="D1202" r:id="rId276" display="https://www.facebook.com/profile.php?id=100062943894593"/>
    <hyperlink ref="D1200" r:id="rId277" display="https://www.facebook.com/profile.php?id=100059128487716"/>
    <hyperlink ref="D1198" r:id="rId278" display="https://www.facebook.com/profile.php?id=100039441225749"/>
    <hyperlink ref="D1196" r:id="rId279" display="https://www.facebook.com/profile.php?id=100072264836382"/>
    <hyperlink ref="D1194" r:id="rId280" display="https://www.facebook.com/profile.php?id=61550488060869"/>
    <hyperlink ref="D1192" r:id="rId281" display="https://www.facebook.com/profile.php?id=100066721371969"/>
    <hyperlink ref="D1186" r:id="rId282" display="https://www.facebook.com/profile.php?id=100063637389130"/>
    <hyperlink ref="D1184" r:id="rId283" display="https://www.facebook.com/profile.php?id=100063575798734"/>
    <hyperlink ref="D1182" r:id="rId284" display="https://www.facebook.com/conganxanghiathinh.nghiadan.nghean"/>
    <hyperlink ref="D1180" r:id="rId285" display="https://www.facebook.com/profile.php?id=100068611368211"/>
    <hyperlink ref="D1178" r:id="rId286" display="https://www.facebook.com/conganxanghiahung.org"/>
    <hyperlink ref="D1176" r:id="rId287" display="https://www.facebook.com/profile.php?id=100095481906808"/>
    <hyperlink ref="D1172" r:id="rId288" display="https://www.facebook.com/profile.php?id=100091585670810"/>
    <hyperlink ref="D1170" r:id="rId289" display="https://www.facebook.com/profile.php?id=100063681475817"/>
    <hyperlink ref="D1168" r:id="rId290" display="https://www.facebook.com/profile.php?id=100080411655357"/>
    <hyperlink ref="D1164" r:id="rId291" display="https://www.facebook.com/caxnghialam"/>
    <hyperlink ref="D1162" r:id="rId292" display="https://www.facebook.com/profile.php?id=100066517454795"/>
    <hyperlink ref="D1158" r:id="rId293" display="https://www.facebook.com/profile.php?id=100067135170903"/>
    <hyperlink ref="D1156" r:id="rId294" display="https://www.facebook.com/profile.php?id=100072493029671"/>
    <hyperlink ref="D1154" r:id="rId295" display="https://www.facebook.com/profile.php?id=100067408835218"/>
    <hyperlink ref="D1152" r:id="rId296" display="https://www.facebook.com/profile.php?id=100068635860222"/>
    <hyperlink ref="D1150" r:id="rId297" display="https://www.facebook.com/phamdinhloanca.yt"/>
    <hyperlink ref="D1148" r:id="rId298" display="https://www.facebook.com/profile.php?id=100071549359332"/>
    <hyperlink ref="D1144" r:id="rId299" display="https://www.facebook.com/profile.php?id=100079327662264"/>
    <hyperlink ref="D1140" r:id="rId300" display="https://www.facebook.com/profile.php?id=100063935446696"/>
    <hyperlink ref="D1138" r:id="rId301" display="https://www.facebook.com/profile.php?id=100083041161944"/>
    <hyperlink ref="D1136" r:id="rId302" display="https://www.facebook.com/profile.php?id=100077252589948"/>
    <hyperlink ref="D1132" r:id="rId303" display="https://www.facebook.com/profile.php?id=100063178782178"/>
    <hyperlink ref="D1128" r:id="rId304" display="https://www.facebook.com/profile.php?id=100068008164328"/>
    <hyperlink ref="D1126" r:id="rId305" display="https://www.facebook.com/profile.php?id=100091335054849"/>
    <hyperlink ref="D1124" r:id="rId306" display="https://www.facebook.com/profile.php?id=100079104690411"/>
    <hyperlink ref="D1118" r:id="rId307" display="https://www.facebook.com/profile.php?id=100064908753407"/>
    <hyperlink ref="D1116" r:id="rId308" display="https://www.facebook.com/profile.php?id=100082136214740"/>
    <hyperlink ref="D1114" r:id="rId309" display="https://www.facebook.com/profile.php?id=100066310819042"/>
    <hyperlink ref="D1112" r:id="rId310" display="https://www.facebook.com/profile.php?id=100067331566943"/>
    <hyperlink ref="D1108" r:id="rId311" display="https://www.facebook.com/profile.php?id=100065164734325"/>
    <hyperlink ref="D1104" r:id="rId312" display="https://www.facebook.com/Congantaca"/>
    <hyperlink ref="D1102" r:id="rId313" display="https://www.facebook.com/profile.php?id=100065239832486"/>
    <hyperlink ref="D1100" r:id="rId314" display="https://www.facebook.com/profile.php?id=100092357120239"/>
    <hyperlink ref="D1096" r:id="rId315" display="https://www.facebook.com/profile.php?id=100066796596867"/>
    <hyperlink ref="D1092" r:id="rId316" display="https://www.facebook.com/profile.php?id=100089872854844"/>
    <hyperlink ref="D1090" r:id="rId317" display="https://www.facebook.com/profile.php?id=100035350552288"/>
    <hyperlink ref="D1088" r:id="rId318" display="https://www.facebook.com/profile.php?id=100065187773370"/>
    <hyperlink ref="D1086" r:id="rId319" display="https://www.facebook.com/profile.php?id=100068303130178"/>
    <hyperlink ref="D1084" r:id="rId320" display="https://www.facebook.com/caxkengdu"/>
    <hyperlink ref="D1080" r:id="rId321" display="https://www.facebook.com/profile.php?id=100069191232067"/>
    <hyperlink ref="D1078" r:id="rId322" display="https://www.facebook.com/profile.php?id=100067575965106"/>
    <hyperlink ref="D1074" r:id="rId323" display="https://www.facebook.com/profile.php?id=100066334665937"/>
    <hyperlink ref="D1072" r:id="rId324" display="https://www.facebook.com/ConganxaChauBinh"/>
    <hyperlink ref="D1068" r:id="rId325" display="https://www.facebook.com/profile.php?id=100079859655292"/>
    <hyperlink ref="D1064" r:id="rId326" display="https://www.facebook.com/profile.php?id=100063616740624"/>
    <hyperlink ref="D1062" r:id="rId327" display="https://www.facebook.com/profile.php?id=100037248796854"/>
    <hyperlink ref="D1060" r:id="rId328" display="https://www.facebook.com/profile.php?id=100065229990687"/>
    <hyperlink ref="D1056" r:id="rId329" display="https://www.facebook.com/ConganxaChauBinh"/>
    <hyperlink ref="D1054" r:id="rId330" display="https://www.facebook.com/CATTTanLac"/>
    <hyperlink ref="D1052" r:id="rId331" display="https://www.facebook.com/profile.php?id=100063738721374"/>
    <hyperlink ref="D1050" r:id="rId332" display="https://www.facebook.com/profile.php?id=100076226627665"/>
    <hyperlink ref="D1048" r:id="rId333" display="https://www.facebook.com/profile.php?id=100078115993035"/>
    <hyperlink ref="D1042" r:id="rId334" display="https://www.facebook.com/profile.php?id=100063527138562"/>
    <hyperlink ref="D1036" r:id="rId335" display="https://www.facebook.com/profile.php?id=100090676794893"/>
    <hyperlink ref="D1034" r:id="rId336" display="https://www.facebook.com/profile.php?id=61550263355539"/>
    <hyperlink ref="D1032" r:id="rId337" display="https://www.facebook.com/conganxahanhdich"/>
    <hyperlink ref="D1030" r:id="rId338" display="https://www.facebook.com/profile.php?id=100072108085726"/>
    <hyperlink ref="D1028" r:id="rId339" display="https://www.facebook.com/profile.php?id=100063498099346"/>
    <hyperlink ref="D1026" r:id="rId340" display="https://www.facebook.com/conganthitrankimson"/>
    <hyperlink ref="D1024" r:id="rId341" display="https://www.facebook.com/ConganxaDongHieu"/>
    <hyperlink ref="D1022" r:id="rId342" display="https://www.facebook.com/caxnt"/>
    <hyperlink ref="D1020" r:id="rId343" display="https://www.facebook.com/caxtayhieu"/>
    <hyperlink ref="D1018" r:id="rId344" display="https://www.facebook.com/profile.php?id=100066277882159"/>
    <hyperlink ref="D1016" r:id="rId345" display="https://www.facebook.com/profile.php?id=100066417942898"/>
    <hyperlink ref="D1014" r:id="rId346" display="https://www.facebook.com/profile.php?id=100067151257927"/>
    <hyperlink ref="D1010" r:id="rId347" display="https://www.facebook.com/profile.php?id=100088370754800"/>
    <hyperlink ref="D1008" r:id="rId348" display="https://www.facebook.com/profile.php?id=100064694558644"/>
    <hyperlink ref="D1006" r:id="rId349" display="https://www.facebook.com/profile.php?id=100057246198053"/>
    <hyperlink ref="D1004" r:id="rId350" display="https://www.facebook.com/profile.php?id=100072441126698"/>
    <hyperlink ref="D1002" r:id="rId351" display="https://www.facebook.com/capnghihuong.cualo"/>
    <hyperlink ref="D1000" r:id="rId352" display="https://www.facebook.com/profile.php?id=100092351706620"/>
    <hyperlink ref="D996" r:id="rId353" display="https://www.facebook.com/profile.php?id=100093209930143"/>
    <hyperlink ref="D994" r:id="rId354" display="https://www.facebook.com/profile.php?id=100083175586864"/>
    <hyperlink ref="D992" r:id="rId355" display="https://www.facebook.com/profile.php?id=100089204374082"/>
    <hyperlink ref="D990" r:id="rId356" display="https://www.facebook.com/profile.php?id=61552803270066"/>
    <hyperlink ref="D986" r:id="rId357" display="https://www.facebook.com/profile.php?id=100070912245243"/>
    <hyperlink ref="D982" r:id="rId358" display="https://www.facebook.com/profile.php?id=61550488060869"/>
    <hyperlink ref="D980" r:id="rId359" display="https://www.facebook.com/profile.php?id=100072148121620"/>
    <hyperlink ref="D974" r:id="rId360" display="https://www.facebook.com/profile.php?id=100071773157660"/>
    <hyperlink ref="D970" r:id="rId361" display="https://www.facebook.com/profile.php?id=100064790932558"/>
    <hyperlink ref="D968" r:id="rId362" display="https://www.facebook.com/conganphuonghongson"/>
    <hyperlink ref="D966" r:id="rId363" display="https://www.facebook.com/profile.php?id=100095016872434"/>
    <hyperlink ref="D964" r:id="rId364" display="https://www.facebook.com/Conganphuongtruongthi2021"/>
    <hyperlink ref="D960" r:id="rId365" display="https://www.facebook.com/profile.php?id=100080709500256"/>
    <hyperlink ref="D956" r:id="rId366" display="https://www.facebook.com/conganphuongcuanam"/>
    <hyperlink ref="D954" r:id="rId367" display="https://www.facebook.com/profile.php?id=100072209446307"/>
    <hyperlink ref="D952" r:id="rId368" display="https://www.facebook.com/profile.php?id=61552038195046"/>
    <hyperlink ref="D950" r:id="rId369" display="https://www.facebook.com/profile.php?id=100069157200674"/>
    <hyperlink ref="D948" r:id="rId370" display="https://www.facebook.com/conganphuongquanbau"/>
    <hyperlink ref="D944" r:id="rId371" display="https://www.facebook.com/profile.php?id=100083416747203"/>
    <hyperlink ref="D942" r:id="rId372" display="https://www.facebook.com/profile.php?id=61551122852694"/>
    <hyperlink ref="D934" r:id="rId373" display="https://www.facebook.com/profile.php?id=100068877023677"/>
    <hyperlink ref="D932" r:id="rId374" display="https://www.facebook.com/profile.php?id=100075885521950"/>
    <hyperlink ref="D926" r:id="rId375" display="https://www.facebook.com/conganxatunglam.2020"/>
    <hyperlink ref="D924" r:id="rId376" display="https://www.facebook.com/profile.php?id=100088599455401"/>
    <hyperlink ref="D916" r:id="rId377" display="https://www.facebook.com/profile.php?id=100070199066753"/>
    <hyperlink ref="D908" r:id="rId378" display="https://www.facebook.com/profile.php?id=100066714752144"/>
    <hyperlink ref="D902" r:id="rId379" display="https://www.facebook.com/profile.php?id=100067845964898"/>
    <hyperlink ref="D900" r:id="rId380" display="https://www.facebook.com/profile.php?id=100063909101180"/>
    <hyperlink ref="D888" r:id="rId381" display="https://www.facebook.com/profile.php?id=61554612986195"/>
    <hyperlink ref="D886" r:id="rId382" display="https://www.facebook.com/profile.php?id=100069490304813"/>
    <hyperlink ref="D872" r:id="rId383" display="https://www.facebook.com/profile.php?id=100072317893585"/>
    <hyperlink ref="D868" r:id="rId384" display="https://www.facebook.com/profile.php?id=100064571659016"/>
    <hyperlink ref="D864" r:id="rId385" display="https://www.facebook.com/profile.php?id=100063861413509"/>
    <hyperlink ref="D862" r:id="rId386" display="https://www.facebook.com/profile.php?id=100081141644000"/>
    <hyperlink ref="D860" r:id="rId387" display="https://www.facebook.com/conganquanghai"/>
    <hyperlink ref="D854" r:id="rId388" display="https://www.facebook.com/profile.php?id=100092164680373"/>
    <hyperlink ref="D852" r:id="rId389" display="https://www.facebook.com/profile.php?id=100063770205344"/>
    <hyperlink ref="D850" r:id="rId390" display="https://www.facebook.com/conganquangngoc"/>
    <hyperlink ref="D846" r:id="rId391" display="https://www.facebook.com/profile.php?id=100064039745299"/>
    <hyperlink ref="D840" r:id="rId392" display="https://www.facebook.com/profile.php?id=100061266832997"/>
    <hyperlink ref="D838" r:id="rId393" display="https://www.facebook.com/profile.php?id=100061266832997"/>
    <hyperlink ref="D836" r:id="rId394" display="https://www.facebook.com/profile.php?id=100064958701361"/>
    <hyperlink ref="D834" r:id="rId395" display="https://www.facebook.com/CAXquangvan"/>
    <hyperlink ref="D832" r:id="rId396" display="https://www.facebook.com/profile.php?id=100075951733315"/>
    <hyperlink ref="D830" r:id="rId397" display="https://www.facebook.com/profile.php?id=100038006094749"/>
    <hyperlink ref="D828" r:id="rId398" display="https://www.facebook.com/profile.php?id=100064935692190"/>
    <hyperlink ref="D824" r:id="rId399" display="https://www.facebook.com/profile.php?id=100063862911515"/>
    <hyperlink ref="D822" r:id="rId400" display="https://www.facebook.com/profile.php?id=100080039123384"/>
    <hyperlink ref="D818" r:id="rId401" display="https://www.facebook.com/profile.php?id=100064131790166"/>
    <hyperlink ref="D810" r:id="rId402" display="https://www.facebook.com/conganxadongnam"/>
    <hyperlink ref="D806" r:id="rId403" display="https://www.facebook.com/profile.php?id=100068155145008"/>
    <hyperlink ref="D800" r:id="rId404" display="https://www.facebook.com/profile.php?id=100082848116807"/>
    <hyperlink ref="D796" r:id="rId405" display="https://www.facebook.com/congandongminh"/>
    <hyperlink ref="D794" r:id="rId406" display="https://www.facebook.com/profile.php?id=100077751020213"/>
    <hyperlink ref="D792" r:id="rId407" display="https://www.facebook.com/profile.php?id=100076917830630"/>
    <hyperlink ref="D790" r:id="rId408" display="https://www.facebook.com/profile.php?id=100077760878125"/>
    <hyperlink ref="D788" r:id="rId409" display="https://www.facebook.com/conganxadongninh"/>
    <hyperlink ref="D786" r:id="rId410" display="https://www.facebook.com/caxdonghoang"/>
    <hyperlink ref="D784" r:id="rId411" display="https://www.facebook.com/conganthitranrungthongdongson"/>
    <hyperlink ref="D782" r:id="rId412" display="https://www.facebook.com/profile.php?id=100063982177806"/>
    <hyperlink ref="D778" r:id="rId413" display="https://www.facebook.com/profile.php?id=100092653892147"/>
    <hyperlink ref="D776" r:id="rId414" display="https://www.facebook.com/profile.php?id=100063648515107"/>
    <hyperlink ref="D774" r:id="rId415" display="https://www.facebook.com/profile.php?id=100027234442746"/>
    <hyperlink ref="D770" r:id="rId416" display="https://www.facebook.com/profile.php?id=100062943563576"/>
    <hyperlink ref="D768" r:id="rId417" display="https://www.facebook.com/cax.thangbinh"/>
    <hyperlink ref="D766" r:id="rId418" display="https://www.facebook.com/cax.thangbinh"/>
    <hyperlink ref="D762" r:id="rId419" display="https://www.facebook.com/profile.php?id=100061370296115"/>
    <hyperlink ref="D760" r:id="rId420" display="https://www.facebook.com/conganxaThangLong"/>
    <hyperlink ref="D758" r:id="rId421" display="https://www.facebook.com/profile.php?id=100044100765651"/>
    <hyperlink ref="D754" r:id="rId422" display="https://www.facebook.com/profile.php?id=100063504129400"/>
    <hyperlink ref="D752" r:id="rId423" display="https://www.facebook.com/profile.php?id=100063607939391"/>
    <hyperlink ref="D750" r:id="rId424" display="https://www.facebook.com/profile.php?id=100063692311404"/>
    <hyperlink ref="D748" r:id="rId425" display="https://www.facebook.com/CAX.MinhKhoi"/>
    <hyperlink ref="D746" r:id="rId426" display="https://www.facebook.com/profile.php?id=100046776346591"/>
    <hyperlink ref="D742" r:id="rId427" display="https://www.facebook.com/profile.php?id=100064337371729"/>
    <hyperlink ref="D740" r:id="rId428" display="https://www.facebook.com/DAMBAOANTTCAPCOSO"/>
    <hyperlink ref="D736" r:id="rId429" display="https://www.facebook.com/profile.php?id=100070713225531"/>
    <hyperlink ref="D732" r:id="rId430" display="https://www.facebook.com/congantrungchinh"/>
    <hyperlink ref="D728" r:id="rId431" display="https://www.facebook.com/CoquanHanhphap"/>
    <hyperlink ref="D726" r:id="rId432" display="https://www.facebook.com/profile.php?id=100063703832261"/>
    <hyperlink ref="D724" r:id="rId433" display="https://www.facebook.com/profile.php?id=100063727795814"/>
    <hyperlink ref="D722" r:id="rId434" display="https://www.facebook.com/conganxatanphuc"/>
    <hyperlink ref="D720" r:id="rId435" display="https://www.facebook.com/profile.php?id=100063937597604"/>
    <hyperlink ref="D718" r:id="rId436" display="https://www.facebook.com/Conganthanhky"/>
    <hyperlink ref="D716" r:id="rId437" display="https://www.facebook.com/profile.php?id=100046095462279"/>
    <hyperlink ref="D712" r:id="rId438" display="https://www.facebook.com/profile.php?id=100063880762008"/>
    <hyperlink ref="D710" r:id="rId439" display="https://www.facebook.com/profile.php?id=100063247868114"/>
    <hyperlink ref="D708" r:id="rId440" display="https://www.facebook.com/profile.php?id=100062105631384"/>
    <hyperlink ref="D706" r:id="rId441" display="https://www.facebook.com/profile.php?id=100080163405815"/>
    <hyperlink ref="D702" r:id="rId442" display="https://www.facebook.com/CAXHL.NT"/>
    <hyperlink ref="D700" r:id="rId443" display="https://www.facebook.com/profile.php?id=100071583340620"/>
    <hyperlink ref="D698" r:id="rId444" display="https://www.facebook.com/profile.php?id=100063815805395"/>
    <hyperlink ref="D696" r:id="rId445" display="https://www.facebook.com/profile.php?id=61551259918946"/>
    <hyperlink ref="D694" r:id="rId446" display="https://www.facebook.com/profile.php?id=100088703460949"/>
    <hyperlink ref="D690" r:id="rId447" display="https://www.facebook.com/profile.php?id=100070764054873"/>
    <hyperlink ref="D688" r:id="rId448" display="https://www.facebook.com/profile.php?id=100090058247107"/>
    <hyperlink ref="D686" r:id="rId449" display="https://www.facebook.com/profile.php?id=100069632777909"/>
    <hyperlink ref="D684" r:id="rId450" display="https://www.facebook.com/conganxathuongninh"/>
    <hyperlink ref="D674" r:id="rId451" display="https://www.facebook.com/profile.php?id=100057252408108"/>
    <hyperlink ref="D670" r:id="rId452" display="https://www.facebook.com/conganxabinhluong"/>
    <hyperlink ref="D666" r:id="rId453" display="https://www.facebook.com/ConganxaCatTan"/>
    <hyperlink ref="D664" r:id="rId454" display="https://www.facebook.com/profile.php?id=100034431847238"/>
    <hyperlink ref="D658" r:id="rId455" display="https://www.facebook.com/ThongtinConganxaHoaQuy"/>
    <hyperlink ref="D654" r:id="rId456" display="https://www.facebook.com/profile.php?id=100063482105408"/>
    <hyperlink ref="D652" r:id="rId457" display="https://www.facebook.com/profile.php?id=100057502027350"/>
    <hyperlink ref="D650" r:id="rId458" display="https://www.facebook.com/profile.php?id=100063893357078"/>
    <hyperlink ref="D648" r:id="rId459" display="https://www.facebook.com/profile.php?id=100063590978033"/>
    <hyperlink ref="D644" r:id="rId460" display="https://www.facebook.com/profile.php?id=100069239627761"/>
    <hyperlink ref="D642" r:id="rId461" display="https://www.facebook.com/profile.php?id=100063699806532"/>
    <hyperlink ref="D640" r:id="rId462" display="https://www.facebook.com/profile.php?id=100066982331118"/>
    <hyperlink ref="D638" r:id="rId463" display="https://www.facebook.com/CAXNgaThuy"/>
    <hyperlink ref="D636" r:id="rId464" display="https://www.facebook.com/profile.php?id=100064366371971"/>
    <hyperlink ref="D634" r:id="rId465" display="https://www.facebook.com/ConganxaNgaDien.24h"/>
    <hyperlink ref="D632" r:id="rId466" display="https://www.facebook.com/Tinhlo524ngaphu"/>
    <hyperlink ref="D628" r:id="rId467" display="https://www.facebook.com/conganxangathanhonline"/>
    <hyperlink ref="D624" r:id="rId468" display="https://www.facebook.com/profile.php?id=100031740116663"/>
    <hyperlink ref="D622" r:id="rId469" display="https://www.facebook.com/profile.php?id=100063576699469"/>
    <hyperlink ref="D616" r:id="rId470" display="https://www.facebook.com/conganxangathanhonline"/>
    <hyperlink ref="D614" r:id="rId471" display="https://www.facebook.com/profile.php?id=100065005572844"/>
    <hyperlink ref="D612" r:id="rId472" display="https://www.facebook.com/profile.php?id=100064777927983"/>
    <hyperlink ref="D606" r:id="rId473" display="https://www.facebook.com/caxngatien.gov.vn"/>
    <hyperlink ref="D602" r:id="rId474" display="https://www.facebook.com/CAXNgaVan"/>
    <hyperlink ref="D600" r:id="rId475" display="https://www.facebook.com/policengavinh"/>
    <hyperlink ref="D594" r:id="rId476" display="https://www.facebook.com/profile.php?id=100071421755001"/>
    <hyperlink ref="D592" r:id="rId477" display="https://www.facebook.com/profile.php?id=100069501827899"/>
    <hyperlink ref="D588" r:id="rId478" display="https://www.facebook.com/profile.php?id=61550520008256"/>
    <hyperlink ref="D586" r:id="rId479" display="https://www.facebook.com/profile.php?id=100073763667344"/>
    <hyperlink ref="D584" r:id="rId480" display="https://www.facebook.com/profile.php?id=100080215426552"/>
    <hyperlink ref="D578" r:id="rId481" display="https://www.facebook.com/conganxalienloc"/>
    <hyperlink ref="D574" r:id="rId482" display="https://www.facebook.com/profile.php?id=100089155886523"/>
    <hyperlink ref="D572" r:id="rId483" display="https://www.facebook.com/CAXXL"/>
    <hyperlink ref="D568" r:id="rId484" display="https://www.facebook.com/profile.php?id=100063765293826"/>
    <hyperlink ref="D562" r:id="rId485" display="https://www.facebook.com/PLHLCP"/>
    <hyperlink ref="D558" r:id="rId486" display="https://www.facebook.com/profile.php?id=100077654537255"/>
    <hyperlink ref="D556" r:id="rId487" display="https://www.facebook.com/profile.php?id=100066968763239"/>
    <hyperlink ref="D554" r:id="rId488" display="https://www.facebook.com/profile.php?id=100066814005814"/>
    <hyperlink ref="D552" r:id="rId489" display="https://www.facebook.com/profile.php?id=100066709493497"/>
    <hyperlink ref="D548" r:id="rId490" display="https://www.facebook.com/profile.php?id=61550304749846"/>
    <hyperlink ref="D546" r:id="rId491" display="https://www.facebook.com/CONGANXADAILOC"/>
    <hyperlink ref="D544" r:id="rId492" display="https://www.facebook.com/profile.php?id=100052177071350"/>
    <hyperlink ref="D542" r:id="rId493" display="https://www.facebook.com/Conganthitranhauloc"/>
    <hyperlink ref="D540" r:id="rId494" display="https://www.facebook.com/conganxahoangtruong"/>
    <hyperlink ref="D538" r:id="rId495" display="https://www.facebook.com/conganhoangphu"/>
    <hyperlink ref="D534" r:id="rId496" display="https://www.facebook.com/cax0869549029"/>
    <hyperlink ref="D532" r:id="rId497" display="https://www.facebook.com/profile.php?id=100064137725251"/>
    <hyperlink ref="D530" r:id="rId498" display="https://www.facebook.com/profile.php?id=100064781089367"/>
    <hyperlink ref="D528" r:id="rId499" display="https://www.facebook.com/profile.php?id=100084437430210"/>
    <hyperlink ref="D526" r:id="rId500" display="https://www.facebook.com/profile.php?id=100064535451065"/>
    <hyperlink ref="D524" r:id="rId501" display="https://www.facebook.com/profile.php?id=100079981325362"/>
    <hyperlink ref="D522" r:id="rId502" display="https://www.facebook.com/conganxahoangchau"/>
    <hyperlink ref="D520" r:id="rId503" display="https://www.facebook.com/profile.php?id=100083276765610"/>
    <hyperlink ref="D518" r:id="rId504" display="https://www.facebook.com/conganxahoangphong"/>
    <hyperlink ref="D516" r:id="rId505" display="https://www.facebook.com/profile.php?id=100069122501754"/>
    <hyperlink ref="D514" r:id="rId506" display="https://www.facebook.com/Conganxahoangloc"/>
    <hyperlink ref="D512" r:id="rId507" display="https://www.facebook.com/profile.php?id=100070015063344"/>
    <hyperlink ref="D510" r:id="rId508" display="https://www.facebook.com/Conganhoangthinh"/>
    <hyperlink ref="D508" r:id="rId509" display="https://www.facebook.com/conganxahoangthai"/>
    <hyperlink ref="D506" r:id="rId510" display="https://www.facebook.com/conganxahoangdongf"/>
    <hyperlink ref="D504" r:id="rId511" display="https://www.facebook.com/profile.php?id=100064130135521"/>
    <hyperlink ref="D502" r:id="rId512" display="https://www.facebook.com/profile.php?id=100063753775737"/>
    <hyperlink ref="D498" r:id="rId513" display="https://www.facebook.com/profile.php?id=100069271087035"/>
    <hyperlink ref="D496" r:id="rId514" display="https://www.facebook.com/conganxahoangha"/>
    <hyperlink ref="D494" r:id="rId515" display="https://www.facebook.com/conganxahoangduc"/>
    <hyperlink ref="D488" r:id="rId516" display="https://www.facebook.com/profile.php?id=100082415238816"/>
    <hyperlink ref="D486" r:id="rId517" display="https://www.facebook.com/conganxahoangquy"/>
    <hyperlink ref="D482" r:id="rId518" display="https://www.facebook.com/profile.php?id=100063570431358"/>
    <hyperlink ref="D480" r:id="rId519" display="https://www.facebook.com/profile.php?id=100086650475523"/>
    <hyperlink ref="D476" r:id="rId520" display="https://www.facebook.com/profile.php?id=100054190364773"/>
    <hyperlink ref="D474" r:id="rId521" display="https://www.facebook.com/CAX.HoangTrinh"/>
    <hyperlink ref="D470" r:id="rId522" display="https://www.facebook.com/conganxahoangkim"/>
    <hyperlink ref="D468" r:id="rId523" display="https://www.facebook.com/conganxahoangquy"/>
    <hyperlink ref="D466" r:id="rId524" display="https://www.facebook.com/conganhoangphu"/>
    <hyperlink ref="D464" r:id="rId525" display="https://www.facebook.com/conganxahoangphuong"/>
    <hyperlink ref="D460" r:id="rId526" display="https://www.facebook.com/profile.php?id=100092560561191"/>
    <hyperlink ref="D458" r:id="rId527" display="https://www.facebook.com/profile.php?id=100064724959432"/>
    <hyperlink ref="D456" r:id="rId528" display="https://www.facebook.com/profile.php?id=100064055860840"/>
    <hyperlink ref="D452" r:id="rId529" display="https://www.facebook.com/profile.php?id=100068892525088"/>
    <hyperlink ref="D446" r:id="rId530" display="https://www.facebook.com/profile.php?id=100066278182722"/>
    <hyperlink ref="D440" r:id="rId531" display="https://www.facebook.com/profile.php?id=100064875136110"/>
    <hyperlink ref="D432" r:id="rId532" display="https://www.facebook.com/profile.php?id=100076353580015"/>
    <hyperlink ref="D430" r:id="rId533" display="https://www.facebook.com/profile.php?id=100066477831640"/>
    <hyperlink ref="D428" r:id="rId534" display="https://www.facebook.com/profile.php?id=61552315702506"/>
    <hyperlink ref="D424" r:id="rId535" display="https://www.facebook.com/profile.php?id=100076199970422"/>
    <hyperlink ref="D422" r:id="rId536" display="https://www.facebook.com/profile.php?id=100063725033647"/>
    <hyperlink ref="D420" r:id="rId537" display="https://www.facebook.com/profile.php?id=100063695132875"/>
    <hyperlink ref="D418" r:id="rId538" display="https://www.facebook.com/profile.php?id=100066354145944"/>
    <hyperlink ref="D416" r:id="rId539" display="https://www.facebook.com/profile.php?id=100064262820513"/>
    <hyperlink ref="D414" r:id="rId540" display="https://www.facebook.com/profile.php?id=100080680838162"/>
    <hyperlink ref="D412" r:id="rId541" display="https://www.facebook.com/profile.php?id=100081641614161"/>
    <hyperlink ref="D410" r:id="rId542" display="https://www.facebook.com/profile.php?id=100064050463886"/>
    <hyperlink ref="D408" r:id="rId543" display="https://www.facebook.com/caxthieutien"/>
    <hyperlink ref="D406" r:id="rId544" display="https://www.facebook.com/Conganxathieuphucvinhandanphucvu"/>
    <hyperlink ref="D404" r:id="rId545" display="https://www.facebook.com/profile.php?id=100063506954355"/>
    <hyperlink ref="D402" r:id="rId546" display="https://www.facebook.com/ConganxaThieuNgoc"/>
    <hyperlink ref="D396" r:id="rId547" display="https://www.facebook.com/profile.php?id=100064381230535"/>
    <hyperlink ref="D394" r:id="rId548" display="https://www.facebook.com/conganxathothe"/>
    <hyperlink ref="D392" r:id="rId549" display="https://www.facebook.com/profile.php?id=100064269542278"/>
    <hyperlink ref="D390" r:id="rId550" display="https://www.facebook.com/profile.php?id=100064306231613"/>
    <hyperlink ref="D388" r:id="rId551" display="https://www.facebook.com/profile.php?id=100066663653413"/>
    <hyperlink ref="D386" r:id="rId552" display="https://www.facebook.com/conganxathongoc"/>
    <hyperlink ref="D384" r:id="rId553" display="https://www.facebook.com/profile.php?id=100092456401417"/>
    <hyperlink ref="D380" r:id="rId554" display="https://www.facebook.com/profile.php?id=100070992282111"/>
    <hyperlink ref="D378" r:id="rId555" display="https://www.facebook.com/CAXXL"/>
    <hyperlink ref="D376" r:id="rId556" display="https://www.facebook.com/profile.php?id=100063900770557"/>
    <hyperlink ref="D374" r:id="rId557" display="https://www.facebook.com/congankhuyennong"/>
    <hyperlink ref="D372" r:id="rId558" display="https://www.facebook.com/profile.php?id=100081636183886"/>
    <hyperlink ref="D370" r:id="rId559" display="https://www.facebook.com/conganxadongthangtrieuson"/>
    <hyperlink ref="D368" r:id="rId560" display="https://www.facebook.com/CaxDongTien.TS"/>
    <hyperlink ref="D366" r:id="rId561" display="https://www.facebook.com/profile.php?id=100082496505583"/>
    <hyperlink ref="D364" r:id="rId562" display="https://www.facebook.com/profile.php?id=100071873031444"/>
    <hyperlink ref="D362" r:id="rId563" display="https://www.facebook.com/profile.php?id=100063557649899"/>
    <hyperlink ref="D360" r:id="rId564" display="https://www.facebook.com/conganvanson"/>
    <hyperlink ref="D358" r:id="rId565" display="https://www.facebook.com/conganxaannong36"/>
    <hyperlink ref="D356" r:id="rId566" display="https://www.facebook.com/profile.php?id=100077714374997"/>
    <hyperlink ref="D352" r:id="rId567" display="https://www.facebook.com/conganxadanluc.trieuson.thanhhoa"/>
    <hyperlink ref="D346" r:id="rId568" display="https://www.facebook.com/profile.php?id=100069324514973"/>
    <hyperlink ref="D344" r:id="rId569" display="https://www.facebook.com/profile.php?id=100068836615707"/>
    <hyperlink ref="D342" r:id="rId570" display="https://www.facebook.com/profile.php?id=100077070416786"/>
    <hyperlink ref="D338" r:id="rId571" display="https://www.facebook.com/ConganxaHopTien1"/>
    <hyperlink ref="D336" r:id="rId572" display="https://www.facebook.com/cahoply"/>
    <hyperlink ref="D334" r:id="rId573" display="https://www.facebook.com/profile.php?id=100065385013084"/>
    <hyperlink ref="D330" r:id="rId574" display="https://www.facebook.com/profile.php?id=100059758874236"/>
    <hyperlink ref="D328" r:id="rId575" display="https://www.facebook.com/Conganthitrantrieuson"/>
    <hyperlink ref="D326" r:id="rId576" display="https://www.facebook.com/conganxatanthanh"/>
    <hyperlink ref="D324" r:id="rId577" display="https://www.facebook.com/profile.php?id=100064661444771"/>
    <hyperlink ref="D320" r:id="rId578" display="https://www.facebook.com/conganxathothanh"/>
    <hyperlink ref="D318" r:id="rId579" display="https://www.facebook.com/caxxuanduongnrbk"/>
    <hyperlink ref="D314" r:id="rId580" display="https://www.facebook.com/CAXXL"/>
    <hyperlink ref="D312" r:id="rId581" display="https://www.facebook.com/profile.php?id=100063495044863"/>
    <hyperlink ref="D310" r:id="rId582" display="https://www.facebook.com/profile.php?id=100068886502970"/>
    <hyperlink ref="D308" r:id="rId583" display="https://www.facebook.com/profile.php?id=100066510351846"/>
    <hyperlink ref="D306" r:id="rId584" display="https://www.facebook.com/profile.php?id=100063915498685"/>
    <hyperlink ref="D304" r:id="rId585" display="https://www.facebook.com/conganxaluongson"/>
    <hyperlink ref="D302" r:id="rId586" display="https://www.facebook.com/profile.php?id=100086601612223"/>
    <hyperlink ref="D300" r:id="rId587" display="https://www.facebook.com/profile.php?id=100069546632976"/>
    <hyperlink ref="D298" r:id="rId588" display="https://www.facebook.com/profile.php?id=100063663376333"/>
    <hyperlink ref="D294" r:id="rId589" display="https://www.facebook.com/profile.php?id=100063737868200"/>
    <hyperlink ref="D286" r:id="rId590" display="https://www.facebook.com/profile.php?id=100068097211386"/>
    <hyperlink ref="D282" r:id="rId591" display="https://www.facebook.com/profile.php?id=100033418363231"/>
    <hyperlink ref="D280" r:id="rId592" display="https://www.facebook.com/profile.php?id=100064785799423"/>
    <hyperlink ref="D276" r:id="rId593" display="https://www.facebook.com/profile.php?id=100063908656283"/>
    <hyperlink ref="D274" r:id="rId594" display="https://www.facebook.com/profile.php?id=100064180178945"/>
    <hyperlink ref="D270" r:id="rId595" display="https://www.facebook.com/caxtholap.thoxuan"/>
    <hyperlink ref="D264" r:id="rId596" display="https://www.facebook.com/profile.php?id=100069689112137"/>
    <hyperlink ref="D260" r:id="rId597" display="https://www.facebook.com/profile.php?id=100063495044863"/>
    <hyperlink ref="D258" r:id="rId598" display="https://www.facebook.com/profile.php?id=100079465188951"/>
    <hyperlink ref="D256" r:id="rId599" display="https://www.facebook.com/profile.php?id=100034621346722"/>
    <hyperlink ref="D254" r:id="rId600" display="https://www.facebook.com/profile.php?id=100068965967346"/>
    <hyperlink ref="D252" r:id="rId601" display="https://www.facebook.com/profile.php?id=100063567933349"/>
    <hyperlink ref="D248" r:id="rId602" display="https://www.facebook.com/profile.php?id=100082537573579"/>
    <hyperlink ref="D246" r:id="rId603" display="https://www.facebook.com/caxuanson"/>
    <hyperlink ref="D236" r:id="rId604" display="https://www.facebook.com/profile.php?id=100063482105408"/>
    <hyperlink ref="D234" r:id="rId605" display="https://www.facebook.com/profile.php?id=100092454700406"/>
    <hyperlink ref="D232" r:id="rId606" display="https://www.facebook.com/conganxatholoc"/>
    <hyperlink ref="D222" r:id="rId607" display="https://www.facebook.com/profile.php?id=100063499509521"/>
    <hyperlink ref="D216" r:id="rId608" display="https://www.facebook.com/congansaovang"/>
    <hyperlink ref="D214" r:id="rId609" display="https://www.facebook.com/profile.php?id=100068945883499"/>
    <hyperlink ref="D212" r:id="rId610" display="https://www.facebook.com/profile.php?id=100072210699878"/>
    <hyperlink ref="D210" r:id="rId611" display="https://www.facebook.com/congandinhbinh"/>
    <hyperlink ref="D208" r:id="rId612" display="https://www.facebook.com/profile.php?id=100063909101180"/>
    <hyperlink ref="D202" r:id="rId613" display="https://www.facebook.com/profile.php?id=100066734235118"/>
    <hyperlink ref="D194" r:id="rId614" display="https://www.facebook.com/profile.php?id=100039454766549"/>
    <hyperlink ref="D192" r:id="rId615" display="https://www.facebook.com/profile.php?id=100038890427275"/>
    <hyperlink ref="D190" r:id="rId616" display="https://www.facebook.com/profile.php?id=100049204906118"/>
    <hyperlink ref="D188" r:id="rId617" display="https://www.facebook.com/profile.php?id=100063687005676"/>
    <hyperlink ref="D186" r:id="rId618" display="https://www.facebook.com/profile.php?id=100063880762008"/>
    <hyperlink ref="D184" r:id="rId619" display="https://www.facebook.com/conganxayenninh123"/>
    <hyperlink ref="D180" r:id="rId620" display="https://www.facebook.com/profile.php?id=100064227934200"/>
    <hyperlink ref="D178" r:id="rId621" display="https://www.facebook.com/conganyenthai"/>
    <hyperlink ref="D176" r:id="rId622" display="https://www.facebook.com/profile.php?id=100035319913903"/>
    <hyperlink ref="D172" r:id="rId623" display="https://www.facebook.com/profile.php?id=100064347091772"/>
    <hyperlink ref="D170" r:id="rId624" display="https://www.facebook.com/profile.php?id=100063904026428"/>
    <hyperlink ref="D168" r:id="rId625" display="https://www.facebook.com/profile.php?id=100063247868114"/>
    <hyperlink ref="D162" r:id="rId626" display="https://www.facebook.com/profile.php?id=100063620106081"/>
    <hyperlink ref="D158" r:id="rId627" display="https://www.facebook.com/profile.php?id=100063908656283"/>
    <hyperlink ref="D156" r:id="rId628" display="https://www.facebook.com/profile.php?id=100057480398497"/>
    <hyperlink ref="D154" r:id="rId629" display="https://www.facebook.com/profile.php?id=100064238855289"/>
    <hyperlink ref="D152" r:id="rId630" display="https://www.facebook.com/profile.php?id=100077246261957"/>
    <hyperlink ref="D150" r:id="rId631" display="https://www.facebook.com/profile.php?id=100063566156680"/>
    <hyperlink ref="D144" r:id="rId632" display="https://www.facebook.com/caxvinhhung"/>
    <hyperlink ref="D136" r:id="rId633" display="https://www.facebook.com/ConganxaVinhHung67"/>
    <hyperlink ref="D132" r:id="rId634" display="https://www.facebook.com/profile.php?id=100066673933837"/>
    <hyperlink ref="D130" r:id="rId635" display="https://www.facebook.com/profile.php?id=100064720270993"/>
    <hyperlink ref="D128" r:id="rId636" display="https://www.facebook.com/profile.php?id=100067649521775"/>
    <hyperlink ref="D122" r:id="rId637" display="https://www.facebook.com/cattvinhloc"/>
    <hyperlink ref="D120" r:id="rId638" display="https://www.facebook.com/caxahahai"/>
    <hyperlink ref="D114" r:id="rId639" display="https://www.facebook.com/profile.php?id=100063740064710"/>
    <hyperlink ref="D110" r:id="rId640" display="https://www.facebook.com/profile.php?id=100063913611145"/>
    <hyperlink ref="D108" r:id="rId641" display="https://www.facebook.com/profile.php?id=100064276472012"/>
    <hyperlink ref="D106" r:id="rId642" display="https://www.facebook.com/cobebannho2020"/>
    <hyperlink ref="D102" r:id="rId643" display="https://www.facebook.com/profile.php?id=100067808930053"/>
    <hyperlink ref="D100" r:id="rId644" display="https://www.facebook.com/caxhason"/>
    <hyperlink ref="D94" r:id="rId645" display="https://www.facebook.com/profile.php?id=100092337621955"/>
    <hyperlink ref="D86" r:id="rId646" display="https://www.facebook.com/caxhagiang"/>
    <hyperlink ref="D78" r:id="rId647" display="https://www.facebook.com/profile.php?id=100063607681329"/>
    <hyperlink ref="D76" r:id="rId648" display="https://www.facebook.com/profile.php?id=100093261511685"/>
    <hyperlink ref="D74" r:id="rId649" display="https://www.facebook.com/profile.php?id=100063841598729"/>
    <hyperlink ref="D72" r:id="rId650" display="https://www.facebook.com/profile.php?id=100072424748229"/>
    <hyperlink ref="D70" r:id="rId651" display="https://www.facebook.com/profile.php?id=100064534969257"/>
    <hyperlink ref="D68" r:id="rId652" display="https://www.facebook.com/profile.php?id=100069839448537"/>
    <hyperlink ref="D64" r:id="rId653" display="https://www.facebook.com/caxthanhlong"/>
    <hyperlink ref="D60" r:id="rId654" display="https://www.facebook.com/caxthanhtho"/>
    <hyperlink ref="D58" r:id="rId655" display="https://www.facebook.com/conganxathanhan"/>
    <hyperlink ref="D56" r:id="rId656" display="https://www.facebook.com/profile.php?id=100063437396527"/>
    <hyperlink ref="D50" r:id="rId657" display="https://www.facebook.com/profile.php?id=100066669759630"/>
    <hyperlink ref="D48" r:id="rId658" display="https://www.facebook.com/profile.php?id=100078176007072"/>
    <hyperlink ref="D46" r:id="rId659" display="https://www.facebook.com/profile.php?id=100064666785010"/>
    <hyperlink ref="D44" r:id="rId660" display="https://www.facebook.com/profile.php?id=100063451046428"/>
    <hyperlink ref="D42" r:id="rId661" display="https://www.facebook.com/profile.php?id=100028768525191"/>
    <hyperlink ref="D38" r:id="rId662" display="https://www.facebook.com/profile.php?id=100065166872099"/>
    <hyperlink ref="D36" r:id="rId663" display="https://www.facebook.com/conganthachdong"/>
    <hyperlink ref="D34" r:id="rId664" display="https://www.facebook.com/Conganthachdinh"/>
    <hyperlink ref="D32" r:id="rId665" display="https://www.facebook.com/profile.php?id=100068119171056"/>
    <hyperlink ref="D30" r:id="rId666" display="https://www.facebook.com/profile.php?id=100064932063253"/>
    <hyperlink ref="D28" r:id="rId667" display="https://www.facebook.com/profile.php?id=100066621591231"/>
    <hyperlink ref="D26" r:id="rId668" display="https://www.facebook.com/caxthachtuong"/>
    <hyperlink ref="D24" r:id="rId669" display="https://www.facebook.com/profile.php?id=100063607177501"/>
    <hyperlink ref="D22" r:id="rId670" display="https://www.facebook.com/profile.php?id=100030957087036"/>
    <hyperlink ref="D18" r:id="rId671" display="https://www.facebook.com/CATTVD"/>
    <hyperlink ref="D16" r:id="rId672" display="https://www.facebook.com/Congankimtan"/>
    <hyperlink ref="D14" r:id="rId673" display="https://www.facebook.com/congancamvan"/>
    <hyperlink ref="D12" r:id="rId674" display="https://www.facebook.com/congancamphu"/>
    <hyperlink ref="D8" r:id="rId675" display="https://www.facebook.com/profile.php?id=100064623137061"/>
    <hyperlink ref="D6" r:id="rId676" display="https://www.facebook.com/profile.php?id=100063570279651"/>
    <hyperlink ref="D598" r:id="rId677" display="https://www.facebook.com/nguyenhuu1286"/>
    <hyperlink ref="C3" r:id="rId678" display="https://camphu.camthuy.thanhhoa.gov.vn/"/>
    <hyperlink ref="C4" r:id="rId679" display="https://www.facebook.com/p/C%C3%B4ng-an-x%C3%A3-C%E1%BA%A9m-Ng%E1%BB%8Dc-C%E1%BA%A9m-Th%E1%BB%A7y-100063292445489/"/>
    <hyperlink ref="C5" r:id="rId680" display="https://camngoc.camthuy.thanhhoa.gov.vn/"/>
    <hyperlink ref="C6" r:id="rId681" display="https://www.facebook.com/p/C%C3%B4ng-an-x%C3%A3-C%E1%BA%A9m-Long-C%E1%BA%A9m-Th%E1%BB%A7y-100063570279651/"/>
    <hyperlink ref="C7" r:id="rId682" display="https://camlong.camthuy.thanhhoa.gov.vn/"/>
    <hyperlink ref="C8" r:id="rId683" display="https://www.facebook.com/p/C%C3%B4ng-an-x%C3%A3-C%E1%BA%A9m-Ng%E1%BB%8Dc-C%E1%BA%A9m-Th%E1%BB%A7y-100063292445489/"/>
    <hyperlink ref="C9" r:id="rId684" display="https://camyen.camthuy.thanhhoa.gov.vn/"/>
    <hyperlink ref="C10" r:id="rId685" display="https://www.facebook.com/p/C%C3%B4ng-an-x%C3%A3-C%E1%BA%A9m-T%C3%A2n-huy%E1%BB%87n-C%E1%BA%A9m-Thu%E1%BB%B7-t%E1%BB%89nh-Thanh-Ho%C3%A1-100063908508492/"/>
    <hyperlink ref="C11" r:id="rId686" display="https://camtan.camthuy.thanhhoa.gov.vn/"/>
    <hyperlink ref="C12" r:id="rId687" display="https://www.facebook.com/congancamphu/"/>
    <hyperlink ref="C13" r:id="rId688" display="https://camphu.camthuy.thanhhoa.gov.vn/"/>
    <hyperlink ref="C14" r:id="rId689" display="https://www.facebook.com/congancamvan/"/>
    <hyperlink ref="C15" r:id="rId690" display="https://camvan.camthuy.thanhhoa.gov.vn/web/danh-ba-co-quan-chuc-nang"/>
    <hyperlink ref="C16" r:id="rId691" display="https://www.facebook.com/Congankimtan/"/>
    <hyperlink ref="C17" r:id="rId692" display="https://kimtan.thachthanh.thanhhoa.gov.vn/lich-cong-tac"/>
    <hyperlink ref="C19" r:id="rId693" display="https://vandu.thachthanh.thanhhoa.gov.vn/van-ban-cua-xa/ke-hoach-chinh-trang-do-thi-tren-dia-ban-thi-tran-van-du-huyen-thach-thanh-giai-doan-2024-2025-191591"/>
    <hyperlink ref="C20" r:id="rId694" display="https://www.facebook.com/p/C%C3%B4ng-an-x%C3%A3-Th%C3%A0nh-T%C3%A2n-huy%E1%BB%87n-Th%E1%BA%A1ch-Th%C3%A0nh-t%E1%BB%89nh-Thanh-H%C3%B3a-100066669759630/"/>
    <hyperlink ref="C21" r:id="rId695" display="https://thachdinh.thachthanh.thanhhoa.gov.vn/"/>
    <hyperlink ref="C22" r:id="rId696" display="https://www.facebook.com/100030957087036"/>
    <hyperlink ref="C23" r:id="rId697" display="https://qppl.thanhhoa.gov.vn/vbpq_thanhhoa.nsf/10836407A6FA5CBC472585E4003A1A15/$file/DT-VBDTPT613258870-9-20201600072035779chanth14.09.2020_17h12p57_liemmx_14-09-2020-18-16-49_signed.pdf"/>
    <hyperlink ref="C24" r:id="rId698" display="https://www.facebook.com/CAXQuangThach/"/>
    <hyperlink ref="C25" r:id="rId699" display="https://thachquang.thachthanh.thanhhoa.gov.vn/danh-ba-co-quan-chuc-nang/danh-ba-can-bo-xa-thach-quang-169544"/>
    <hyperlink ref="C27" r:id="rId700" display="https://thachtuong.thachthanh.thanhhoa.gov.vn/xd-nong-thon-moi/nhan-dan-xa-thach-tuong-ra-quan-don-dep-ve-sinh-moi-truong-va-trong-hang-rao-xanh-169398"/>
    <hyperlink ref="C28" r:id="rId701" display="https://www.facebook.com/p/C%C3%B4ng-an-x%C3%A3-Th%E1%BA%A1ch-C%E1%BA%A9m-huy%E1%BB%87n-Th%E1%BA%A1ch-Th%C3%A0nh-t%E1%BB%89nh-Thanh-Ho%C3%A1-100066621591231/"/>
    <hyperlink ref="C29" r:id="rId702" display="https://camthach.camthuy.thanhhoa.gov.vn/"/>
    <hyperlink ref="C30" r:id="rId703" display="https://www.facebook.com/p/C%C3%B4ng-an-x%C3%A3-Th%E1%BA%A1ch-S%C6%A1n-Th%E1%BA%A1ch-H%C3%A0-H%C3%A0-T%C4%A9nh-100064831595465/"/>
    <hyperlink ref="C31" r:id="rId704" display="https://thachbinh.thachthanh.thanhhoa.gov.vn/"/>
    <hyperlink ref="C32" r:id="rId705" display="https://www.facebook.com/p/C%C3%B4ng-an-x%C3%A3-Th%E1%BA%A1ch-B%C3%ACnh-huy%E1%BB%87n-Th%E1%BA%A1ch-Th%C3%A0nh-t%E1%BB%89nh-Thanh-Ho%C3%A1-100068119171056/"/>
    <hyperlink ref="C33" r:id="rId706" display="https://thachbinh.thachthanh.thanhhoa.gov.vn/"/>
    <hyperlink ref="C34" r:id="rId707" display="https://www.facebook.com/Conganthachdinh/"/>
    <hyperlink ref="C35" r:id="rId708" display="https://thachdinh.thachthanh.thanhhoa.gov.vn/"/>
    <hyperlink ref="C36" r:id="rId709" display="https://www.facebook.com/129231435672857"/>
    <hyperlink ref="C37" r:id="rId710" display="https://thachdong.thachthanh.thanhhoa.gov.vn/"/>
    <hyperlink ref="C39" r:id="rId711" display="http://thachlong.thachthanh.thanhhoa.gov.vn/pho-bien-tuyen-truyen"/>
    <hyperlink ref="C40" r:id="rId712" display="https://www.facebook.com/p/Th%C3%B4ng-tin-%C4%91i%E1%BB%87n-t%E1%BB%AD-x%C3%A3-Th%C3%A0nh-M%E1%BB%B9-Th%E1%BA%A1ch-Th%C3%A0nh-Thanh-H%C3%B3a-100063552515922/"/>
    <hyperlink ref="C41" r:id="rId713" display="https://thanhmy.thachthanh.thanhhoa.gov.vn/kinh-te-chinh-tri/hoi-dong-nhan-dan-xa-thanh-my-to-chuc-ky-hop-thu-12-khoa-xxi-nhiem-ky-2021-2026-168487"/>
    <hyperlink ref="C42" r:id="rId714" display="https://www.facebook.com/p/C%C3%B4ng-an-x%C3%A3-Th%C3%A0nh-Y%C3%AAn-huy%E1%BB%87n-Th%E1%BA%A1ch-Th%C3%A0nh-100028768525191/"/>
    <hyperlink ref="C43" r:id="rId715" display="https://thanhson.quanhoa.thanhhoa.gov.vn/"/>
    <hyperlink ref="C44" r:id="rId716" display="https://www.facebook.com/p/Tu%E1%BB%95i-tr%E1%BA%BB-C%C3%B4ng-an-Th%C3%A0nh-ph%E1%BB%91-V%C4%A9nh-Y%C3%AAn-100066497717181/"/>
    <hyperlink ref="C45" r:id="rId717" display="https://thanhvinh.thachthanh.thanhhoa.gov.vn/"/>
    <hyperlink ref="C46" r:id="rId718" display="https://www.facebook.com/p/C%C3%B4ng-an-x%C3%A3-Th%C3%A0nh-Minh-huy%E1%BB%87n-Th%E1%BA%A1ch-Th%C3%A0nh-100064666785010/"/>
    <hyperlink ref="C47" r:id="rId719" display="https://thanhminh.thachthanh.thanhhoa.gov.vn/chuc-nang-nhiem-vu"/>
    <hyperlink ref="C48" r:id="rId720" display="https://www.facebook.com/Tu%E1%BB%95i-tr%E1%BA%BB-C%C3%B4ng-an-TP-S%E1%BA%A7m-S%C6%A1n-100069346653553/?locale=vi_VN"/>
    <hyperlink ref="C49" r:id="rId721" display="http://thanhcong.gocongtay.tiengiang.gov.vn/"/>
    <hyperlink ref="C50" r:id="rId722" display="https://www.facebook.com/p/C%C3%B4ng-an-x%C3%A3-Th%C3%A0nh-T%C3%A2n-huy%E1%BB%87n-Th%E1%BA%A1ch-Th%C3%A0nh-t%E1%BB%89nh-Thanh-H%C3%B3a-100066669759630/"/>
    <hyperlink ref="C51" r:id="rId723" display="https://thanhson.quanhoa.thanhhoa.gov.vn/"/>
    <hyperlink ref="C53" r:id="rId724" display="https://qppl.thanhhoa.gov.vn/vbpq_thanhhoa.nsf/9EE67D4AFDE3CC1D472586DC00136062/$file/DT-VBDTPT718152435-5-20211621560934031_(trangnt)(21.05.2021_10h09p10)_signed.pdf"/>
    <hyperlink ref="C55" r:id="rId725" display="https://qppl.thanhhoa.gov.vn/vbpq_thanhhoa.nsf/AA9C0064F6C2BFC8472589C800071A9F/$file/DT-VBDTPT919220965-6-20231686013074052_(giangld)(07.06.2023_14h31p58)_signed.pdf"/>
    <hyperlink ref="C56" r:id="rId726" display="https://www.facebook.com/p/C%C3%B4ng-an-x%C3%A3-Th%C3%A0nh-T%C3%A2m-huy%E1%BB%87n-Th%E1%BA%A1ch-Th%C3%A0nh-t%E1%BB%89nh-Thanh-Ho%C3%A1-100063437396527/"/>
    <hyperlink ref="C57" r:id="rId727" display="https://thanhtam.thachthanh.thanhhoa.gov.vn/lich-su-hinh-thanh"/>
    <hyperlink ref="C58" r:id="rId728" display="https://www.facebook.com/p/C%C3%B4ng-an-x%C3%A3-Th%C3%A0nh-T%C3%A2m-huy%E1%BB%87n-Th%E1%BA%A1ch-Th%C3%A0nh-t%E1%BB%89nh-Thanh-Ho%C3%A1-100063437396527/"/>
    <hyperlink ref="C59" r:id="rId729" display="https://thanhhung.thachthanh.thanhhoa.gov.vn/"/>
    <hyperlink ref="C60" r:id="rId730" display="https://www.facebook.com/caxthanhtho/"/>
    <hyperlink ref="C61" r:id="rId731" display="https://lamson.thoxuan.thanhhoa.gov.vn/web/trang-chu/bo-may-hanh-chinh/uy-ban-nhan-dan-xa/thanh-vien-uy-ban-nhan-dan-va-cong-chuc-thi-tran-lam-son.html"/>
    <hyperlink ref="C63" r:id="rId732" display="https://thanhtien.thachthanh.thanhhoa.gov.vn/so-do-trang"/>
    <hyperlink ref="C64" r:id="rId733" display="https://www.facebook.com/p/C%C3%B4ng-an-x%C3%A3-Th%C3%A0nh-Long-100077574795124/"/>
    <hyperlink ref="C65" r:id="rId734" display="https://thanhlong.thachthanh.thanhhoa.gov.vn/lich-su-hinh-thanh"/>
    <hyperlink ref="C67" r:id="rId735" display="https://kimson.ninhbinh.gov.vn/gioi-thieu/xa-lai-thanh"/>
    <hyperlink ref="C68" r:id="rId736" display="https://www.facebook.com/p/C%C3%B4ng-an-x%C3%A3-Th%C3%A0nh-H%C6%B0ng-100069839448537/"/>
    <hyperlink ref="C69" r:id="rId737" display="https://thanhhung.thachthanh.thanhhoa.gov.vn/"/>
    <hyperlink ref="C70" r:id="rId738" display="https://www.facebook.com/p/C%C3%B4ng-an-x%C3%A3-Ng%E1%BB%8Dc-Tr%E1%BA%A1o-huy%E1%BB%87n-Th%E1%BA%A1ch-Th%C3%A0nh-t%E1%BB%89nh-Thanh-H%C3%B3a-100064534969257/"/>
    <hyperlink ref="C71" r:id="rId739" display="https://ngoctrao.bimson.thanhhoa.gov.vn/"/>
    <hyperlink ref="C72" r:id="rId740" display="https://www.facebook.com/p/C%C3%B4ng-an-th%E1%BB%8B-tr%E1%BA%A5n-H%C3%A0-Trung-100072424748229/"/>
    <hyperlink ref="C73" r:id="rId741" display="https://thitran.hatrung.thanhhoa.gov.vn/"/>
    <hyperlink ref="C74" r:id="rId742" display="https://www.facebook.com/p/C%C3%B4ng-an-x%C3%A3-H%C3%A0-Long-huy%E1%BB%87n-H%C3%A0-Trung-t%E1%BB%89nh-Thanh-H%C3%B3a-100063841598729/"/>
    <hyperlink ref="C75" r:id="rId743" display="https://halong.hatrung.thanhhoa.gov.vn/"/>
    <hyperlink ref="C76" r:id="rId744" display="https://www.facebook.com/TuoitreConganVinhPhuc/"/>
    <hyperlink ref="C77" r:id="rId745" display="https://havinh.hatrung.thanhhoa.gov.vn/"/>
    <hyperlink ref="C79" r:id="rId746" display="https://habac.hatrung.thanhhoa.gov.vn/"/>
    <hyperlink ref="C80" r:id="rId747" display="https://www.facebook.com/suctreQuangNinh/"/>
    <hyperlink ref="C81" r:id="rId748" display="https://hoatgiang.hatrung.thanhhoa.gov.vn/web/danh-ba-co-quan-chuc-nang/danh-sach-so-dien-thoai-can-bo-xa-ha-van.html"/>
    <hyperlink ref="C82" r:id="rId749" display="https://www.facebook.com/p/Tu%E1%BB%95i-tr%E1%BA%BB-C%C3%B4ng-an-Th%C3%A0nh-ph%E1%BB%91-V%C4%A9nh-Y%C3%AAn-100066497717181/"/>
    <hyperlink ref="C83" r:id="rId750" display="https://hahai.hatrung.thanhhoa.gov.vn/web/nhan-su.htm?cbxTochuc=605d5485-c96d-2042-2587-649d4329b35a"/>
    <hyperlink ref="C84" r:id="rId751" display="https://www.facebook.com/doanthanhnien.1956/"/>
    <hyperlink ref="C85" r:id="rId752" display="http://halong.hatrung.thanhhoa.gov.vn/web/danh-ba-co-quan-chuc-nang/danh-ba-can-bo-xa-ha-long.html"/>
    <hyperlink ref="C87" r:id="rId753" display="https://hagiang.hatrung.thanhhoa.gov.vn/"/>
    <hyperlink ref="C89" r:id="rId754" display="https://halong.hatrung.thanhhoa.gov.vn/"/>
    <hyperlink ref="C90" r:id="rId755" display="https://www.facebook.com/tuoitreconganquanhadong/"/>
    <hyperlink ref="C91" r:id="rId756" display="https://hangoc.hatrung.thanhhoa.gov.vn/"/>
    <hyperlink ref="C92" r:id="rId757" display="https://www.facebook.com/doanthanhnien.1956/"/>
    <hyperlink ref="C93" r:id="rId758" display="http://halong.hatrung.thanhhoa.gov.vn/web/danh-ba-co-quan-chuc-nang/danh-ba-can-bo-xa-ha-long.html"/>
    <hyperlink ref="C95" r:id="rId759" display="https://hangoc.hatrung.thanhhoa.gov.vn/"/>
    <hyperlink ref="C96" r:id="rId760" display="https://www.facebook.com/p/Tu%E1%BB%95i-tr%E1%BA%BB-C%C3%B4ng-an-TP-S%E1%BA%A7m-S%C6%A1n-100069346653553/?locale=gn_PY"/>
    <hyperlink ref="C97" r:id="rId761" display="https://habac.hatrung.thanhhoa.gov.vn/"/>
    <hyperlink ref="C98" r:id="rId762" display="https://www.facebook.com/p/Tu%E1%BB%95i-tr%E1%BA%BB-C%C3%B4ng-an-TP-S%E1%BA%A7m-S%C6%A1n-100069346653553/?locale=fr_FR"/>
    <hyperlink ref="C99" r:id="rId763" display="https://lamdong.gov.vn/sites/dahuoai/gioithieu/ubnd/xa-thi-tran/xa-halam"/>
    <hyperlink ref="C101" r:id="rId764" display="https://hason.hatrung.thanhhoa.gov.vn/"/>
    <hyperlink ref="C102" r:id="rId765" display="https://www.facebook.com/p/C%C3%B4ng-an-x%C3%A3-H%C3%A0-L%C4%A9nh-100063855331149/"/>
    <hyperlink ref="C103" r:id="rId766" display="https://halinh.hatrung.thanhhoa.gov.vn/web/trang-chu/tong-quan/chuc-nang-nhiem-vu"/>
    <hyperlink ref="C104" r:id="rId767" display="https://www.facebook.com/tuoitreconganquanhadong/"/>
    <hyperlink ref="C105" r:id="rId768" display="https://hadong.hatrung.thanhhoa.gov.vn/"/>
    <hyperlink ref="C107" r:id="rId769" display="https://hatan.hatrung.thanhhoa.gov.vn/"/>
    <hyperlink ref="C108" r:id="rId770" display="https://www.facebook.com/p/C%C3%B4ng-an-x%C3%A3-H%C3%A0-Ti%E1%BA%BFn-huy%E1%BB%87n-H%C3%A0-Trung-100064276472012/"/>
    <hyperlink ref="C109" r:id="rId771" display="http://hatien.hatrung.thanhhoa.gov.vn/"/>
    <hyperlink ref="C110" r:id="rId772" display="https://www.facebook.com/p/C%C3%B4ng-an-x%C3%A3-H%C3%A0-B%C3%ACnh-huy%E1%BB%87n-H%C3%A0-Trung-100063913611145/"/>
    <hyperlink ref="C111" r:id="rId773" display="https://habinh.hatrung.thanhhoa.gov.vn/"/>
    <hyperlink ref="C113" r:id="rId774" display="https://halai.hatrung.thanhhoa.gov.vn/"/>
    <hyperlink ref="C114" r:id="rId775" display="https://www.facebook.com/p/C%C3%B4ng-an-x%C3%A3-H%C3%A0-ch%C3%A2u-huy%E1%BB%87n-H%C3%A0-Trung-t%E1%BB%89nh-Thanh-H%C3%B3a-100063740064710/"/>
    <hyperlink ref="C115" r:id="rId776" display="https://hachau.hatrung.thanhhoa.gov.vn/"/>
    <hyperlink ref="C117" r:id="rId777" display="https://linhtoai.hatrung.thanhhoa.gov.vn/"/>
    <hyperlink ref="C118" r:id="rId778" display="https://www.facebook.com/322827476213987"/>
    <hyperlink ref="C119" r:id="rId779" display="https://hathai.hatrung.thanhhoa.gov.vn/"/>
    <hyperlink ref="C121" r:id="rId780" display="https://hahai.hatrung.thanhhoa.gov.vn/"/>
    <hyperlink ref="C122" r:id="rId781" display="https://www.facebook.com/cattvinhloc/"/>
    <hyperlink ref="C123" r:id="rId782" display="https://thitran.vinhloc.thanhhoa.gov.vn/tin-tuc-su-kien/thi-tran-vinh-loc-khan-truong-ung-pho-voi-dieu-kien-thoi-tiet-mua-bao-179700"/>
    <hyperlink ref="C124" r:id="rId783" display="https://www.facebook.com/p/Tu%E1%BB%95i-tr%E1%BA%BB-C%C3%B4ng-an-Th%C3%A0nh-ph%E1%BB%91-V%C4%A9nh-Y%C3%AAn-100066497717181/?locale=cx_PH"/>
    <hyperlink ref="C125" r:id="rId784" display="https://vinhthanh.chauthanh.angiang.gov.vn/"/>
    <hyperlink ref="C126" r:id="rId785" display="https://www.facebook.com/p/Tu%E1%BB%95i-tr%E1%BA%BB-C%C3%B4ng-an-Th%C3%A0nh-ph%E1%BB%91-V%C4%A9nh-Y%C3%AAn-100066497717181/?locale=nl_BE"/>
    <hyperlink ref="C127" r:id="rId786" display="https://ubndtp.caobang.gov.vn/ubnd-xa-vinh-quang"/>
    <hyperlink ref="C128" r:id="rId787" display="https://www.facebook.com/p/C%C3%B4ng-an-x%C3%A3-V%C4%A9nh-Y%C3%AAn-V%C4%A9nh-L%E1%BB%99c-Thanh-H%C3%B3a-100067649521775/"/>
    <hyperlink ref="C129" r:id="rId788" display="https://vinhyen.vinhloc.thanhhoa.gov.vn/lich-su-hinh-thanh"/>
    <hyperlink ref="C130" r:id="rId789" display="https://www.facebook.com/p/C%C3%B4ng-an-x%C3%A3-V%C4%A9nh-Ti%E1%BA%BFn-V%C4%A9nh-L%E1%BB%99c-Thanh-H%C3%B3a-100064720270993/"/>
    <hyperlink ref="C131" r:id="rId790" display="https://vinhtien.vinhloc.thanhhoa.gov.vn/pho-bien-tuyen-truyen"/>
    <hyperlink ref="C132" r:id="rId791" display="https://www.facebook.com/tuoitreconganvinhlong/"/>
    <hyperlink ref="C133" r:id="rId792" display="https://vinhlong.gov.vn/"/>
    <hyperlink ref="C134" r:id="rId793" display="https://www.facebook.com/TuoitreConganVinhPhuc/"/>
    <hyperlink ref="C135" r:id="rId794" display="https://vinhphuc.vinhloc.thanhhoa.gov.vn/tin-kinh-te-chinh-tri/dieu-dong-cong-chuc-cap-xa-42632"/>
    <hyperlink ref="C136" r:id="rId795" display="https://www.facebook.com/caxvinhhung/"/>
    <hyperlink ref="C137" r:id="rId796" display="https://vinhhung.vinhloc.thanhhoa.gov.vn/"/>
    <hyperlink ref="C138" r:id="rId797" display="https://www.facebook.com/VinhminhVinhlocThanhhoa/?locale=vi_VN"/>
    <hyperlink ref="C139" r:id="rId798" display="https://qppl.thanhhoa.gov.vn/vbpq_thanhhoa.nsf/9e6a1e4b64680bd247256801000a8614/EC9F58FCB921D72A47257D6A0038D985/$file/d3309.pdf"/>
    <hyperlink ref="C140" r:id="rId799" display="https://www.facebook.com/TuoitreConganVinhPhuc/"/>
    <hyperlink ref="C141" r:id="rId800" display="https://qppl.thanhhoa.gov.vn/vbpq_thanhhoa.nsf/A2E2BBF764937812472587100005F2EF/$file/DT-VBDTPT260686249-7-20211625654634593_tungdt_08-07-2021-15-39-03_signed.pdf"/>
    <hyperlink ref="C142" r:id="rId801" display="https://www.facebook.com/CAxVinhHoa/"/>
    <hyperlink ref="C143" r:id="rId802" display="https://vinhhoa.vinhloc.thanhhoa.gov.vn/chuyen-doi-so"/>
    <hyperlink ref="C144" r:id="rId803" display="https://www.facebook.com/caxvinhhung/"/>
    <hyperlink ref="C145" r:id="rId804" display="https://vinhhung.vinhloc.thanhhoa.gov.vn/"/>
    <hyperlink ref="C146" r:id="rId805" display="https://www.facebook.com/conganvinhloc/"/>
    <hyperlink ref="C147" r:id="rId806" display="https://vinhcuu.dongnai.gov.vn/"/>
    <hyperlink ref="C148" r:id="rId807" display="https://www.facebook.com/p/Tu%E1%BB%95i-tr%E1%BA%BB-C%C3%B4ng-an-Th%C3%A0nh-ph%E1%BB%91-V%C4%A9nh-Y%C3%AAn-100066497717181/?locale=cx_PH"/>
    <hyperlink ref="C149" r:id="rId808" display="https://vinhninh.quangbinh.gov.vn/chi-tiet-tin/-/view-article/1/527411378804870351/1623813373427"/>
    <hyperlink ref="C151" r:id="rId809" display="https://vinhtuong.vinhphuc.gov.vn/ct/cms/tintuc/Lists/CACXATHITRAN/View_Detail.aspx?ItemID=2"/>
    <hyperlink ref="C152" r:id="rId810" display="https://www.facebook.com/caxvinhan/"/>
    <hyperlink ref="C153" r:id="rId811" display="https://vinhhung.vinhloc.thanhhoa.gov.vn/"/>
    <hyperlink ref="C154" r:id="rId812" display="https://www.facebook.com/p/C%C3%B4ng-an-Th%E1%BB%8B-tr%E1%BA%A5n-Qu%C3%A1n-L%C3%A0o-huy%E1%BB%87n-Y%C3%AAn-%C4%90%E1%BB%8Bnh-t%E1%BB%89nh-Thanh-H%C3%B3a-100064238855289/"/>
    <hyperlink ref="C155" r:id="rId813" display="http://quanlao.yendinh.thanhhoa.gov.vn/portal/pages/Lanh-dao-thi-tran.aspx"/>
    <hyperlink ref="C156" r:id="rId814" display="https://www.facebook.com/p/C%C3%B4ng-an-th%E1%BB%8B-tr%E1%BA%A5n-Th%E1%BB%91ng-Nh%E1%BA%A5t-100057480398497/"/>
    <hyperlink ref="C157" r:id="rId815" display="https://thongnhat.dongnai.gov.vn/"/>
    <hyperlink ref="C158" r:id="rId816" display="https://www.facebook.com/p/Tu%E1%BB%95i-tr%E1%BA%BB-C%C3%B4ng-an-Th%C3%A0nh-ph%E1%BB%91-V%C4%A9nh-Y%C3%AAn-100066497717181/"/>
    <hyperlink ref="C159" r:id="rId817" display="http://quyloc.yendinh.thanhhoa.gov.vn/portal/pages/Lanh-dao-thi-tran.aspx"/>
    <hyperlink ref="C160" r:id="rId818" display="https://www.facebook.com/conganyenlam/"/>
    <hyperlink ref="C161" r:id="rId819" display="https://yenlam.yenmo.ninhbinh.gov.vn/"/>
    <hyperlink ref="C162" r:id="rId820" display="https://www.facebook.com/p/C%C3%B4ng-An-x%C3%A3-Y%C3%AAn-T%C3%A2m-huy%E1%BB%87n-Y%C3%AAn-%C4%90%E1%BB%8Bnh-t%E1%BB%89nh-Thanh-Ho%C3%A1-100063620106081/"/>
    <hyperlink ref="C163" r:id="rId821" display="https://qppl.thanhhoa.gov.vn/vbpq_thanhhoa.nsf/9e6a1e4b64680bd247256801000a8614/B409C4A88893198C47257CC3001036D3/$file/tb46.PDF"/>
    <hyperlink ref="C165" r:id="rId822" display="https://qppl.thanhhoa.gov.vn/vbpq_thanhhoa.nsf/374195AF664EE748472585CE0037BB0E/$file/DT-VBDTPT267475280-8-20201597914303791chanth20.08.2020_17h37p57_liemmx_22-08-2020-17-44-53_signed.pdf"/>
    <hyperlink ref="C166" r:id="rId823" display="https://www.facebook.com/p/C%C3%B4ng-an-th%E1%BB%8B-tr%E1%BA%A5n-Qu%C3%BD-L%E1%BB%99c-100065315868981/"/>
    <hyperlink ref="C167" r:id="rId824" display="http://quyloc.yendinh.thanhhoa.gov.vn/portal/pages/Lanh-dao-thi-tran.aspx"/>
    <hyperlink ref="C168" r:id="rId825" display="https://www.facebook.com/p/C%C3%B4ng-an-x%C3%A3-Y%C3%AAn-Th%E1%BB%8D-100066997327279/"/>
    <hyperlink ref="C169" r:id="rId826" display="https://yentho.nhuthanh.thanhhoa.gov.vn/"/>
    <hyperlink ref="C170" r:id="rId827" display="https://www.facebook.com/p/C%C3%B4ng-an-x%C3%A3-Y%C3%AAn-Trung-Y%C3%AAn-%C4%90%E1%BB%8Bnh-Thanh-Ho%C3%A1-100063904026428/"/>
    <hyperlink ref="C171" r:id="rId828" display="https://www.bacninh.gov.vn/web/ubnd-xa-yen-trung/uy-ban-nhan-dan"/>
    <hyperlink ref="C173" r:id="rId829" display="https://yentruong.yendinh.thanhhoa.gov.vn/"/>
    <hyperlink ref="C174" r:id="rId830" display="https://www.facebook.com/p/Tu%E1%BB%95i-tr%E1%BA%BB-C%C3%B4ng-an-Ngh%C4%A9a-L%E1%BB%99-100081887170070/"/>
    <hyperlink ref="C175" r:id="rId831" display="https://www.yenbai.gov.vn/"/>
    <hyperlink ref="C176" r:id="rId832" display="https://www.facebook.com/p/C%C3%B4ng-an-x%C3%A3-Y%C3%AAn-Phong-100035319913903/"/>
    <hyperlink ref="C177" r:id="rId833" display="https://yenphong.bacninh.gov.vn/"/>
    <hyperlink ref="C178" r:id="rId834" display="https://www.facebook.com/Conganxayenthai123/"/>
    <hyperlink ref="C179" r:id="rId835" display="https://qppl.thanhhoa.gov.vn/vbpq_thanhhoa.nsf/BC3DB1839DA003D6472587D70009C5D8/$file/DT-VBDTPT481831458-1-20221642757561107_tuandm_25-01-2022-17-46-43_signed.pdf"/>
    <hyperlink ref="C180" r:id="rId836" display="https://www.facebook.com/p/C%C3%B4ng-an-x%C3%A3-Y%C3%AAn-H%C3%B9ng-100064227934200/"/>
    <hyperlink ref="C181" r:id="rId837" display="https://congbao.thanhhoa.gov.vn/congbao/congbao_th.nsf/BD10F7906189C06747258A270016B2A7/$file/qppl32.doc"/>
    <hyperlink ref="C182" r:id="rId838" display="https://www.facebook.com/people/C%C3%B4ng-an-x%C3%A3-Y%C3%AAn-Th%E1%BB%8Bnh-Y%C3%AAn-%C4%90%E1%BB%8Bnh/100075416697714/?locale=da_DK"/>
    <hyperlink ref="C183" r:id="rId839" display="http://yenthinh.chodon.backan.gov.vn/"/>
    <hyperlink ref="C184" r:id="rId840" display="https://www.facebook.com/conganxayenninh123/?locale=vi_VN"/>
    <hyperlink ref="C185" r:id="rId841" display="https://yenninh.phuluong.thainguyen.gov.vn/"/>
    <hyperlink ref="C186" r:id="rId842" display="https://www.facebook.com/p/C%C3%B4ng-an-x%C3%A3-Y%C3%AAn-L%E1%BA%A1c-Y%C3%AAn-%C4%90%E1%BB%8Bnh-Thanh-Ho%C3%A1-100063880762008/"/>
    <hyperlink ref="C187" r:id="rId843" display="https://yenlac.nhuthanh.thanhhoa.gov.vn/"/>
    <hyperlink ref="C188" r:id="rId844" display="https://www.facebook.com/p/C%C3%B4ng-an-x%C3%A3-%C4%90%E1%BB%8Bnh-T%C4%83ng-100063687005676/?locale=pl_PL"/>
    <hyperlink ref="C189" r:id="rId845" display="https://kimson.ninhbinh.gov.vn/gioi-thieu/xa-dinh-hoa"/>
    <hyperlink ref="C190" r:id="rId846" display="https://www.facebook.com/p/C%C3%B4ng-an-x%C3%A3-%C4%90%E1%BB%8Bnh-Ho%C3%A0-100049204906118/"/>
    <hyperlink ref="C191" r:id="rId847" display="https://kimson.ninhbinh.gov.vn/gioi-thieu/xa-dinh-hoa"/>
    <hyperlink ref="C192" r:id="rId848" display="https://www.facebook.com/p/C%C3%B4ng-An-X%C3%A3-%C4%90%E1%BB%8Bnh-Th%C3%A0nh-100038890427275/"/>
    <hyperlink ref="C193" r:id="rId849" display="https://kimson.ninhbinh.gov.vn/gioi-thieu/xa-dinh-hoa"/>
    <hyperlink ref="C194" r:id="rId850" display="https://www.facebook.com/p/C%C3%B4ng-an-x%C3%A3-%C4%90%E1%BB%8Bnh-Li%C3%AAn-C%C3%B4ng-an-huy%E1%BB%87n-Y%C3%AAn-%C4%90%E1%BB%8Bnh-100066734235118/"/>
    <hyperlink ref="C195" r:id="rId851" display="https://kimson.ninhbinh.gov.vn/gioi-thieu/xa-dinh-hoa"/>
    <hyperlink ref="C197" r:id="rId852" display="https://kimson.ninhbinh.gov.vn/gioi-thieu/xa-dinh-hoa"/>
    <hyperlink ref="C198" r:id="rId853" display="https://www.facebook.com/p/C%C3%B4ng-an-x%C3%A3-%C4%90%E1%BB%8Bnh-Ti%E1%BA%BFn-Y%C3%AAn-%C4%90%E1%BB%8Bnh-Thanh-Ho%C3%A1-100048174623428/"/>
    <hyperlink ref="C199" r:id="rId854" display="https://kimson.ninhbinh.gov.vn/gioi-thieu/xa-dinh-hoa"/>
    <hyperlink ref="C200" r:id="rId855" display="https://www.facebook.com/p/C%C3%B4ng-an-x%C3%A3-%C4%90%E1%BB%8Bnh-Long-huy%E1%BB%87n-Y%C3%AAn-%C4%90%E1%BB%8Bnh-t%E1%BB%89nh-Thanh-Ho%C3%A1-100057926112181/"/>
    <hyperlink ref="C201" r:id="rId856" display="https://lamson.ngoclac.thanhhoa.gov.vn/uy-ban-mttq"/>
    <hyperlink ref="C202" r:id="rId857" display="https://www.facebook.com/p/C%C3%B4ng-An-X%C3%A3-%C4%90%E1%BB%8Bnh-Th%C3%A0nh-100038890427275/"/>
    <hyperlink ref="C203" r:id="rId858" display="https://dinhhoa.thainguyen.gov.vn/"/>
    <hyperlink ref="C205" r:id="rId859" display="https://qppl.thanhhoa.gov.vn/vbpq_thanhhoa.nsf/str/29FF0C68A99E750F47257AC50005EB24/$file/d3995.pdf"/>
    <hyperlink ref="C206" r:id="rId860" display="https://www.facebook.com/p/C%C3%B4ng-An-X%C3%A3-%C4%90%E1%BB%8Bnh-Th%C3%A0nh-100038890427275/"/>
    <hyperlink ref="C207" r:id="rId861" display="https://kimson.ninhbinh.gov.vn/gioi-thieu/xa-dinh-hoa"/>
    <hyperlink ref="C208" r:id="rId862" display="https://www.facebook.com/p/C%C3%B4ng-An-X%C3%A3-%C4%90%E1%BB%8Bnh-Th%C3%A0nh-100038890427275/"/>
    <hyperlink ref="C209" r:id="rId863" display="https://kimson.ninhbinh.gov.vn/gioi-thieu/xa-dinh-hoa"/>
    <hyperlink ref="C210" r:id="rId864" display="https://www.facebook.com/p/C%C3%B4ng-An-x%C3%A3-%C4%90%E1%BB%8Bnh-B%C3%ACnh-Y%C3%AAn-%C4%90%E1%BB%8Bnh-Thanh-Ho%C3%A1-100083486191339/"/>
    <hyperlink ref="C211" r:id="rId865" display="https://kimson.ninhbinh.gov.vn/gioi-thieu/xa-dinh-hoa"/>
    <hyperlink ref="C212" r:id="rId866" display="https://www.facebook.com/p/C%C3%B4ng-an-huy%E1%BB%87n-Th%E1%BB%8D-Xu%C3%A2n-100072365537592/?locale=vi_VN"/>
    <hyperlink ref="C213" r:id="rId867" display="https://thoxuan.thanhhoa.gov.vn/"/>
    <hyperlink ref="C214" r:id="rId868" display="https://www.facebook.com/reel/833168932233682/"/>
    <hyperlink ref="C215" r:id="rId869" display="https://lamson.thoxuan.thanhhoa.gov.vn/"/>
    <hyperlink ref="C216" r:id="rId870" display="https://www.facebook.com/congansaovang/"/>
    <hyperlink ref="C217" r:id="rId871" display="https://saovang.thoxuan.thanhhoa.gov.vn/"/>
    <hyperlink ref="C219" r:id="rId872" display="https://xuanhong.thoxuan.thanhhoa.gov.vn/web/trang-chu/bo-may-hanh-chinh/uy-ban-nhan-dan-xa"/>
    <hyperlink ref="C220" r:id="rId873" display="https://www.facebook.com/p/Tu%E1%BB%95i-tr%E1%BA%BB-C%C3%B4ng-an-huy%E1%BB%87n-Ph%C3%BAc-Th%E1%BB%8D-100066934373551/?locale=cy_GB"/>
    <hyperlink ref="C221" r:id="rId874" display="https://thocuong.trieuson.thanhhoa.gov.vn/"/>
    <hyperlink ref="C223" r:id="rId875" display="http://xuanthanh.nghixuan.hatinh.gov.vn/"/>
    <hyperlink ref="C224" r:id="rId876" display="https://www.facebook.com/tuoitrecongansonla/"/>
    <hyperlink ref="C225" r:id="rId877" display="https://qppl.thanhhoa.gov.vn/vbpq_thanhhoa.nsf/9EE67D4AFDE3CC1D472586DC00136062/$file/DT-VBDTPT718152435-5-20211621560934031_(trangnt)(21.05.2021_10h09p10)_signed.pdf"/>
    <hyperlink ref="C226" r:id="rId878" display="https://www.facebook.com/p/Tu%E1%BB%95i-tr%E1%BA%BB-C%C3%B4ng-an-TP-S%E1%BA%A7m-S%C6%A1n-100069346653553/?locale=hi_IN"/>
    <hyperlink ref="C227" r:id="rId879" display="https://bacluong.thoxuan.thanhhoa.gov.vn/"/>
    <hyperlink ref="C228" r:id="rId880" display="https://www.facebook.com/tuoitrecongansonla/"/>
    <hyperlink ref="C229" r:id="rId881" display="https://namgiang.thoxuan.thanhhoa.gov.vn/"/>
    <hyperlink ref="C231" r:id="rId882" display="https://xuanphong.thoxuan.thanhhoa.gov.vn/"/>
    <hyperlink ref="C232" r:id="rId883" display="https://www.facebook.com/p/Tu%E1%BB%95i-tr%E1%BA%BB-C%C3%B4ng-an-huy%E1%BB%87n-Ph%C3%BAc-Th%E1%BB%8D-100066934373551/?locale=cy_GB"/>
    <hyperlink ref="C233" r:id="rId884" display="https://tholoc.thoxuan.thanhhoa.gov.vn/"/>
    <hyperlink ref="C235" r:id="rId885" display="https://xuantruong.thoxuan.thanhhoa.gov.vn/"/>
    <hyperlink ref="C236" r:id="rId886" display="https://www.facebook.com/conganxuanhoa.tx/"/>
    <hyperlink ref="C237" r:id="rId887" display="https://xuanhoa.nhuxuan.thanhhoa.gov.vn/web/trang-chu/he-thong-chinh-tri/uy-ban-nhan-dan-xa"/>
    <hyperlink ref="C238" r:id="rId888" display="https://www.facebook.com/250567483120241"/>
    <hyperlink ref="C239" r:id="rId889" display="https://thohai.thoxuan.thanhhoa.gov.vn/"/>
    <hyperlink ref="C240" r:id="rId890" display="https://www.facebook.com/p/Tu%E1%BB%95i-Tr%E1%BA%BB-C%C3%B4ng-An-Qu%E1%BA%ADn-T%C3%A2y-H%E1%BB%93-100080140217978/"/>
    <hyperlink ref="C241" r:id="rId891" display="https://tayho.thoxuan.thanhhoa.gov.vn/"/>
    <hyperlink ref="C242" r:id="rId892" display="https://www.facebook.com/p/C%C3%B4ng-an-x%C3%A3-Xu%C3%A2n-Giang-100069958610694/"/>
    <hyperlink ref="C243" r:id="rId893" display="https://xuangiang.thoxuan.thanhhoa.gov.vn/"/>
    <hyperlink ref="C245" r:id="rId894" display="https://lamson.thoxuan.thanhhoa.gov.vn/web/trang-chu/bo-may-hanh-chinh/uy-ban-nhan-dan-xa/thanh-vien-uy-ban-nhan-dan-va-cong-chuc-thi-tran-lam-son.html"/>
    <hyperlink ref="C247" r:id="rId895" display="https://xuanson.chauduc.baria-vungtau.gov.vn/"/>
    <hyperlink ref="C248" r:id="rId896" display="https://www.facebook.com/p/Tu%E1%BB%95i-tr%E1%BA%BB-C%C3%B4ng-an-TP-S%E1%BA%A7m-S%C6%A1n-100069346653553/?locale=fr_FR"/>
    <hyperlink ref="C249" r:id="rId897" display="https://xuanhung.thoxuan.thanhhoa.gov.vn/web/trang-chu/bo-may-hanh-chinh/uy-ban-nhan-dan-xa/co-cau-to-chuc-ubnd-xa-xuan-hung.html"/>
    <hyperlink ref="C251" r:id="rId898" display="https://thodien.thoxuan.thanhhoa.gov.vn/"/>
    <hyperlink ref="C252" r:id="rId899" display="https://www.facebook.com/p/C%C3%B4ng-an-x%C3%A3-Th%E1%BB%8D-L%C3%A2m-100063567933349/"/>
    <hyperlink ref="C253" r:id="rId900" display="https://tholam.thoxuan.thanhhoa.gov.vn/"/>
    <hyperlink ref="C254" r:id="rId901" display="https://www.facebook.com/p/C%C3%B4ng-an-x%C3%A3-Th%E1%BB%8D-X%C6%B0%C6%A1ng-huy%E1%BB%87n-Th%E1%BB%8D-Xu%C3%A2n-100068965967346/"/>
    <hyperlink ref="C255" r:id="rId902" display="https://thoxuong.thoxuan.thanhhoa.gov.vn/"/>
    <hyperlink ref="C257" r:id="rId903" display="https://xuanbai.thoxuan.thanhhoa.gov.vn/"/>
    <hyperlink ref="C258" r:id="rId904" display="https://www.facebook.com/xuanphu000/"/>
    <hyperlink ref="C259" r:id="rId905" display="https://xuanphu.thoxuan.thanhhoa.gov.vn/"/>
    <hyperlink ref="C260" r:id="rId906" display="https://www.facebook.com/p/C%C3%B4ng-an-x%C3%A3-Xu%C3%A2n-Th%E1%BA%AFng-huy%E1%BB%87n-Th%C6%B0%E1%BB%9Dng-Xu%C3%A2n-100063495044863/"/>
    <hyperlink ref="C261" r:id="rId907" display="https://xuanthang.thuongxuan.thanhhoa.gov.vn/"/>
    <hyperlink ref="C262" r:id="rId908" display="https://www.facebook.com/p/Tu%E1%BB%95i-tr%E1%BA%BB-C%C3%B4ng-an-TP-S%E1%BA%A7m-S%C6%A1n-100069346653553/?locale=fr_FR"/>
    <hyperlink ref="C263" r:id="rId909" display="https://lamson.thoxuan.thanhhoa.gov.vn/web/trang-chu/bo-may-hanh-chinh/uy-ban-nhan-dan-xa/thanh-vien-uy-ban-nhan-dan-va-cong-chuc-thi-tran-lam-son.html"/>
    <hyperlink ref="C264" r:id="rId910" display="https://www.facebook.com/tuoitreconganthuathienhue/"/>
    <hyperlink ref="C265" r:id="rId911" display="https://xuanthien.thoxuan.thanhhoa.gov.vn/"/>
    <hyperlink ref="C267" r:id="rId912" display="https://thocuong.trieuson.thanhhoa.gov.vn/"/>
    <hyperlink ref="C269" r:id="rId913" display="https://lamson.thoxuan.thanhhoa.gov.vn/web/trang-chu/bo-may-hanh-chinh/uy-ban-nhan-dan-xa/thanh-vien-uy-ban-nhan-dan-va-cong-chuc-thi-tran-lam-son.html"/>
    <hyperlink ref="C270" r:id="rId914" display="https://www.facebook.com/p/Tu%E1%BB%95i-tr%E1%BA%BB-C%C3%B4ng-an-huy%E1%BB%87n-Ph%C3%BAc-Th%E1%BB%8D-100066934373551/?locale=cy_GB"/>
    <hyperlink ref="C271" r:id="rId915" display="http://tholap.thoxuan.thanhhoa.gov.vn/web/trang-chu/bo-may-hanh-chinh/uy-ban-nhan-dan-xa"/>
    <hyperlink ref="C272" r:id="rId916" display="https://www.facebook.com/conganxaquangphu/"/>
    <hyperlink ref="C273" r:id="rId917" display="https://quangphu.thoxuan.thanhhoa.gov.vn/"/>
    <hyperlink ref="C275" r:id="rId918" display="https://xuantin.thoxuan.thanhhoa.gov.vn/"/>
    <hyperlink ref="C277" r:id="rId919" display="https://phuxuan.thoxuan.thanhhoa.gov.vn/web/trang-chu/tong-quan/vi-tri-dia-ly"/>
    <hyperlink ref="C278" r:id="rId920" display="https://www.facebook.com/p/Tu%E1%BB%95i-tr%E1%BA%BB-C%C3%B4ng-an-Th%C3%A0nh-ph%E1%BB%91-V%C4%A9nh-Y%C3%AAn-100066497717181/"/>
    <hyperlink ref="C279" r:id="rId921" display="https://xuanyen.nghixuan.hatinh.gov.vn/"/>
    <hyperlink ref="C280" r:id="rId922" display="https://www.facebook.com/p/C%C3%B4ng-an-x%C3%A3-Xu%C3%A2n-Lai-Th%E1%BB%8D-Xu%C3%A2n-100064785799423/"/>
    <hyperlink ref="C281" r:id="rId923" display="https://xuanlai.thoxuan.thanhhoa.gov.vn/"/>
    <hyperlink ref="C282" r:id="rId924" display="https://www.facebook.com/p/C%C3%B4ng-an-x%C3%A3-Xu%C3%A2n-L%E1%BA%ADp-100033418363231/"/>
    <hyperlink ref="C283" r:id="rId925" display="https://xuanlap.thoxuan.thanhhoa.gov.vn/"/>
    <hyperlink ref="C285" r:id="rId926" display="https://thocuong.trieuson.thanhhoa.gov.vn/"/>
    <hyperlink ref="C286" r:id="rId927" display="https://www.facebook.com/p/C%C3%B4ng-an-x%C3%A3-Xu%C3%A2n-Minh-Th%E1%BB%8D-Xu%C3%A2n-100068097211386/"/>
    <hyperlink ref="C287" r:id="rId928" display="https://xuanminh.thoxuan.thanhhoa.gov.vn/"/>
    <hyperlink ref="C288" r:id="rId929" display="https://www.facebook.com/p/C%C3%B4ng-an-X%C3%A3-Xu%C3%A2n-T%C3%A2n-Xu%C3%A2n-Tr%C6%B0%E1%BB%9Dng-Nam-%C4%90%E1%BB%8Bnh-100081772332944/"/>
    <hyperlink ref="C289" r:id="rId930" display="https://truongxuan.thoxuan.thanhhoa.gov.vn/web/trang-chu/tong-quan/lich-su-hinh-thanh/qua-trinh-thanh-lap-xa-moi-xa-truong-xuan-huyen-tho-xuan.html"/>
    <hyperlink ref="C290" r:id="rId931" display="https://www.facebook.com/179252427306306"/>
    <hyperlink ref="C291" r:id="rId932" display="https://xuanvinh-xuantruong.namdinh.gov.vn/uy-ban-nhan-dan"/>
    <hyperlink ref="C292" r:id="rId933" display="https://www.facebook.com/p/Tu%E1%BB%95i-tr%E1%BA%BB-C%C3%B4ng-an-huy%E1%BB%87n-Ph%C3%BAc-Th%E1%BB%8D-100066934373551/?locale=cy_GB"/>
    <hyperlink ref="C293" r:id="rId934" display="https://thocuong.trieuson.thanhhoa.gov.vn/"/>
    <hyperlink ref="C294" r:id="rId935" display="https://www.facebook.com/conganhuyenthuongxuan/?locale=vi_VN"/>
    <hyperlink ref="C295" r:id="rId936" display="http://thuongxuan.gov.vn/"/>
    <hyperlink ref="C296" r:id="rId937" display="https://www.facebook.com/p/Tu%E1%BB%95i-tr%E1%BA%BB-C%C3%B4ng-an-TP-S%E1%BA%A7m-S%C6%A1n-100069346653553/?locale=te_IN"/>
    <hyperlink ref="C297" r:id="rId938" display="https://batmot.thuongxuan.thanhhoa.gov.vn/"/>
    <hyperlink ref="C298" r:id="rId939" display="https://www.facebook.com/people/C%C3%B4ng-an-x%C3%A3-Y%C3%AAn-Nh%C3%A2n-huy%E1%BB%87n-Th%C6%B0%E1%BB%9Dng-Xu%C3%A2n/100063663376333/"/>
    <hyperlink ref="C299" r:id="rId940" display="https://yennhan.thuongxuan.thanhhoa.gov.vn/uy-ban-nhan-dan-xa"/>
    <hyperlink ref="C300" r:id="rId941" display="https://www.facebook.com/p/C%C3%B4ng-an-x%C3%A3-Xu%C3%A2n-L%E1%BA%B9-huy%E1%BB%87n-Th%C6%B0%E1%BB%9Dng-Xu%C3%A2n-100069546632976/"/>
    <hyperlink ref="C301" r:id="rId942" display="https://xuanle.thuongxuan.thanhhoa.gov.vn/uy-ban-nhan-dan-xa"/>
    <hyperlink ref="C303" r:id="rId943" display="https://qppl.thanhhoa.gov.vn/vbpq_thanhhoa.nsf/9e6a1e4b64680bd247256801000a8614/EC9F58FCB921D72A47257D6A0038D985/$file/d3309.pdf"/>
    <hyperlink ref="C304" r:id="rId944" display="https://www.facebook.com/conganxaluongson/?locale=vi_VN"/>
    <hyperlink ref="C305" r:id="rId945" display="https://luongson.hoabinh.gov.vn/"/>
    <hyperlink ref="C306" r:id="rId946" display="https://www.facebook.com/p/C%C3%B4ng-an-x%C3%A3-Xu%C3%A2n-Cao-huy%E1%BB%87n-Th%C6%B0%E1%BB%9Dng-Xu%C3%A2n-100063915498685/"/>
    <hyperlink ref="C307" r:id="rId947" display="https://xuanbai.thoxuan.thanhhoa.gov.vn/"/>
    <hyperlink ref="C308" r:id="rId948" display="https://www.facebook.com/p/C%C3%B4ng-an-x%C3%A3-Lu%E1%BA%ADn-Th%C3%A0nh-huy%E1%BB%87n-Th%C6%B0%E1%BB%9Dng-Xu%C3%A2n-100066510351846/"/>
    <hyperlink ref="C309" r:id="rId949" display="https://qppl.thanhhoa.gov.vn/vbpq_thanhhoa.nsf/F4FE8D54710DD4AC4725862300154661/$file/DT-VBDTPT106267902-11-20201605237578616dinhquanghung13.11.2020_17h57p59_quyenpd_14-11-2020-21-39-25_signed.pdf"/>
    <hyperlink ref="C310" r:id="rId950" display="https://www.facebook.com/100068886502970"/>
    <hyperlink ref="C311" r:id="rId951" display="https://luankhe.thuongxuan.thanhhoa.gov.vn/uy-ban-nhan-dan-xa/mung-tho-cac-cu-cao-nien-nam-2024-187968"/>
    <hyperlink ref="C312" r:id="rId952" display="https://www.facebook.com/p/C%C3%B4ng-an-x%C3%A3-Xu%C3%A2n-Th%E1%BA%AFng-huy%E1%BB%87n-Th%C6%B0%E1%BB%9Dng-Xu%C3%A2n-100063495044863/"/>
    <hyperlink ref="C313" r:id="rId953" display="https://xuanthang.thuongxuan.thanhhoa.gov.vn/"/>
    <hyperlink ref="C314" r:id="rId954" display="https://www.facebook.com/p/C%C3%B4ng-an-x%C3%A3-Xu%C3%A2n-L%E1%BB%99c-huy%E1%BB%87n-Tri%E1%BB%87u-S%C6%A1n-t%E1%BB%89nh-Thanh-Ho%C3%A1-100063831919293/"/>
    <hyperlink ref="C315" r:id="rId955" display="https://xuanloc.dongnai.gov.vn/Pages/gioithieu.aspx?CatID=132"/>
    <hyperlink ref="C317" r:id="rId956" display="https://xuancam.hiephoa.bacgiang.gov.vn/"/>
    <hyperlink ref="C318" r:id="rId957" display="https://www.facebook.com/p/C%C3%B4ng-An-X%C3%A3-Xu%C3%A2n-D%C6%B0%C6%A1ng-100090510335585/"/>
    <hyperlink ref="C319" r:id="rId958" display="https://xuanduong.thuongxuan.thanhhoa.gov.vn/uy-ban-nhan-dan-xa"/>
    <hyperlink ref="C320" r:id="rId959" display="https://www.facebook.com/conganxathothanh/"/>
    <hyperlink ref="C321" r:id="rId960" display="https://thocuong.trieuson.thanhhoa.gov.vn/"/>
    <hyperlink ref="C322" r:id="rId961" display="https://www.facebook.com/p/C%C3%B4ng-an-x%C3%A3-Ng%E1%BB%8Dc-Ph%E1%BB%A5ng-huy%E1%BB%87n-Th%C6%B0%E1%BB%9Dng-Xu%C3%A2n-100063456131250/"/>
    <hyperlink ref="C323" r:id="rId962" display="http://ngocphung.thuongxuan.gov.vn/web/van-ban-phap-quy.htm"/>
    <hyperlink ref="C324" r:id="rId963" display="https://www.facebook.com/p/Tu%E1%BB%95i-tr%E1%BA%BB-C%C3%B4ng-an-TP-S%E1%BA%A7m-S%C6%A1n-100069346653553/?locale=fr_FR"/>
    <hyperlink ref="C325" r:id="rId964" display="https://xuansinh.thoxuan.thanhhoa.gov.vn/web/trang-chu/bo-may-hanh-chinh/bo-may-hanh-chinh-uy-ban-nhan-dan-xa-xuan-sinh.html"/>
    <hyperlink ref="C326" r:id="rId965" display="https://www.facebook.com/conganxatanthanh/"/>
    <hyperlink ref="C327" r:id="rId966" display="https://tanchau.tayninh.gov.vn/vi/page/Uy-ban-nhan-dan-xa-Tan-Thanh.html"/>
    <hyperlink ref="C328" r:id="rId967" display="https://www.facebook.com/ConganTrieuSonOfficial/"/>
    <hyperlink ref="C329" r:id="rId968" display="http://trieuson.gov.vn/"/>
    <hyperlink ref="C330" r:id="rId969" display="https://www.facebook.com/p/C%C3%B4ng-an-xa%CC%83-Tho%CC%A3-S%C6%A1n-Tri%C3%AA%CC%A3u-S%C6%A1n-Thanh-Ho%CC%81a-100059758874236/"/>
    <hyperlink ref="C331" r:id="rId970" display="https://thocuong.trieuson.thanhhoa.gov.vn/"/>
    <hyperlink ref="C333" r:id="rId971" display="https://thocuong.trieuson.thanhhoa.gov.vn/"/>
    <hyperlink ref="C334" r:id="rId972" display="https://www.facebook.com/p/C%C3%B4ng-an-x%C3%A3-Th%E1%BB%8D-Ti%E1%BA%BFn-huy%E1%BB%87n-Tri%E1%BB%87u-S%C6%A1n-t%E1%BB%89nh-Thanh-H%C3%B3a-100065385013084/"/>
    <hyperlink ref="C335" r:id="rId973" display="https://thotien.trieuson.thanhhoa.gov.vn/"/>
    <hyperlink ref="C336" r:id="rId974" display="https://www.facebook.com/cahoply/"/>
    <hyperlink ref="C337" r:id="rId975" display="https://hopthang.trieuson.thanhhoa.gov.vn/"/>
    <hyperlink ref="C338" r:id="rId976" display="https://www.facebook.com/ConganxaHopTien/"/>
    <hyperlink ref="C339" r:id="rId977" display="https://hoptien.trieuson.thanhhoa.gov.vn/thu-hut-dau-tu"/>
    <hyperlink ref="C340" r:id="rId978" display="https://www.facebook.com/conganxahopthanh/"/>
    <hyperlink ref="C341" r:id="rId979" display="https://xahopthanh.hoabinh.gov.vn/"/>
    <hyperlink ref="C342" r:id="rId980" display="https://www.facebook.com/p/C%C3%B4ng-an-x%C3%A3-Tri%E1%BB%87u-Th%C3%A0nh-Tri%E1%BB%87u-S%C6%A1n-Thanh-H%C3%B3a-100077070416786/"/>
    <hyperlink ref="C343" r:id="rId981" display="https://trieuthanh.trieuson.thanhhoa.gov.vn/chuyen-doi-so"/>
    <hyperlink ref="C344" r:id="rId982" display="https://www.facebook.com/p/C%C3%B4ng-an-x%C3%A3-H%E1%BB%A3p-Th%E1%BA%AFng-huy%E1%BB%87n-Tri%E1%BB%87u-S%C6%A1n-100068836615707/"/>
    <hyperlink ref="C345" r:id="rId983" display="https://hopthang.trieuson.thanhhoa.gov.vn/"/>
    <hyperlink ref="C346" r:id="rId984" display="https://www.facebook.com/p/C%C3%B4ng-an-x%C3%A3-Minh-S%C6%A1n-huy%E1%BB%87n-Ng%E1%BB%8Dc-L%E1%BA%B7c-t%E1%BB%89nh-Thanh-Ho%C3%A1-100069324514973/"/>
    <hyperlink ref="C347" r:id="rId985" display="https://minhson.trieuson.thanhhoa.gov.vn/hoi-dong-nhan-dan"/>
    <hyperlink ref="C348" r:id="rId986" display="https://www.facebook.com/CAX.MinhKhoi/"/>
    <hyperlink ref="C349" r:id="rId987" display="https://minhhoa.quangbinh.gov.vn/"/>
    <hyperlink ref="C351" r:id="rId988" display="https://www.quangninh.gov.vn/donvi/xaminhchau/Trang/Default.aspx"/>
    <hyperlink ref="C352" r:id="rId989" display="https://www.facebook.com/conganxadanluc.trieuson.thanhhoa/"/>
    <hyperlink ref="C353" r:id="rId990" display="https://danluc.trieuson.thanhhoa.gov.vn/chinh-sach-thu-hut-dau-tu"/>
    <hyperlink ref="C354" r:id="rId991" display="https://www.facebook.com/conganxadanluc.trieuson.thanhhoa/"/>
    <hyperlink ref="C355" r:id="rId992" display="https://danly.trieuson.thanhhoa.gov.vn/uy-ban-nhan-dan-xa"/>
    <hyperlink ref="C356" r:id="rId993" display="https://www.facebook.com/p/C%C3%B4ng-an-x%C3%A3-D%C3%A2n-Quy%E1%BB%81n-huy%E1%BB%87n-Tri%E1%BB%87u-S%C6%A1n-T%E1%BB%89nh-Thanh-H%C3%B3a-100077714374997/"/>
    <hyperlink ref="C357" r:id="rId994" display="https://danquyen.trieuson.thanhhoa.gov.vn/van-hoa-xa-hoi"/>
    <hyperlink ref="C359" r:id="rId995" display="https://thanhhoa.longan.gov.vn/"/>
    <hyperlink ref="C360" r:id="rId996" display="https://www.facebook.com/conganvanson/"/>
    <hyperlink ref="C361" r:id="rId997" display="https://xavanson.hoabinh.gov.vn/"/>
    <hyperlink ref="C362" r:id="rId998" display="https://www.facebook.com/p/C%C3%B4ng-an-x%C3%A3-Th%C3%A1i-H%C3%B2a-huy%E1%BB%87n-Tri%E1%BB%87u-S%C6%A1n-t%E1%BB%89nh-Thanh-H%C3%B3a-100063557649899/"/>
    <hyperlink ref="C363" r:id="rId999" display="http://thaihoa.trieuson.thanhhoa.gov.vn/he-thong-chinh-tri/nhan-su-ubnd-xa-thai-hoa-84430"/>
    <hyperlink ref="C365" r:id="rId1000" display="https://tanchau.tayninh.gov.vn/vi/page/Uy-ban-nhan-dan-xa-Tan-Thanh.html"/>
    <hyperlink ref="C366" r:id="rId1001" display="https://www.facebook.com/p/C%C3%B4ng-an-x%C3%A3-%C4%90%E1%BB%93ng-L%E1%BB%A3i-CAH-Tri%E1%BB%87u-S%C6%A1n-Thanh-H%C3%B3a-100082496505583/"/>
    <hyperlink ref="C367" r:id="rId1002" display="https://dongloi.trieuson.thanhhoa.gov.vn/chuc-nang-quyen-han"/>
    <hyperlink ref="C368" r:id="rId1003" display="https://www.facebook.com/CaxDongTien.TS/"/>
    <hyperlink ref="C369" r:id="rId1004" display="https://dongtien.trieuson.thanhhoa.gov.vn/thong-tin-du-an"/>
    <hyperlink ref="C370" r:id="rId1005" display="https://www.facebook.com/conganxadongthangtrieuson/"/>
    <hyperlink ref="C371" r:id="rId1006" display="https://dongthang.trieuson.thanhhoa.gov.vn/trang-chu"/>
    <hyperlink ref="C372" r:id="rId1007" display="https://www.facebook.com/p/C%C3%B4ng-an-x%C3%A3-Ti%E1%BA%BFn-N%C3%B4ng-100081636183886/"/>
    <hyperlink ref="C373" r:id="rId1008" display="https://tiennong.trieuson.thanhhoa.gov.vn/tin-kinh-te-chinh-tri"/>
    <hyperlink ref="C375" r:id="rId1009" display="https://khuyennong.trieuson.thanhhoa.gov.vn/thu-hut-dau-tu"/>
    <hyperlink ref="C376" r:id="rId1010" display="https://www.facebook.com/p/C%C3%B4ng-an-x%C3%A3-Xu%C3%A2n-Th%E1%BB%8Bnh-huy%E1%BB%87n-Tri%E1%BB%87u-S%C6%A1n-t%E1%BB%89nh-Thanh-H%C3%B3a-100063900770557/"/>
    <hyperlink ref="C377" r:id="rId1011" display="https://xuanthinh.trieuson.thanhhoa.gov.vn/lich-su-hinh-thanh"/>
    <hyperlink ref="C378" r:id="rId1012" display="https://www.facebook.com/p/C%C3%B4ng-an-x%C3%A3-Xu%C3%A2n-L%E1%BB%99c-huy%E1%BB%87n-Tri%E1%BB%87u-S%C6%A1n-t%E1%BB%89nh-Thanh-Ho%C3%A1-100063831919293/"/>
    <hyperlink ref="C379" r:id="rId1013" display="https://xuanloc.dongnai.gov.vn/Pages/gioithieu.aspx?CatID=132"/>
    <hyperlink ref="C380" r:id="rId1014" display="https://www.facebook.com/p/C%C3%B4ng-an-x%C3%A3-Th%E1%BB%8D-D%C3%A2n-Tri%E1%BB%87u-S%C6%A1n-100070992282111/"/>
    <hyperlink ref="C381" r:id="rId1015" display="https://thocuong.trieuson.thanhhoa.gov.vn/"/>
    <hyperlink ref="C382" r:id="rId1016" display="https://www.facebook.com/p/C%C3%B4ng-an-x%C3%A3-Xu%C3%A2n-Th%E1%BB%8D-huy%E1%BB%87n-Tri%E1%BB%87u-S%C6%A1n-t%E1%BB%89nh-Thanh-Ho%C3%A1-100063498731518/"/>
    <hyperlink ref="C383" r:id="rId1017" display="https://thoxuan.thanhhoa.gov.vn/"/>
    <hyperlink ref="C385" r:id="rId1018" display="https://thocuong.trieuson.thanhhoa.gov.vn/"/>
    <hyperlink ref="C386" r:id="rId1019" display="https://www.facebook.com/conganxathongoc/"/>
    <hyperlink ref="C387" r:id="rId1020" display="https://thocuong.trieuson.thanhhoa.gov.vn/"/>
    <hyperlink ref="C389" r:id="rId1021" display="https://thocuong.trieuson.thanhhoa.gov.vn/"/>
    <hyperlink ref="C390" r:id="rId1022" display="https://www.facebook.com/p/C%C3%B4ng-an-x%C3%A3-Th%E1%BB%8D-Ph%C3%BA-huy%E1%BB%87n-Tri%E1%BB%87u-S%C6%A1n-t%E1%BB%89nh-Thanh-Ho%C3%A1-100064306231613/"/>
    <hyperlink ref="C391" r:id="rId1023" display="https://thocuong.trieuson.thanhhoa.gov.vn/"/>
    <hyperlink ref="C392" r:id="rId1024" display="https://www.facebook.com/250567483120241"/>
    <hyperlink ref="C393" r:id="rId1025" display="https://thocuong.trieuson.thanhhoa.gov.vn/"/>
    <hyperlink ref="C394" r:id="rId1026" display="https://www.facebook.com/conganxathothe/"/>
    <hyperlink ref="C395" r:id="rId1027" display="https://thocuong.trieuson.thanhhoa.gov.vn/"/>
    <hyperlink ref="C396" r:id="rId1028" display="https://www.facebook.com/p/C%C3%B4ng-an-x%C3%A3-N%C3%B4ng-Tr%C6%B0%E1%BB%9Dng-huy%E1%BB%87n-Tri%E1%BB%87u-S%C6%A1n-t%E1%BB%89nh-Thanh-H%C3%B3a-100064381230535/"/>
    <hyperlink ref="C397" r:id="rId1029" display="https://nongtruong.trieuson.thanhhoa.gov.vn/lien-he"/>
    <hyperlink ref="C398" r:id="rId1030" display="https://www.facebook.com/people/C%C3%B4ng-an-x%C3%A3-B%C3%ACnh-S%C6%A1n-Tri%E1%BB%87u-S%C6%A1n-Thanh-H%C3%B3a/100080083041901/"/>
    <hyperlink ref="C399" r:id="rId1031" display="https://binhson.trieuson.thanhhoa.gov.vn/uy-ban-nhan-dan"/>
    <hyperlink ref="C400" r:id="rId1032" display="https://www.facebook.com/reel/833168932233682/"/>
    <hyperlink ref="C401" r:id="rId1033" display="https://vietyen.bacgiang.gov.vn/xuat-ban-thong-tin/-/asset_publisher/vYGFBWdWN3jE/content/van-ha"/>
    <hyperlink ref="C402" r:id="rId1034" display="https://www.facebook.com/UBNDXThieuNgoc/"/>
    <hyperlink ref="C403" r:id="rId1035" display="https://qppl.thanhhoa.gov.vn/vbpq_thanhhoa.nsf/D6D5A1481A9323BA47258588003A8037/$file/DT-VBDTPT589259415-6-20201591954237917_quyennd_13-06-2020-07-51-19_signed.pdf"/>
    <hyperlink ref="C404" r:id="rId1036" display="https://www.facebook.com/p/C%C3%B4ng-an-x%C3%A3-Thi%E1%BB%87u-V%C5%A9-100063506954355/"/>
    <hyperlink ref="C405" r:id="rId1037" display="http://thieuvu.thieuhoa.thanhhoa.gov.vn/web/trang-chu/tin-tuc-su-kien/tin-kinh-te-chinh-tri"/>
    <hyperlink ref="C406" r:id="rId1038" display="https://www.facebook.com/Conganxathieuphucvinhandanphucvu/"/>
    <hyperlink ref="C407" r:id="rId1039" display="https://thieuphuc.thieuhoa.thanhhoa.gov.vn/uy-ban-nhan-dan-xa"/>
    <hyperlink ref="C409" r:id="rId1040" display="http://thieutien.thieuhoa.thanhhoa.gov.vn/web/trang-chu/he-thong-chinh-tri/uy-ban-nhan-dan-xa/hinh-anh-ve-cong-so-xa-thieu-tien.html"/>
    <hyperlink ref="C410" r:id="rId1041" display="https://www.facebook.com/Conganxathieuphucvinhandanphucvu/"/>
    <hyperlink ref="C411" r:id="rId1042" display="http://thieuvan.thieuhoa.thanhhoa.gov.vn/"/>
    <hyperlink ref="C412" r:id="rId1043" display="https://www.facebook.com/Conganxathieuphucvinhandanphucvu/"/>
    <hyperlink ref="C413" r:id="rId1044" display="https://thieuhop.thieuhoa.thanhhoa.gov.vn/?call=file.download&amp;file_id=636757523"/>
    <hyperlink ref="C414" r:id="rId1045" display="https://www.facebook.com/p/C%C3%B4ng-an-x%C3%A3-Thi%E1%BB%87u-Long-100080680838162/"/>
    <hyperlink ref="C415" r:id="rId1046" display="http://thieuvan.thieuhoa.thanhhoa.gov.vn/"/>
    <hyperlink ref="C416" r:id="rId1047" display="https://www.facebook.com/p/C%C3%B4ng-An-X%C3%A3-Thi%E1%BB%87u-Giao-Thi%E1%BB%87u-H%C3%B3a-100068892525088/"/>
    <hyperlink ref="C417" r:id="rId1048" display="https://thieuhop.thieuhoa.thanhhoa.gov.vn/?call=file.download&amp;file_id=636757523"/>
    <hyperlink ref="C418" r:id="rId1049" display="https://www.facebook.com/p/C%C3%B4ng-an-x%C3%A3-Thi%E1%BB%87u-Duy-C%C3%B4ng-an-huy%E1%BB%87n-Thi%E1%BB%87u-H%C3%B3a-100066354145944/"/>
    <hyperlink ref="C419" r:id="rId1050" display="https://thieuduy.thieuhoa.thanhhoa.gov.vn/web/trang-chu/he-thong-chinh-tri/uy-ban-nhan-dan-xa/thong-bao-khan-cua-chu-tich-ubnd-xa-thieu-duy-ve-viec-tang-cuong-cong-tac-phong-chong-dich-covid-19.html"/>
    <hyperlink ref="C420" r:id="rId1051" display="https://www.facebook.com/p/C%C3%B4ng-An-X%C3%A3-Thi%E1%BB%87u-Nguy%C3%AAn-100063695132875/?locale=vi_VN"/>
    <hyperlink ref="C421" r:id="rId1052" display="https://qppl.thanhhoa.gov.vn/vbpq_thanhhoa.nsf/D6D5A1481A9323BA47258588003A8037/$file/DT-VBDTPT589259415-6-20201591954237917_quyennd_13-06-2020-07-51-19_signed.pdf"/>
    <hyperlink ref="C422" r:id="rId1053" display="https://www.facebook.com/p/C%C3%B4ng-an-x%C3%A3-Thi%E1%BB%87u-H%E1%BB%A3p-C%C3%B4ng-an-huy%E1%BB%87n-Thi%E1%BB%87u-H%C3%B3a-100063725033647/"/>
    <hyperlink ref="C423" r:id="rId1054" display="https://thieuhop.thieuhoa.thanhhoa.gov.vn/?call=file.download&amp;file_id=636757523"/>
    <hyperlink ref="C425" r:id="rId1055" display="https://thieuhop.thieuhoa.thanhhoa.gov.vn/?call=file.download&amp;file_id=636757523"/>
    <hyperlink ref="C427" r:id="rId1056" display="http://thieuvan.thieuhoa.thanhhoa.gov.vn/"/>
    <hyperlink ref="C428" r:id="rId1057" display="https://www.facebook.com/p/C%C3%B4ng-an-x%C3%A3-Thi%E1%BB%87u-H%E1%BB%A3p-C%C3%B4ng-an-huy%E1%BB%87n-Thi%E1%BB%87u-H%C3%B3a-100063725033647/"/>
    <hyperlink ref="C429" r:id="rId1058" display="https://thieuhop.thieuhoa.thanhhoa.gov.vn/?call=file.download&amp;file_id=636757523"/>
    <hyperlink ref="C430" r:id="rId1059" display="https://www.facebook.com/thieutoan/"/>
    <hyperlink ref="C431" r:id="rId1060" display="https://thieuhop.thieuhoa.thanhhoa.gov.vn/?call=file.download&amp;file_id=636757523"/>
    <hyperlink ref="C432" r:id="rId1061" display="https://www.facebook.com/Conganhuyenthieuhoa/"/>
    <hyperlink ref="C433" r:id="rId1062" display="https://thieuhop.thieuhoa.thanhhoa.gov.vn/?call=file.download&amp;file_id=636757523"/>
    <hyperlink ref="C434" r:id="rId1063" display="https://www.facebook.com/Conganhuyenthieuhoa/"/>
    <hyperlink ref="C435" r:id="rId1064" display="http://thieuvan.thieuhoa.thanhhoa.gov.vn/"/>
    <hyperlink ref="C437" r:id="rId1065" display="https://qppl.thanhhoa.gov.vn/vbpq_thanhhoa.nsf/All/668550997CC9E19747257B2B00112189/$file/d768.pdf"/>
    <hyperlink ref="C439" r:id="rId1066" display="https://qppl.thanhhoa.gov.vn/vbpq_thanhhoa.nsf/D6D5A1481A9323BA47258588003A8037/$file/DT-VBDTPT589259415-6-20201591954237917_quyennd_13-06-2020-07-51-19_signed.pdf"/>
    <hyperlink ref="C440" r:id="rId1067" display="https://www.facebook.com/p/C%C3%B4ng-an-x%C3%A3-Thi%E1%BB%87u-Vi%C3%AAn-100064875136110/"/>
    <hyperlink ref="C441" r:id="rId1068" display="http://thieuvan.thieuhoa.thanhhoa.gov.vn/"/>
    <hyperlink ref="C442" r:id="rId1069" display="https://www.facebook.com/p/C%C3%B4ng-an-x%C3%A3-Thi%E1%BB%87u-D%C6%B0%C6%A1ng-100064542890354/"/>
    <hyperlink ref="C443" r:id="rId1070" display="http://thieuvan.thieuhoa.thanhhoa.gov.vn/"/>
    <hyperlink ref="C444" r:id="rId1071" display="https://www.facebook.com/people/C%C3%B4ng-an-x%C3%A3-Thi%E1%BB%87u-V%E1%BA%ADn-Thi%E1%BB%87u-H%C3%B3a/100063774684071/"/>
    <hyperlink ref="C445" r:id="rId1072" display="http://thieuvan.thieuhoa.thanhhoa.gov.vn/"/>
    <hyperlink ref="C446" r:id="rId1073" display="https://www.facebook.com/p/C%C3%B4ng-an-x%C3%A3-Thi%E1%BB%87u-Trung-huy%E1%BB%87n-Thi%E1%BB%87u-H%C3%B3a-100066278182722/"/>
    <hyperlink ref="C447" r:id="rId1074" display="http://thieuvan.thieuhoa.thanhhoa.gov.vn/"/>
    <hyperlink ref="C448" r:id="rId1075" display="https://www.facebook.com/doanthanhnien.1956/?locale=vi_VN"/>
    <hyperlink ref="C449" r:id="rId1076" display="https://qppl.thanhhoa.gov.vn/vbpq_thanhhoa.nsf/AD6C1694E4EB5793472585BD00385B73/$file/DT-VBDTPT593973597-8-20201596770169424chanth07.08.2020_10h20p13_quyennd_07-08-2020-14-26-15_signed.pdf"/>
    <hyperlink ref="C450" r:id="rId1077" display="https://www.facebook.com/p/C%C3%B4ng-an-x%C3%A3-T%C3%A2n-Ch%C3%A2u-Thi%E1%BB%87u-H%C3%B3a-100063601854755/"/>
    <hyperlink ref="C451" r:id="rId1078" display="http://thieuvan.thieuhoa.thanhhoa.gov.vn/"/>
    <hyperlink ref="C452" r:id="rId1079" display="https://www.facebook.com/p/C%C3%B4ng-An-X%C3%A3-Thi%E1%BB%87u-Giao-Thi%E1%BB%87u-H%C3%B3a-100068892525088/"/>
    <hyperlink ref="C453" r:id="rId1080" display="http://thieuvan.thieuhoa.thanhhoa.gov.vn/"/>
    <hyperlink ref="C454" r:id="rId1081" display="https://www.facebook.com/p/C%C3%B4ng-an-x%C3%A3-T%C3%A2n-Ch%C3%A2u-Thi%E1%BB%87u-H%C3%B3a-100063601854755/"/>
    <hyperlink ref="C455" r:id="rId1082" display="http://thieuvan.thieuhoa.thanhhoa.gov.vn/"/>
    <hyperlink ref="C456" r:id="rId1083" display="https://www.facebook.com/p/C%C3%B4ng-an-Th%E1%BB%8B-tr%E1%BA%A5n-B%C3%BAt-S%C6%A1n-100064055860840/"/>
    <hyperlink ref="C457" r:id="rId1084" display="https://butson.hoanghoa.thanhhoa.gov.vn/web/trang-chu/bo-may-hanh-chinh/uy-ban-nhan-dan"/>
    <hyperlink ref="C458" r:id="rId1085" display="https://www.facebook.com/p/C%C3%B4ng-An-X%C3%A3-Ho%E1%BA%B1ng-Giang-100064724959432/"/>
    <hyperlink ref="C459" r:id="rId1086" display="https://hoanggiang.hoanghoa.thanhhoa.gov.vn/"/>
    <hyperlink ref="C461" r:id="rId1087" display="https://hoangxuan.hoanghoa.thanhhoa.gov.vn/"/>
    <hyperlink ref="C463" r:id="rId1088" display="http://hoangxuan.hoanghoa.thanhhoa.gov.vn/web/danh-ba-co-quan-chuc-nang/danh-sach-can-bo-cong-chuc-ubnd-xa.html"/>
    <hyperlink ref="C464" r:id="rId1089" display="https://www.facebook.com/conganxahoangphuong/"/>
    <hyperlink ref="C465" r:id="rId1090" display="https://hoangphuong.hoanghoa.thanhhoa.gov.vn/"/>
    <hyperlink ref="C466" r:id="rId1091" display="https://www.facebook.com/conganhoangphu/?locale=hi_IN"/>
    <hyperlink ref="C467" r:id="rId1092" display="https://hoangphu.hoanghoa.gov.vn/"/>
    <hyperlink ref="C469" r:id="rId1093" display="https://hoangquyf.hoanghoa.thanhhoa.gov.vn/web/danh-ba-co-quan-chuc-nang/danh-ba-ubnd-xa-hoang-quy.html"/>
    <hyperlink ref="C470" r:id="rId1094" display="https://www.facebook.com/conganxahoangkim/"/>
    <hyperlink ref="C471" r:id="rId1095" display="https://hoangkim.hoanghoa.thanhhoa.gov.vn/"/>
    <hyperlink ref="C472" r:id="rId1096" display="https://www.facebook.com/conganxahoangtrung/"/>
    <hyperlink ref="C473" r:id="rId1097" display="https://hoangtrung.hoanghoa.thanhhoa.gov.vn/"/>
    <hyperlink ref="C475" r:id="rId1098" display="https://hoangtrinh.hoanghoa.thanhhoa.gov.vn/"/>
    <hyperlink ref="C477" r:id="rId1099" display="https://hoangson.hoanghoa.thanhhoa.gov.vn/"/>
    <hyperlink ref="C479" r:id="rId1100" display="http://hoangngoc.hoanghoa.thanhhoa.gov.vn/web/danh-ba-co-quan-chuc-nang/danh-ba-UBND-XA-HOANG-NGOC.html"/>
    <hyperlink ref="C481" r:id="rId1101" display="https://hoangxuyen.hoanghoa.thanhhoa.gov.vn/"/>
    <hyperlink ref="C482" r:id="rId1102" display="https://www.facebook.com/p/C%C3%B4ng-an-x%C3%A3-Ho%E1%BA%B1ng-C%C3%A1t-huy%E1%BB%87n-Ho%E1%BA%B1ng-H%C3%B3a-t%E1%BB%89nh-Thanh-H%C3%B3a-100063570431358/"/>
    <hyperlink ref="C483" r:id="rId1103" display="https://hoangcat.hoanghoa.thanhhoa.gov.vn/"/>
    <hyperlink ref="C485" r:id="rId1104" display="https://hoanghoa.thanhhoa.gov.vn/web/trang-chu/tin-tuc-su-kien/huyen-hoang-hoa-cong-bo-nghi-quyet-ve-sap-xep-cac-don-vi-hanh-chinh-cap-xa-hoang-xuyen-hoang-khe.html"/>
    <hyperlink ref="C486" r:id="rId1105" display="https://www.facebook.com/conganxahoangquy/"/>
    <hyperlink ref="C487" r:id="rId1106" display="https://hoangquys.hoanghoa.thanhhoa.gov.vn/"/>
    <hyperlink ref="C488" r:id="rId1107" display="https://www.facebook.com/100082415238816"/>
    <hyperlink ref="C489" r:id="rId1108" display="https://hoanghop.hoanghoa.thanhhoa.gov.vn/"/>
    <hyperlink ref="C491" r:id="rId1109" display="http://hoangha.hoanghoa.thanhhoa.gov.vn/web/danh-ba-co-quan-chuc-nang/danh-ba-ubnd-xa-hoang-ha.html"/>
    <hyperlink ref="C492" r:id="rId1110" display="https://www.facebook.com/conganhoangphu/?locale=hi_IN"/>
    <hyperlink ref="C493" r:id="rId1111" display="https://hoangquyf.hoanghoa.thanhhoa.gov.vn/web/danh-ba-co-quan-chuc-nang/danh-ba-ubnd-xa-hoang-quy.html"/>
    <hyperlink ref="C494" r:id="rId1112" display="https://www.facebook.com/conganxahoangduc/"/>
    <hyperlink ref="C495" r:id="rId1113" display="https://hoangduc.hoanghoa.thanhhoa.gov.vn/"/>
    <hyperlink ref="C497" r:id="rId1114" display="http://hoangha.hoanghoa.thanhhoa.gov.vn/web/danh-ba-co-quan-chuc-nang/danh-ba-ubnd-xa-hoang-ha.html"/>
    <hyperlink ref="C498" r:id="rId1115" display="https://www.facebook.com/p/C%C3%B4ng-An-X%C3%A3-Ho%E1%BA%B1ng-%C4%90%E1%BA%A1t-100069271087035/"/>
    <hyperlink ref="C499" r:id="rId1116" display="http://hoangdat.hoanghoa.thanhhoa.gov.vn/"/>
    <hyperlink ref="C501" r:id="rId1117" display="http://hoanghoa.gov.vn/"/>
    <hyperlink ref="C502" r:id="rId1118" display="https://www.facebook.com/p/C%C3%B4ng-an-x%C3%A3-Ho%E1%BA%B1ng-%C4%90%E1%BA%A1o-Ho%E1%BA%B1ng-Ho%C3%A1-Thanh-Ho%C3%A1-100063753775737/"/>
    <hyperlink ref="C503" r:id="rId1119" display="https://hoangdao.hoanghoa.thanhhoa.gov.vn/web/danh-ba-co-quan-chuc-nang/danh-ba-ubnd-xa-hoang-dao.html"/>
    <hyperlink ref="C504" r:id="rId1120" display="https://www.facebook.com/p/C%C3%B4ng-an-x%C3%A3-Ho%E1%BA%B1ng-Th%E1%BA%AFng-Ho%E1%BA%B1ng-H%C3%B3a-Thanh-H%C3%B3a-100064130135521/"/>
    <hyperlink ref="C505" r:id="rId1121" display="https://hoangthang.hoanghoa.thanhhoa.gov.vn/"/>
    <hyperlink ref="C507" r:id="rId1122" display="https://hoangdongf.hoanghoa.thanhhoa.gov.vn/"/>
    <hyperlink ref="C509" r:id="rId1123" display="http://hoangthai.hoanghoa.thanhhoa.gov.vn/"/>
    <hyperlink ref="C510" r:id="rId1124" display="https://www.facebook.com/reel/1023388962692075/"/>
    <hyperlink ref="C511" r:id="rId1125" display="https://hoangthinh.hoanghoa.thanhhoa.gov.vn/web/danh-ba-co-quan-chuc-nang/danh-ba-co-quan-ubnd-xa-hoang-thinh(2).html"/>
    <hyperlink ref="C513" r:id="rId1126" display="https://hoangthanhf.hoanghoa.thanhhoa.gov.vn/"/>
    <hyperlink ref="C514" r:id="rId1127" display="https://www.facebook.com/Conganxahoangloc/"/>
    <hyperlink ref="C515" r:id="rId1128" display="https://hoangloc.hoanghoa.thanhhoa.gov.vn/"/>
    <hyperlink ref="C516" r:id="rId1129" display="https://www.facebook.com/p/C%C3%B4ng-an-x%C3%A3-Ho%E1%BA%B1ng-Tr%E1%BA%A1ch-Ho%E1%BA%B1ng-Ho%C3%A1-Thanh-H%C3%B3a-100069122501754/"/>
    <hyperlink ref="C517" r:id="rId1130" display="https://hoangtrach.hoanghoa.thanhhoa.gov.vn/"/>
    <hyperlink ref="C518" r:id="rId1131" display="https://www.facebook.com/conganxahoangphong/"/>
    <hyperlink ref="C519" r:id="rId1132" display="https://hoangphong.hoanghoa.thanhhoa.gov.vn/"/>
    <hyperlink ref="C521" r:id="rId1133" display="http://hoangluu.hoanghoa.gov.vn/"/>
    <hyperlink ref="C522" r:id="rId1134" display="https://www.facebook.com/conganxahoangchau"/>
    <hyperlink ref="C523" r:id="rId1135" display="https://hoangchau.hoanghoa.thanhhoa.gov.vn/"/>
    <hyperlink ref="C524" r:id="rId1136" display="https://www.facebook.com/p/C%C3%B4ng-an-x%C3%A3-Ho%E1%BA%B1ng-T%C3%A2n-Ho%E1%BA%B1ng-H%C3%B3a-Thanh-H%C3%B3a-100079981325362/"/>
    <hyperlink ref="C525" r:id="rId1137" display="https://hoangtan.hoanghoa.thanhhoa.gov.vn/"/>
    <hyperlink ref="C526" r:id="rId1138" display="https://www.facebook.com/p/C%C3%B4ng-an-x%C3%A3-Ho%E1%BA%B1ng-Y%E1%BA%BFn-100064535451065/"/>
    <hyperlink ref="C527" r:id="rId1139" display="https://hoangyen.hoanghoa.thanhhoa.gov.vn/"/>
    <hyperlink ref="C529" r:id="rId1140" display="https://hoangtien.hoanghoa.thanhhoa.gov.vn/"/>
    <hyperlink ref="C531" r:id="rId1141" display="https://hoanghai.hoanghoa.thanhhoa.gov.vn/"/>
    <hyperlink ref="C533" r:id="rId1142" display="http://hoangngoc.hoanghoa.thanhhoa.gov.vn/web/danh-ba-co-quan-chuc-nang/danh-ba-UBND-XA-HOANG-NGOC.html"/>
    <hyperlink ref="C534" r:id="rId1143" display="https://www.facebook.com/cax0869549029/"/>
    <hyperlink ref="C535" r:id="rId1144" display="https://hoangdong.hoanghoa.thanhhoa.gov.vn/"/>
    <hyperlink ref="C537" r:id="rId1145" display="https://hoangthanh.hoanghoa.thanhhoa.gov.vn/"/>
    <hyperlink ref="C538" r:id="rId1146" display="https://www.facebook.com/conganhoangphu/?locale=hi_IN"/>
    <hyperlink ref="C539" r:id="rId1147" display="https://hoangphuj.hoanghoa.thanhhoa.gov.vn/"/>
    <hyperlink ref="C540" r:id="rId1148" display="https://www.facebook.com/conganxahoangtruong/"/>
    <hyperlink ref="C541" r:id="rId1149" display="https://hoangtruong.hoanghoa.thanhhoa.gov.vn/"/>
    <hyperlink ref="C542" r:id="rId1150" display="https://www.facebook.com/Conganthitranhauloc/"/>
    <hyperlink ref="C543" r:id="rId1151" display="https://dichvucong.gov.vn/p/home/dvc-tthc-bonganh-tinhtp.html?id2=372303&amp;name2=UBND%20huy%E1%BB%87n%20H%E1%BA%ADu%20L%E1%BB%99c&amp;name1=UBND%20t%E1%BB%89nh%20Thanh%20Ho%C3%A1&amp;id1=371854&amp;type_tinh_bo=2&amp;lan=2"/>
    <hyperlink ref="C544" r:id="rId1152" display="https://www.facebook.com/p/C%C3%B4ng-an-x%C3%A3-%C4%90%E1%BB%93ng-L%E1%BB%99c-100052177071350/"/>
    <hyperlink ref="C545" r:id="rId1153" display="https://qppl.thanhhoa.gov.vn/vbpq_thanhhoa.nsf/str/61B4FEB152382899472585E5004A7FFE/$file/DT-VBDTPT48342098-9-20201600179714764_quyennd_16-09-2020-07-28-34_signed.pdf"/>
    <hyperlink ref="C546" r:id="rId1154" display="https://www.facebook.com/CONGANXADAILOC/"/>
    <hyperlink ref="C547" r:id="rId1155" display="https://dailoc.quangnam.gov.vn/"/>
    <hyperlink ref="C549" r:id="rId1156" display="https://dichvucong.gov.vn/p/phananhkiennghi/pakn-detail.html?id=196460"/>
    <hyperlink ref="C550" r:id="rId1157" display="https://www.facebook.com/tuoitrebaoloc/"/>
    <hyperlink ref="C551" r:id="rId1158" display="https://qppl.thanhhoa.gov.vn/vbpq_thanhhoa.nsf/str/61B4FEB152382899472585E5004A7FFE/$file/DT-VBDTPT48342098-9-20201600179714764_quyennd_16-09-2020-07-28-34_signed.pdf"/>
    <hyperlink ref="C552" r:id="rId1159" display="https://www.facebook.com/C%C3%B4ng-an-x%C3%A3-Ti%E1%BA%BFn-L%E1%BB%99c-101763278668178/"/>
    <hyperlink ref="C553" r:id="rId1160" display="https://qppl.thanhhoa.gov.vn/vbpq_thanhhoa.nsf/2B03A13E3252DD6F472587A0000875BF/$file/DT-VBDTPT869470040-12-20211638342782340_(tungct)(02.12.2021_14h33p26)_signed.pdf"/>
    <hyperlink ref="C555" r:id="rId1161" display="https://locson.thuathienhue.gov.vn/thong-tin-chi-dao-dieu-hanh/uy-ban-nhan-dan-xa-loc-son-ban-hanh-quy-che-lam-viec-cua-uy-ban-nhan-dan-xa-nhiem-ky-2021-2026.html"/>
    <hyperlink ref="C556" r:id="rId1162" display="https://www.facebook.com/p/C%C3%B4ng-an-x%C3%A3-C%E1%BA%A7u-L%E1%BB%99c-100066968763239/"/>
    <hyperlink ref="C557" r:id="rId1163" display="https://dichvucong.gov.vn/p/phananhkiennghi/pakn-detail.html?id=145566"/>
    <hyperlink ref="C559" r:id="rId1164" display="https://qppl.thanhhoa.gov.vn/vbpq_thanhhoa.nsf/6DB03FEC3B72C3B7472585F20037AEDD/$file/DT-VBDTPT592110411-9-20201601281214779chanth28.09.2020_17h38p37_liemmx_29-09-2020-07-56-32_signed.pdf"/>
    <hyperlink ref="C560" r:id="rId1165" display="https://www.facebook.com/p/C%C3%B4ng-an-x%C3%A3-Tuy-L%E1%BB%99c-C%E1%BA%A9m-Kh%C3%AA-100079972037061/"/>
    <hyperlink ref="C561" r:id="rId1166" display="https://yenbai.gov.vn/nong-thon-moi/noidung/tintuc/Pages/chi-tiet-tin-tuc.aspx?ItemID=1048&amp;l=Tinhoatdong&amp;lv=5"/>
    <hyperlink ref="C562" r:id="rId1167" display="https://www.facebook.com/PLHLCP/"/>
    <hyperlink ref="C563" r:id="rId1168" display="https://congbao.thanhhoa.gov.vn/congbao/congbao_th.nsf/A0F3D9F56359F1A04725887A001086F2/$file/d2092.docx"/>
    <hyperlink ref="C564" r:id="rId1169" display="https://www.facebook.com/caxmyloccanlochatinh/"/>
    <hyperlink ref="C565" r:id="rId1170" display="https://myloc.namdinh.gov.vn/"/>
    <hyperlink ref="C567" r:id="rId1171" display="https://nhoquan.ninhbinh.gov.vn/xa-phu-loc"/>
    <hyperlink ref="C569" r:id="rId1172" display="https://xathuanloc.hatinh.gov.vn/"/>
    <hyperlink ref="C570" r:id="rId1173" display="https://www.facebook.com/reel/1061388522240555/"/>
    <hyperlink ref="C571" r:id="rId1174" display="https://lamdong.gov.vn/sites/baolam/donvitructhuoc/xathitran/SitePages/ubnd-xa-loc-tan.aspx"/>
    <hyperlink ref="C572" r:id="rId1175" display="https://www.facebook.com/p/C%C3%B4ng-an-x%C3%A3-Xu%C3%A2n-L%E1%BB%99c-huy%E1%BB%87n-Tri%E1%BB%87u-S%C6%A1n-t%E1%BB%89nh-Thanh-Ho%C3%A1-100063831919293/"/>
    <hyperlink ref="C573" r:id="rId1176" display="https://xuanloc.dongnai.gov.vn/Pages/gioithieu.aspx?CatID=132"/>
    <hyperlink ref="C575" r:id="rId1177" display="https://qppl.thanhhoa.gov.vn/vbpq_thanhhoa.nsf/All/1BEF1ABFB2552BDD47257D1100053F1B/$file/d2161.pdf"/>
    <hyperlink ref="C576" r:id="rId1178" display="https://www.facebook.com/Conganxahoaloc/"/>
    <hyperlink ref="C577" r:id="rId1179" display="https://qppl.thanhhoa.gov.vn/vbpq_thanhhoa.nsf/str/A58A3E06E61AABED472585E6003C30DC/$file/DT-VBDTPT253825626-9-20201600252279796chanth16.09.2020_17h37p04_quyennd_16-09-2020-21-41-02_signed.pdf"/>
    <hyperlink ref="C578" r:id="rId1180" display="https://www.facebook.com/conganxalienloc/"/>
    <hyperlink ref="C579" r:id="rId1181" display="http://lienloc.hauloc.thanhhoa.gov.vn/kinh-te-chinh-tri/uy-ban-nhan-dan-xa-lien-loc-hop-trien-khai-ke-hoach-ra-soat-binh-xet-gia-dinh-chinh-sach-ho-nghe-81180"/>
    <hyperlink ref="C580" r:id="rId1182" display="https://www.facebook.com/p/C%C3%B4ng-an-x%C3%A3-Qu%E1%BA%A3ng-L%E1%BB%99c-huy%E1%BB%87n-Qu%E1%BA%A3ng-X%C6%B0%C6%A1ng-THANH-HO%C3%81-100063861413509/"/>
    <hyperlink ref="C581" r:id="rId1183" display="http://quangloc.quangxuong.thanhhoa.gov.vn/thong-tin-cong-khai"/>
    <hyperlink ref="C583" r:id="rId1184" display="https://phuloc.vinhlong.gov.vn/"/>
    <hyperlink ref="C584" r:id="rId1185" display="https://www.facebook.com/Conganxahoaloc/"/>
    <hyperlink ref="C585" r:id="rId1186" display="https://hoaloc.vinhlong.gov.vn/"/>
    <hyperlink ref="C586" r:id="rId1187" display="https://www.facebook.com/people/C%C3%B4ng-An-X%C3%A3-Minh-L%E1%BB%99c/100075944591201/"/>
    <hyperlink ref="C587" r:id="rId1188" display="https://qppl.thanhhoa.gov.vn/vbpq_thanhhoa.nsf/0A29DBB4FE57586947258488003C059B/$file/d4007.signed.pdf"/>
    <hyperlink ref="C588" r:id="rId1189" display="https://www.facebook.com/p/C%C3%B4ng-an-x%C3%A3-H%C6%B0ng-L%E1%BB%99c-H%E1%BA%ADu-L%E1%BB%99c-100069674113052/"/>
    <hyperlink ref="C589" r:id="rId1190" display="https://kntc.thanhhoa.gov.vn/kntc.nsf/FD094AABA92C0B9F47258B09000C8F6A/$file/DT-VBDTPT741608945-4-20241712911522735_(giangld)(15.04.2024_09h21p57)_signed.pdf"/>
    <hyperlink ref="C591" r:id="rId1191" display="https://hailoc-haihau.namdinh.gov.vn/"/>
    <hyperlink ref="C592" r:id="rId1192" display="https://www.facebook.com/p/C%C3%B4ng-an-x%C3%A3-%C4%90a-L%E1%BB%99c-huy%E1%BB%87n-H%E1%BA%ADu-L%E1%BB%99c-100069501827899/"/>
    <hyperlink ref="C593" r:id="rId1193" display="https://daloc.chauthanh.travinh.gov.vn/"/>
    <hyperlink ref="C594" r:id="rId1194" display="https://www.facebook.com/p/C%C3%B4ng-an-x%C3%A3-Ng%C6%B0-L%E1%BB%99c-100071421755001/"/>
    <hyperlink ref="C595" r:id="rId1195" display="https://congbobanan.toaan.gov.vn/2ta21837t1cvn/chi-tiet-ban-an"/>
    <hyperlink ref="C596" r:id="rId1196" display="https://www.facebook.com/reel/833168932233682/"/>
    <hyperlink ref="C597" r:id="rId1197" display="https://ngason.thanhhoa.gov.vn/"/>
    <hyperlink ref="C598" r:id="rId1198" display="https://www.facebook.com/p/C%C3%B4ng-an-ph%C6%B0%E1%BB%9Dng-Ba-%C4%90%C3%ACnh-TP-Thanh-H%C3%B3a-100063961240575/"/>
    <hyperlink ref="C599" r:id="rId1199" display="https://hoanghoa.thanhhoa.gov.vn/web/nang-cao-tieu-chi-ntm-va-do-thi-hoa-nong-thon/thon-ba-dinh-xa-hoang-cat-don-danh-hieu-thon-nong-thon-moi-kieu-mau-nam-2021.html"/>
    <hyperlink ref="C601" r:id="rId1200" display="https://ngavinh.ngason.thanhhoa.gov.vn/thu-vien-anh"/>
    <hyperlink ref="C602" r:id="rId1201" display="https://www.facebook.com/CAXNgaVan/"/>
    <hyperlink ref="C603" r:id="rId1202" display="https://nganam.soctrang.gov.vn/"/>
    <hyperlink ref="C604" r:id="rId1203" display="https://www.facebook.com/tuoitreconganthuathienhue/"/>
    <hyperlink ref="C605" r:id="rId1204" display="https://ngason.thanhhoa.gov.vn/"/>
    <hyperlink ref="C606" r:id="rId1205" display="https://www.facebook.com/caxngatien.gov.vn/"/>
    <hyperlink ref="C607" r:id="rId1206" display="https://ngatien.ngason.thanhhoa.gov.vn/tin-van-hoa-the-thao/doan-thanh-nien-cshcm-xa-nga-tien-25652"/>
    <hyperlink ref="C609" r:id="rId1207" display="https://qppl.thanhhoa.gov.vn/vbpq_thanhhoa.nsf/F395300A08AFC133472585DF00390CDF/$file/DT-VBDTPT125131676-9-20201599636469956_(xungnd)(09.09.2020_22h58p11)%20(1)_signed.pdf"/>
    <hyperlink ref="C611" r:id="rId1208" display="https://ngason.thanhhoa.gov.vn/"/>
    <hyperlink ref="C613" r:id="rId1209" display="https://ngatrung.ngason.thanhhoa.gov.vn/tam-guong-dao-duc-hcm"/>
    <hyperlink ref="C614" r:id="rId1210" display="https://www.facebook.com/p/C%C3%B4ng-an-x%C3%A3-Nga-B%E1%BA%A1ch-Online-100065005572844/"/>
    <hyperlink ref="C615" r:id="rId1211" display="https://qppl.thanhhoa.gov.vn/vbpq_thanhhoa.nsf/23D81C2ECB58A312472585ED003E172A/$file/DT-VBDTPT155326244-9-20201600834156311chanth23.09.2020_13h41p56_thinv_24-09-2020-07-13-23_signed.pdf"/>
    <hyperlink ref="C617" r:id="rId1212" display="https://ngason.thanhhoa.gov.vn/"/>
    <hyperlink ref="C619" r:id="rId1213" display="http://ngatrung.ngason.thanhhoa.gov.vn/tin-tuc-su-kien/xa-nga-trung-to-chuc-le-thap-nen-tri-an-cac-anh-hung-liet-sy-11598"/>
    <hyperlink ref="C621" r:id="rId1214" display="https://phubinh.thainguyen.gov.vn/xa-nga-my"/>
    <hyperlink ref="C622" r:id="rId1215" display="https://www.facebook.com/p/Tu%E1%BB%95i-tr%E1%BA%BB-C%C3%B4ng-an-Th%C3%A0nh-ph%E1%BB%91-V%C4%A9nh-Y%C3%AAn-100066497717181/"/>
    <hyperlink ref="C623" r:id="rId1216" display="https://ngayen.ngason.thanhhoa.gov.vn/Default.aspx?sid=2943&amp;pageid=65275&amp;catid=90923&amp;id=25265&amp;catname=trang-chu&amp;title=1769ed3eeb76cd48baa97aa36dcb2f12"/>
    <hyperlink ref="C625" r:id="rId1217" display="https://ngagiap.ngason.thanhhoa.gov.vn/danh-ba-dien-thoai"/>
    <hyperlink ref="C627" r:id="rId1218" display="https://quyhoach.xaydung.gov.vn/vn/quy-hoach/9756/dieu-chinh-quy-hoach-chung-xay-dung-xa-nga-hai---huyen-nga-son-den-nam-2030-.aspx"/>
    <hyperlink ref="C629" r:id="rId1219" display="https://ngason.thanhhoa.gov.vn/"/>
    <hyperlink ref="C631" r:id="rId1220" display="https://ngaphu.ngason.thanhhoa.gov.vn/he-thong-chinh-tri/ket-qua-danh-gia-xep-loai-tap-the-ubnd-xa-danh-gia-xep-loai-chat-luong-can-bo-cong-chuc-xa-nam-2-26085"/>
    <hyperlink ref="C632" r:id="rId1221" display="https://www.facebook.com/Tinhlo524ngaphu/"/>
    <hyperlink ref="C633" r:id="rId1222" display="https://ngaphu.ngason.thanhhoa.gov.vn/he-thong-chinh-tri/ket-qua-danh-gia-xep-loai-tap-the-ubnd-xa-danh-gia-xep-loai-chat-luong-can-bo-cong-chuc-xa-nam-2-26085"/>
    <hyperlink ref="C634" r:id="rId1223" display="https://www.facebook.com/ConganxaNgaDien.24h/"/>
    <hyperlink ref="C635" r:id="rId1224" display="https://ngadien.ngason.thanhhoa.gov.vn/tong-quan/trien-khai-thang-hanh-dong-vi-an-toan-thuc-pham-nam-2023-tren-dia-ban-xa-nga-dien-12639"/>
    <hyperlink ref="C637" r:id="rId1225" display="https://qppl.thanhhoa.gov.vn/vbpq_thanhhoa.nsf/9e6a1e4b64680bd247256801000a8614/F26EE9329FEE27CA472578F500060554/$file/d2740.doc"/>
    <hyperlink ref="C638" r:id="rId1226" display="https://www.facebook.com/CAXNgaThuy/"/>
    <hyperlink ref="C639" r:id="rId1227" display="https://ngason.thanhhoa.gov.vn/"/>
    <hyperlink ref="C641" r:id="rId1228" display="https://ngason.thanhhoa.gov.vn/"/>
    <hyperlink ref="C643" r:id="rId1229" display="https://qppl.thanhhoa.gov.vn/vbpq_thanhhoa.nsf/9e6a1e4b64680bd247256801000a8614/F26EE9329FEE27CA472578F500060554/$file/d2740.doc"/>
    <hyperlink ref="C645" r:id="rId1230" display="https://quyhoach.xaydung.gov.vn/vn/quy-hoach/9754/dieu-chinh-quy-hoach-chung-xay-dung-xa-nga-thach---huyen-nga-son--thanh-hoa-den-nam-2030-.aspx"/>
    <hyperlink ref="C647" r:id="rId1231" display="https://quyhoach.xaydung.gov.vn/vn/quy-hoach/9620/dieu-chinh-quy-hoach-chung-xay-dung-xa-nga-thang--huyen-nga-son--tinh-thanh-hoa-den-nam-2030.aspx"/>
    <hyperlink ref="C649" r:id="rId1232" display="https://ngatruong.ngason.thanhhoa.gov.vn/hoi-dong-nhan-dan"/>
    <hyperlink ref="C650" r:id="rId1233" display="https://www.facebook.com/p/C%C3%B4ng-an-th%E1%BB%8B-tr%E1%BA%A5n-Y%C3%AAn-C%C3%A1t-Nh%C6%B0-Xu%C3%A2n-100063893357078/"/>
    <hyperlink ref="C651" r:id="rId1234" display="https://yencat.nhuxuan.thanhhoa.gov.vn/"/>
    <hyperlink ref="C652" r:id="rId1235" display="https://www.facebook.com/p/C%C3%B4ng-an-x%C3%A3-B%C3%A3i-Tr%C3%A0nh-100057502027350/"/>
    <hyperlink ref="C653" r:id="rId1236" display="https://baitranh.nhuxuan.thanhhoa.gov.vn/web/trang-chu/he-thong-chinh-tri/uy-ban-nhan-dan-huyen/co-cau-to-chuc-va-nhiem-vu-quyen-han-cua-ubnd-huyen-chu-tich-ubnd-huyen-nhu-xuan.html"/>
    <hyperlink ref="C654" r:id="rId1237" display="https://www.facebook.com/conganxuanhoa.tx/"/>
    <hyperlink ref="C655" r:id="rId1238" display="https://xuanhoa.nhuxuan.thanhhoa.gov.vn/web/trang-chu/he-thong-chinh-tri/uy-ban-nhan-dan-xa"/>
    <hyperlink ref="C656" r:id="rId1239" display="https://www.facebook.com/179252427306306"/>
    <hyperlink ref="C657" r:id="rId1240" display="https://xuanbinh.nhuxuan.thanhhoa.gov.vn/"/>
    <hyperlink ref="C658" r:id="rId1241" display="https://www.facebook.com/ThongtinConganxaHoaQuy/"/>
    <hyperlink ref="C659" r:id="rId1242" display="https://hoaquy.nhuxuan.thanhhoa.gov.vn/"/>
    <hyperlink ref="C661" r:id="rId1243" display="https://hoaquy.nhuxuan.thanhhoa.gov.vn/"/>
    <hyperlink ref="C663" r:id="rId1244" display="https://yenlac.nhuthanh.thanhhoa.gov.vn/"/>
    <hyperlink ref="C664" r:id="rId1245" display="https://www.facebook.com/p/C%C3%B4ng-an-X%C3%A3-C%C3%A1t-V%C3%A2n-100034431847238/"/>
    <hyperlink ref="C665" r:id="rId1246" display="https://catvan.nhuxuan.thanhhoa.gov.vn/"/>
    <hyperlink ref="C666" r:id="rId1247" display="https://www.facebook.com/conganhuyennhuxuan/?locale=th_TH"/>
    <hyperlink ref="C667" r:id="rId1248" display="https://cattan.nhuxuan.thanhhoa.gov.vn/"/>
    <hyperlink ref="C669" r:id="rId1249" display="https://tanbinh.nhuxuan.thanhhoa.gov.vn/"/>
    <hyperlink ref="C671" r:id="rId1250" display="https://binhluong.nhuxuan.thanhhoa.gov.vn/"/>
    <hyperlink ref="C672" r:id="rId1251" display="https://www.facebook.com/p/C%C3%B4ng-an-x%C3%A3-Thanh-Qu%C3%A2n-100056452787690/"/>
    <hyperlink ref="C673" r:id="rId1252" display="https://thanhson.quanhoa.thanhhoa.gov.vn/"/>
    <hyperlink ref="C674" r:id="rId1253" display="https://www.facebook.com/CAQTX/"/>
    <hyperlink ref="C675" r:id="rId1254" display="https://thanhxuan.nhuxuan.thanhhoa.gov.vn/web/trang-chu/he-thong-chinh-tri/chuc-nang-nhiem-vu-cua-ubnd-xa-thanh-xuan.html"/>
    <hyperlink ref="C676" r:id="rId1255" display="https://www.facebook.com/Tu%E1%BB%95i-tr%E1%BA%BB-C%C3%B4ng-an-TP-S%E1%BA%A7m-S%C6%A1n-100069346653553/?locale=vi_VN"/>
    <hyperlink ref="C677" r:id="rId1256" display="http://thanhhoa.budop.gov.vn/"/>
    <hyperlink ref="C678" r:id="rId1257" display="https://www.facebook.com/p/Tu%E1%BB%95i-tr%E1%BA%BB-C%C3%B4ng-an-TP-S%E1%BA%A7m-S%C6%A1n-100069346653553/?locale=hi_IN"/>
    <hyperlink ref="C679" r:id="rId1258" display="https://thanhphong.nhuxuan.thanhhoa.gov.vn/"/>
    <hyperlink ref="C680" r:id="rId1259" display="https://www.facebook.com/conganxathanhlam/"/>
    <hyperlink ref="C681" r:id="rId1260" display="https://thanhlam.nhuxuan.thanhhoa.gov.vn/"/>
    <hyperlink ref="C682" r:id="rId1261" display="https://www.facebook.com/conganxathanhson/"/>
    <hyperlink ref="C683" r:id="rId1262" display="https://thanhson.quanhoa.thanhhoa.gov.vn/"/>
    <hyperlink ref="C685" r:id="rId1263" display="https://thuongninh.nhuxuan.thanhhoa.gov.vn/"/>
    <hyperlink ref="C686" r:id="rId1264" display="https://www.facebook.com/p/C%C3%B4ng-an-th%E1%BB%8B-tr%E1%BA%A5n-B%E1%BA%BFn-Sung-Nh%C6%B0-Thanh-Thanh-H%C3%B3a-100069632777909/"/>
    <hyperlink ref="C687" r:id="rId1265" display="http://bensung.nhuthanh.thanhhoa.gov.vn/"/>
    <hyperlink ref="C688" r:id="rId1266" display="https://www.facebook.com/61559515944622"/>
    <hyperlink ref="C689" r:id="rId1267" display="https://cankhe.nhuthanh.thanhhoa.gov.vn/"/>
    <hyperlink ref="C691" r:id="rId1268" display="https://xuandu.nhuthanh.thanhhoa.gov.vn/web/danh-ba-co-quan-chuc-nang"/>
    <hyperlink ref="C692" r:id="rId1269" display="https://www.facebook.com/p/C%C3%B4ng-an-x%C3%A3-Xu%C3%A2n-Th%E1%BB%8D-huy%E1%BB%87n-Tri%E1%BB%87u-S%C6%A1n-t%E1%BB%89nh-Thanh-Ho%C3%A1-100063498731518/"/>
    <hyperlink ref="C693" r:id="rId1270" display="https://thoxuan.thanhhoa.gov.vn/"/>
    <hyperlink ref="C695" r:id="rId1271" display="https://phuongnghi.nhuthanh.thanhhoa.gov.vn/"/>
    <hyperlink ref="C696" r:id="rId1272" display="https://www.facebook.com/250567483120241"/>
    <hyperlink ref="C697" r:id="rId1273" display="http://maulam.nhuthanh.thanhhoa.gov.vn/"/>
    <hyperlink ref="C699" r:id="rId1274" display="https://xuankhang.nhuthanh.thanhhoa.gov.vn/web/nhan-su.htm?cbxTochuc=60668a8d-0ddf-d484-2268-905eb4d1f09a"/>
    <hyperlink ref="C700" r:id="rId1275" display="https://www.facebook.com/p/C%C3%B4ng-an-x%C3%A3-Ph%C3%BA-Nhu%E1%BA%ADn-huy%E1%BB%87n-Nh%C6%B0-Thanh-100071583340620/"/>
    <hyperlink ref="C701" r:id="rId1276" display="https://phunhuan.nhuthanh.thanhhoa.gov.vn/"/>
    <hyperlink ref="C703" r:id="rId1277" display="http://hailong.nhuthanh.thanhhoa.gov.vn/"/>
    <hyperlink ref="C705" r:id="rId1278" display="https://qppl.thanhhoa.gov.vn/vbpq_thanhhoa.nsf/9e6a1e4b64680bd247256801000a8614/EC9F58FCB921D72A47257D6A0038D985/$file/d3309.pdf"/>
    <hyperlink ref="C706" r:id="rId1279" display="https://www.facebook.com/p/C%C3%B4ng-an-x%C3%A3-Xu%C3%A2n-Th%C3%A1i-huy%E1%BB%87n-Nh%C6%B0-Thanh-100080163405815/"/>
    <hyperlink ref="C707" r:id="rId1280" display="https://xuanthai.nhuthanh.thanhhoa.gov.vn/"/>
    <hyperlink ref="C709" r:id="rId1281" display="http://xuanphuc.nhuthanh.thanhhoa.gov.vn/web/nhan-su.htm?cbxTochuc=6059a864-8f37-4782-0856-21494a730f19"/>
    <hyperlink ref="C710" r:id="rId1282" display="https://www.facebook.com/p/C%C3%B4ng-an-x%C3%A3-Y%C3%AAn-Th%E1%BB%8D-100066997327279/"/>
    <hyperlink ref="C711" r:id="rId1283" display="https://yentho.nhuthanh.thanhhoa.gov.vn/"/>
    <hyperlink ref="C712" r:id="rId1284" display="https://www.facebook.com/p/C%C3%B4ng-an-x%C3%A3-Y%C3%AAn-L%E1%BA%A1c-Y%C3%AAn-%C4%90%E1%BB%8Bnh-Thanh-Ho%C3%A1-100063880762008/"/>
    <hyperlink ref="C713" r:id="rId1285" display="https://yenlac.nhuthanh.thanhhoa.gov.vn/"/>
    <hyperlink ref="C714" r:id="rId1286" display="https://www.facebook.com/TuoitreConganVinhPhuc/"/>
    <hyperlink ref="C715" r:id="rId1287" display="http://xuanphuc.nhuthanh.thanhhoa.gov.vn/web/nhan-su.htm?cbxTochuc=6059a864-8f37-4782-0856-21494a730f19"/>
    <hyperlink ref="C716" r:id="rId1288" display="https://www.facebook.com/p/C%C3%B4ng-an-x%C3%A3-Th%C3%A0nh-T%C3%A2n-huy%E1%BB%87n-Th%E1%BA%A1ch-Th%C3%A0nh-t%E1%BB%89nh-Thanh-H%C3%B3a-100066669759630/"/>
    <hyperlink ref="C717" r:id="rId1289" display="http://thanhtan.nhuthanh.thanhhoa.gov.vn/"/>
    <hyperlink ref="C719" r:id="rId1290" display="http://thanhky.nhuthanh.thanhhoa.gov.vn/"/>
    <hyperlink ref="C720" r:id="rId1291" display="https://www.facebook.com/p/C%C3%B4ng-An-Huy%E1%BB%87n-N%C3%B4ng-C%E1%BB%91ng-100063664087545/?locale=vi_VN"/>
    <hyperlink ref="C721" r:id="rId1292" display="https://nongcong.thanhhoa.gov.vn/"/>
    <hyperlink ref="C722" r:id="rId1293" display="https://www.facebook.com/conganxatanphuc/"/>
    <hyperlink ref="C723" r:id="rId1294" display="https://tanphuc.langchanh.thanhhoa.gov.vn/"/>
    <hyperlink ref="C724" r:id="rId1295" display="https://www.facebook.com/p/C%C3%B4ng-an-x%C3%A3-T%C3%A2n-Th%E1%BB%8D-N%C3%B4ng-C%E1%BB%91ng-Thanh-Ho%C3%A1-100063727795814/"/>
    <hyperlink ref="C725" r:id="rId1296" display="https://tantho.nongcong.thanhhoa.gov.vn/web/trang-chu/he-thong-chinh-tri/uy-ban-nhan-dan-xa/can-bo-cong-chuc-ubnd-xa-tan-tho.html"/>
    <hyperlink ref="C726" r:id="rId1297" display="https://www.facebook.com/p/C%C3%B4ng-an-x%C3%A3-Ho%C3%A0ng-S%C6%A1n-N%C3%B4ng-C%E1%BB%91ng-Thanh-Ho%C3%A1-100052590858231/"/>
    <hyperlink ref="C727" r:id="rId1298" display="https://hoangson.hoanghoa.thanhhoa.gov.vn/"/>
    <hyperlink ref="C728" r:id="rId1299" display="https://www.facebook.com/CoquanHanhphap/"/>
    <hyperlink ref="C729" r:id="rId1300" display="https://tankhang.nongcong.thanhhoa.gov.vn/"/>
    <hyperlink ref="C731" r:id="rId1301" display="https://hoanggiang.hoanghoa.thanhhoa.gov.vn/web/trang-chu/tong-quan/vi-tri-dia-ly"/>
    <hyperlink ref="C732" r:id="rId1302" display="https://www.facebook.com/congantrungchinh/"/>
    <hyperlink ref="C733" r:id="rId1303" display="https://trungthanh.quanhoa.thanhhoa.gov.vn/"/>
    <hyperlink ref="C735" r:id="rId1304" display="https://trungthanh.quanhoa.thanhhoa.gov.vn/"/>
    <hyperlink ref="C736" r:id="rId1305" display="https://www.facebook.com/p/C%C3%B4ng-an-x%C3%A3-Trung-Th%C3%A0nh-Huy%E1%BB%87n-N%C3%B4ng-C%E1%BB%91ng-100064656882887/"/>
    <hyperlink ref="C737" r:id="rId1306" display="https://trungthanh.quanhoa.thanhhoa.gov.vn/"/>
    <hyperlink ref="C739" r:id="rId1307" display="https://thanhhoa.longan.gov.vn/"/>
    <hyperlink ref="C740" r:id="rId1308" display="https://www.facebook.com/DAMBAOANTTCAPCOSO/"/>
    <hyperlink ref="C741" r:id="rId1309" display="https://tethang.nongcong.thanhhoa.gov.vn/"/>
    <hyperlink ref="C742" r:id="rId1310" display="https://www.facebook.com/p/C%C3%B4ng-an-x%C3%A3-T%E1%BA%BF-L%E1%BB%A3i-huy%E1%BB%87n-N%C3%B4ng-C%E1%BB%91ng-100064337371729/"/>
    <hyperlink ref="C743" r:id="rId1311" display="https://teloi.nongcong.thanhhoa.gov.vn/"/>
    <hyperlink ref="C744" r:id="rId1312" display="https://www.facebook.com/p/C%C3%B4ng-an-x%C3%A3-T%E1%BA%BF-N%C3%B4ng-huy%E1%BB%87n-N%C3%B4ng-C%E1%BB%91ng-100064053639600/"/>
    <hyperlink ref="C745" r:id="rId1313" display="https://tenong.nongcong.thanhhoa.gov.vn/"/>
    <hyperlink ref="C747" r:id="rId1314" display="https://minhnghia.nongcong.thanhhoa.gov.vn/"/>
    <hyperlink ref="C748" r:id="rId1315" display="https://www.facebook.com/CAX.MinhKhoi/"/>
    <hyperlink ref="C749" r:id="rId1316" display="https://minhkhoi.nongcong.thanhhoa.gov.vn/"/>
    <hyperlink ref="C750" r:id="rId1317" display="https://www.facebook.com/p/C%C3%B4ng-an-x%C3%A3-V%E1%BA%A1n-Ho%C3%A0-huy%E1%BB%87n-N%C3%B4ng-C%E1%BB%91ng-t%E1%BB%89nh-Thanh-Ho%C3%A1-100063692311404/"/>
    <hyperlink ref="C751" r:id="rId1318" display="https://vanhoa.nongcong.thanhhoa.gov.vn/"/>
    <hyperlink ref="C752" r:id="rId1319" display="https://www.facebook.com/p/Tu%E1%BB%95i-tr%E1%BA%BB-C%C3%B4ng-an-huy%E1%BB%87n-Ninh-Ph%C6%B0%E1%BB%9Bc-100068114569027/"/>
    <hyperlink ref="C753" r:id="rId1320" display="https://truongtrung.nongcong.thanhhoa.gov.vn/"/>
    <hyperlink ref="C754" r:id="rId1321" display="https://www.facebook.com/p/C%C3%B4ng-an-x%C3%A3-V%E1%BA%A1n-Th%E1%BA%AFng-N%C3%B4ng-C%E1%BB%91ng-Thanh-Ho%C3%A1-100063504129400/"/>
    <hyperlink ref="C755" r:id="rId1322" display="https://vanthang.nongcong.thanhhoa.gov.vn/"/>
    <hyperlink ref="C756" r:id="rId1323" display="https://www.facebook.com/p/C%C3%B4ng-an-x%C3%A3-Tr%C6%B0%E1%BB%9Dng-Giang-huy%E1%BB%87n-N%C3%B4ng-C%E1%BB%91ng-t%E1%BB%89nh-Thanh-Ho%C3%A1-100029619587768/"/>
    <hyperlink ref="C757" r:id="rId1324" display="https://truonggiang.nongcong.thanhhoa.gov.vn/"/>
    <hyperlink ref="C759" r:id="rId1325" display="https://vanthien.nongcong.thanhhoa.gov.vn/"/>
    <hyperlink ref="C760" r:id="rId1326" display="https://www.facebook.com/caxthanglong/"/>
    <hyperlink ref="C761" r:id="rId1327" display="https://thangtho.nongcong.thanhhoa.gov.vn/web/trang-chu/he-thong-chinh-tri/uy-ban-nhan-dan-xa"/>
    <hyperlink ref="C762" r:id="rId1328" display="https://www.facebook.com/p/C%C3%B4ng-An-x%C3%A3-Tr%C6%B0%E1%BB%9Dng-Minh-huy%E1%BB%87n-N%C3%B4ng-C%E1%BB%91ng-100061370296115/"/>
    <hyperlink ref="C763" r:id="rId1329" display="https://truongminh.nongcong.thanhhoa.gov.vn/"/>
    <hyperlink ref="C764" r:id="rId1330" display="https://www.facebook.com/p/Tu%E1%BB%95i-tr%E1%BA%BB-C%C3%B4ng-an-TP-S%E1%BA%A7m-S%C6%A1n-100069346653553/?locale=hi_IN"/>
    <hyperlink ref="C765" r:id="rId1331" display="https://truongson.nongcong.thanhhoa.gov.vn/web/trang-chu/he-thong-chinh-tri/uy-ban-nhan-dan-xa"/>
    <hyperlink ref="C766" r:id="rId1332" display="https://www.facebook.com/cax.thangbinh/"/>
    <hyperlink ref="C767" r:id="rId1333" display="https://thangbinh.nongcong.thanhhoa.gov.vn/"/>
    <hyperlink ref="C768" r:id="rId1334" display="https://www.facebook.com/p/C%C3%B4ng-an-x%C3%A3-C%C3%B4ng-Li%C3%AAm-CA-huy%E1%BB%87n-N%C3%B4ng-C%E1%BB%91ng-100063767244389/"/>
    <hyperlink ref="C769" r:id="rId1335" display="https://congliem.nongcong.thanhhoa.gov.vn/web/trang-chu/can-bo-chuc-ubnd-xa-cong-liem.html"/>
    <hyperlink ref="C770" r:id="rId1336" display="https://www.facebook.com/p/C%C3%B4ng-An-X%C3%A3-T%C6%B0%E1%BB%A3ng-V%C4%83n-N%C3%B4ng-C%E1%BB%91ng-Thanh-Ho%C3%A1-100062943563576/"/>
    <hyperlink ref="C771" r:id="rId1337" display="https://tuonglinh.nongcong.thanhhoa.gov.vn/"/>
    <hyperlink ref="C773" r:id="rId1338" display="https://thangtho.nongcong.thanhhoa.gov.vn/web/trang-chu/he-thong-chinh-tri/uy-ban-nhan-dan-xa"/>
    <hyperlink ref="C774" r:id="rId1339" display="https://www.facebook.com/p/C%C3%B4ng-an-X%C3%A3-T%C6%B0%E1%BB%A3ng-L%C4%A9nh-Huy%E1%BB%87n-N%C3%B4ng-C%E1%BB%91ng-T%E1%BB%89nh-Thanh-H%C3%B3a-100027234442746/"/>
    <hyperlink ref="C775" r:id="rId1340" display="https://tuonglinh.nongcong.thanhhoa.gov.vn/"/>
    <hyperlink ref="C776" r:id="rId1341" display="https://www.facebook.com/p/C%C3%B4ng-an-x%C3%A3-T%C6%B0%E1%BB%A3ng-S%C6%A1n-N%C3%B4ng-C%E1%BB%91ng-Thanh-Ho%C3%A1-100063648515107/"/>
    <hyperlink ref="C777" r:id="rId1342" display="https://tuongson.nongcong.thanhhoa.gov.vn/web/trang-chu/he-thong-chinh-tri/uy-ban-nhan-dan-xa"/>
    <hyperlink ref="C778" r:id="rId1343" display="https://www.facebook.com/Tu%E1%BB%95i-tr%E1%BA%BB-C%C3%B4ng-an-TP-S%E1%BA%A7m-S%C6%A1n-100069346653553/?locale=vi_VN"/>
    <hyperlink ref="C779" r:id="rId1344" display="https://congchinh.nongcong.thanhhoa.gov.vn/"/>
    <hyperlink ref="C780" r:id="rId1345" display="https://www.facebook.com/Tu%E1%BB%95i-tr%E1%BA%BB-C%C3%B4ng-an-TP-S%E1%BA%A7m-S%C6%A1n-100069346653553/?locale=vi_VN"/>
    <hyperlink ref="C781" r:id="rId1346" display="https://thangtho.nongcong.thanhhoa.gov.vn/web/trang-chu/he-thong-chinh-tri/uy-ban-nhan-dan-xa"/>
    <hyperlink ref="C782" r:id="rId1347" display="https://www.facebook.com/p/C%C3%B4ng-an-x%C3%A3-Y%C3%AAn-M%E1%BB%B9-huy%E1%BB%87n-N%C3%B4ng-C%E1%BB%91ng-100063982177806/"/>
    <hyperlink ref="C783" r:id="rId1348" display="https://yenmy.nongcong.thanhhoa.gov.vn/"/>
    <hyperlink ref="C784" r:id="rId1349" display="https://www.facebook.com/conganthitranrungthongdongson/"/>
    <hyperlink ref="C785" r:id="rId1350" display="https://thitran.dongson.thanhhoa.gov.vn/an-ninh-quoc-phong/hoi-nghi-trien-khai-quyet-dinh-cua-giam-doc-cong-an-tinh-ve-viec-bo-tri-cong-an-chinh-quy-ve-dam-13431"/>
    <hyperlink ref="C786" r:id="rId1351" display="https://www.facebook.com/caxdonghoang/"/>
    <hyperlink ref="C787" r:id="rId1352" display="https://donghoang.dongson.thanhhoa.gov.vn/chuyen-doi-so/uy-ban-nhan-dan-xa-dong-hoang-to-chuc-hoi-nghi-tap-huan-boi-duong-nghiep-vu-thuc-hien-nhiem-vu-c-263896"/>
    <hyperlink ref="C788" r:id="rId1353" display="https://www.facebook.com/conganxadongninh/"/>
    <hyperlink ref="C789" r:id="rId1354" display="https://dongson.thanhhoa.gov.vn/"/>
    <hyperlink ref="C790" r:id="rId1355" display="https://www.facebook.com/p/C%C3%B4ng-an-x%C3%A3-%C4%90%C3%B4ng-Kh%C3%AA-100077760878125/"/>
    <hyperlink ref="C791" r:id="rId1356" display="https://dongson.thanhhoa.gov.vn/"/>
    <hyperlink ref="C792" r:id="rId1357" display="https://www.facebook.com/p/C%C3%B4ng-an-x%C3%A3-%C4%90%C3%B4ng-H%C3%B2a-huy%E1%BB%87n-%C4%90%C3%B4ng-S%C6%A1n-100076917830630/"/>
    <hyperlink ref="C793" r:id="rId1358" display="https://chauthanh.tiengiang.gov.vn/chi-tiet-tin?/Xa-Dong-Hoa/8287875"/>
    <hyperlink ref="C795" r:id="rId1359" display="https://dongson.thanhhoa.gov.vn/"/>
    <hyperlink ref="C796" r:id="rId1360" display="https://www.facebook.com/congandongminh/"/>
    <hyperlink ref="C797" r:id="rId1361" display="https://dongson.thanhhoa.gov.vn/"/>
    <hyperlink ref="C798" r:id="rId1362" display="https://www.facebook.com/CaxDongTien.TS/"/>
    <hyperlink ref="C799" r:id="rId1363" display="https://dongson.thanhhoa.gov.vn/"/>
    <hyperlink ref="C800" r:id="rId1364" display="https://www.facebook.com/CaxDongTien.TS/"/>
    <hyperlink ref="C801" r:id="rId1365" display="https://dongson.thanhhoa.gov.vn/web/trang-chu/tin-tuc-su-kien/chuyen-doi-so/xa-dong-tien-huyen-dong-son-dau-tu-he-thong-trang-thiet-bi-dong-bo-va-hien-dai-phuc-vu-giai-quyet-thu-tuc-hanh-chinh.html"/>
    <hyperlink ref="C802" r:id="rId1366" display="https://www.facebook.com/CaxDongTien.TS/?locale=vi_VN"/>
    <hyperlink ref="C803" r:id="rId1367" display="https://dongson.thanhhoa.gov.vn/"/>
    <hyperlink ref="C804" r:id="rId1368" display="https://www.facebook.com/TuoitreConganVinhPhuc/?locale=vi_VN"/>
    <hyperlink ref="C805" r:id="rId1369" display="https://dongson.thanhhoa.gov.vn/web/trang-chu/tin-tuc-su-kien/tin-kinh-te-chinh-tri/hdnd-xa-dong-thinh-to-chuc-ky-hop-thu-13-bau-bo-sung-chuc-danh-chu-tich-pho-chu-tich-ubnd-xa-nhiem-ky-2021-2026.html"/>
    <hyperlink ref="C806" r:id="rId1370" display="https://www.facebook.com/Tu%E1%BB%95i-tr%E1%BA%BB-C%C3%B4ng-an-TP-S%E1%BA%A7m-S%C6%A1n-100069346653553/?locale=vi_VN"/>
    <hyperlink ref="C807" r:id="rId1371" display="https://dongvan.dongson.thanhhoa.gov.vn/"/>
    <hyperlink ref="C808" r:id="rId1372" display="https://www.facebook.com/p/C%C3%B4ng-an-x%C3%A3-%C4%90%C3%B4ng-Ph%C3%BA-huy%E1%BB%87n-%C4%90%C3%B4ng-S%C6%A1n-t%E1%BB%89nh-Thanh-H%C3%B3a-100083122513009/"/>
    <hyperlink ref="C809" r:id="rId1373" display="https://dongson.thanhhoa.gov.vn/"/>
    <hyperlink ref="C810" r:id="rId1374" display="https://www.facebook.com/conganxadongnam/"/>
    <hyperlink ref="C811" r:id="rId1375" display="https://dongson.thanhhoa.gov.vn/"/>
    <hyperlink ref="C812" r:id="rId1376" display="https://www.facebook.com/conganxaDongQuang/"/>
    <hyperlink ref="C813" r:id="rId1377" display="https://dongson.thanhhoa.gov.vn/"/>
    <hyperlink ref="C814" r:id="rId1378" display="https://www.facebook.com/Conganquangxuong/?locale=vi_VN"/>
    <hyperlink ref="C815" r:id="rId1379" display="https://lamson.thoxuan.thanhhoa.gov.vn/web/trang-chu/bo-may-hanh-chinh/uy-ban-nhan-dan-xa/thanh-vien-uy-ban-nhan-dan-va-cong-chuc-thi-tran-lam-son.html"/>
    <hyperlink ref="C817" r:id="rId1380" display="https://www.quangninh.gov.vn/donvi/huyendamha/Trang/ChiTietBVGioiThieu.aspx?bvid=75"/>
    <hyperlink ref="C818" r:id="rId1381" display="https://www.facebook.com/p/C%C3%B4ng-an-X%C3%A3-Qu%E1%BA%A3ng-Tr%E1%BA%A1ch-100063899688942/"/>
    <hyperlink ref="C819" r:id="rId1382" display="https://quangtrach.quangxuong.thanhhoa.gov.vn/thong-tin-quy-hoach/xa-quang-trach-to-chuc-hoi-nghi-cong-khai-lay-y-kien-cua-cac-co-quan-to-chuc-va-cong-dong-dan-cu-3436"/>
    <hyperlink ref="C821" r:id="rId1383" display="https://haiha.quangninh.gov.vn/Trang/ChiTietBVGioiThieu.aspx?bvid=130"/>
    <hyperlink ref="C822" r:id="rId1384" display="https://www.facebook.com/p/C%C3%B4ng-an-x%C3%A3-Qu%E1%BA%A3ng-%C4%90%E1%BB%A9c-Qu%E1%BA%A3ng-%C4%90%E1%BB%A9c-Commune-police-100064101852890/"/>
    <hyperlink ref="C823" r:id="rId1385" display="https://haiha.quangninh.gov.vn/Trang/ChiTietBVGioiThieu.aspx?bvid=126"/>
    <hyperlink ref="C824" r:id="rId1386" display="https://www.facebook.com/p/C%C3%B4ng-An-x%C3%A3-Qu%E1%BA%A3ng-%C4%90%E1%BB%8Bnh-Qu%E1%BA%A3ng-X%C6%B0%C6%A1ng-100063862911515/"/>
    <hyperlink ref="C825" r:id="rId1387" display="https://dbndthanhhoa.gov.vn/portal/VanBan/VB/347/NQ522017.PDF"/>
    <hyperlink ref="C826" r:id="rId1388" display="https://www.facebook.com/hocsinhquangnhan/"/>
    <hyperlink ref="C827" r:id="rId1389" display="https://quangdai.samson.thanhhoa.gov.vn/"/>
    <hyperlink ref="C828" r:id="rId1390" display="https://www.facebook.com/p/C%C3%B4ng-an-x%C3%A3-Qu%E1%BA%A3ng-Y%C3%AAn-Qu%E1%BA%A3ng-X%C6%B0%C6%A1ng-Thanh-H%C3%B3a-100061266832997/"/>
    <hyperlink ref="C829" r:id="rId1391" display="https://www.quangninh.gov.vn/"/>
    <hyperlink ref="C830" r:id="rId1392" display="https://www.facebook.com/p/C%C3%B4ng-an-x%C3%A3-Qu%E1%BA%A3ng-B%C3%ACnh-huy%E1%BB%87n-Qu%E1%BA%A3ng-X%C6%B0%C6%A1ng-t%E1%BB%89nh-Thanh-Ho%C3%A1-100038006094749/"/>
    <hyperlink ref="C831" r:id="rId1393" display="https://quangbinh.gov.vn/"/>
    <hyperlink ref="C833" r:id="rId1394" display="https://dvc.thanhhoa.gov.vn/portaldvc/KenhTin/dich-vu-cong-truc-tuyen.aspx?_dv=5E4ACFCC-D054-396F-35A8-073B2CE3C730"/>
    <hyperlink ref="C834" r:id="rId1395" display="https://www.facebook.com/CAXquangvan/"/>
    <hyperlink ref="C835" r:id="rId1396" display="https://quangvan.quangxuong.thanhhoa.gov.vn/thong-tin-cong-khai"/>
    <hyperlink ref="C836" r:id="rId1397" display="https://www.facebook.com/p/C%C3%B4ng-an-x%C3%A3-Qu%E1%BA%A3ng-Long-Qu%E1%BA%A3ng-X%C6%B0%C6%A1ng-Thanh-H%C3%B3a-100064958701361/"/>
    <hyperlink ref="C837" r:id="rId1398" display="https://haiha.quangninh.gov.vn/trang/chitietbvgioithieu.aspx?bvid=129"/>
    <hyperlink ref="C838" r:id="rId1399" display="https://www.facebook.com/p/C%C3%B4ng-an-x%C3%A3-Qu%E1%BA%A3ng-Y%C3%AAn-Qu%E1%BA%A3ng-X%C6%B0%C6%A1ng-Thanh-H%C3%B3a-100061266832997/"/>
    <hyperlink ref="C839" r:id="rId1400" display="https://www.quangninh.gov.vn/donvi/TXQuangYen/Trang/ChiTietBVGioiThieu.aspx?bvid=163"/>
    <hyperlink ref="C840" r:id="rId1401" display="https://www.facebook.com/p/C%C3%B4ng-an-x%C3%A3-Qu%E1%BA%A3ng-H%C3%B2a-100057454273140/"/>
    <hyperlink ref="C841" r:id="rId1402" display="https://quangdai.samson.thanhhoa.gov.vn/"/>
    <hyperlink ref="C842" r:id="rId1403" display="https://www.facebook.com/p/Tu%E1%BB%95i-tr%E1%BA%BB-C%C3%B4ng-an-Th%C3%A0nh-ph%E1%BB%91-V%C4%A9nh-Y%C3%AAn-100066497717181/?locale=cx_PH"/>
    <hyperlink ref="C844" r:id="rId1404" display="https://www.facebook.com/p/%C4%90%E1%BB%99i-CSGT-TT-C%C3%B4ng-an-TP-S%E1%BA%A7m-S%C6%A1n-100064921385111/?locale=fi_FI"/>
    <hyperlink ref="C845" r:id="rId1405" display="http://quangkhe.quangxuong.thanhhoa.gov.vn/chuc-nang-nhiem-vu-cua-ubnd-xa"/>
    <hyperlink ref="C847" r:id="rId1406" display="https://quangtrung.bimson.thanhhoa.gov.vn/"/>
    <hyperlink ref="C848" r:id="rId1407" display="https://www.facebook.com/p/Tu%E1%BB%95i-tr%E1%BA%BB-C%C3%B4ng-an-TP-S%E1%BA%A7m-S%C6%A1n-100069346653553/?locale=gn_PY"/>
    <hyperlink ref="C849" r:id="rId1408" display="https://haiha.quangninh.gov.vn/trang/chitietbvgioithieu.aspx?bvid=117"/>
    <hyperlink ref="C851" r:id="rId1409" display="https://quangngoc.quangxuong.thanhhoa.gov.vn/nong-thon-moi"/>
    <hyperlink ref="C852" r:id="rId1410" display="https://www.facebook.com/100063770205344"/>
    <hyperlink ref="C853" r:id="rId1411" display="https://qppl.thanhhoa.gov.vn/vbpq_thanhhoa.nsf/9e6a1e4b64680bd247256801000a8614/6906F493D56FB4A647257D7E000551A6/$file/d3560.pdf"/>
    <hyperlink ref="C854" r:id="rId1412" display="https://www.facebook.com/p/Tu%E1%BB%95i-tr%E1%BA%BB-C%C3%B4ng-an-huy%E1%BB%87n-Ph%C3%BAc-Th%E1%BB%8D-100066934373551/?locale=cy_GB"/>
    <hyperlink ref="C855" r:id="rId1413" display="https://congbobanan.toaan.gov.vn/3ta1183373t1cvn/"/>
    <hyperlink ref="C856" r:id="rId1414" display="https://www.facebook.com/xaquangvong/?locale=vi_VN"/>
    <hyperlink ref="C857" r:id="rId1415" display="https://www.molisa.gov.vn/baiviet/22182?tintucID=22182"/>
    <hyperlink ref="C858" r:id="rId1416" display="https://www.facebook.com/groups/296047220903708/"/>
    <hyperlink ref="C859" r:id="rId1417" display="http://quanggiao.quangxuong.thanhhoa.gov.vn/chuyen-doi-so/huong-dan-nguoi-dan-su-dung-cong-dich-vu-cong-quoc-gia-299"/>
    <hyperlink ref="C860" r:id="rId1418" display="https://www.facebook.com/conganquanghai/"/>
    <hyperlink ref="C861" r:id="rId1419" display="https://dichvucong.gov.vn/p/phananhkiennghi/pakn-detail.html?id=162612"/>
    <hyperlink ref="C863" r:id="rId1420" display="https://quangluu.quangbinh.gov.vn/"/>
    <hyperlink ref="C864" r:id="rId1421" display="https://www.facebook.com/p/C%C3%B4ng-an-x%C3%A3-Qu%E1%BA%A3ng-L%E1%BB%99c-huy%E1%BB%87n-Qu%E1%BA%A3ng-X%C6%B0%C6%A1ng-THANH-HO%C3%81-100063861413509/"/>
    <hyperlink ref="C865" r:id="rId1422" display="https://quangloc.quangxuong.thanhhoa.gov.vn/tin-hoat-dong-xa"/>
    <hyperlink ref="C866" r:id="rId1423" display="https://www.facebook.com/tuoitreconganthuathienhue/"/>
    <hyperlink ref="C867" r:id="rId1424" display="https://dbndthanhhoa.gov.vn/portal/VanBan/2017-12/vIaQWr0lrk6xthD5NQ942017.PDF"/>
    <hyperlink ref="C868" r:id="rId1425" display="https://www.facebook.com/p/C%C3%B4ng-an-X%C3%A3-Qu%E1%BA%A3ng-Nham-Huy%E1%BB%87n-Qu%E1%BA%A3ng-X%C6%B0%C6%A1ng-T%E1%BB%89nh-Thanh-H%C3%B3a-100064571659016/"/>
    <hyperlink ref="C869" r:id="rId1426" display="https://mttq.thanhhoa.gov.vn/NewsDetail.aspx?Id=4537"/>
    <hyperlink ref="C870" r:id="rId1427" display="https://www.facebook.com/CAXQuangThach/"/>
    <hyperlink ref="C871" r:id="rId1428" display="https://quangthach.quangxuong.thanhhoa.gov.vn/di-tich-danh-thang"/>
    <hyperlink ref="C872" r:id="rId1429" display="https://www.facebook.com/p/C%C3%B4ng-an-x%C3%A3-Qu%E1%BA%A3ng-Th%C3%A1i-100072317893585/"/>
    <hyperlink ref="C873" r:id="rId1430" display="https://quangthai.quangxuong.thanhhoa.gov.vn/gioi-thieu-chung"/>
    <hyperlink ref="C874" r:id="rId1431" display="https://www.facebook.com/reel/833168932233682/"/>
    <hyperlink ref="C875" r:id="rId1432" display="https://thanhhoa.longan.gov.vn/"/>
    <hyperlink ref="C876" r:id="rId1433" display="https://www.facebook.com/p/CA-Ph%C6%B0%E1%BB%9Dng-H%E1%BA%A3i-Ch%C3%A2u-C%C3%B4ng-an-th%E1%BB%8B-x%C3%A3-Nghi-S%C6%A1n-100078644268239/"/>
    <hyperlink ref="C877" r:id="rId1434" display="https://congbao.thanhhoa.gov.vn/congbao/congbao_th.nsf/str/d1756aff23a56a3847258801002b34a5?OpenDocument&amp;returncrud=%24ViewTemplateForList%3FopenForm%26view%3DGazettesList%26form%3DGazette&amp;Click="/>
    <hyperlink ref="C878" r:id="rId1435" display="https://www.facebook.com/p/Tu%E1%BB%95i-tr%E1%BA%BB-C%C3%B4ng-an-huy%E1%BB%87n-Th%C3%A1i-Th%E1%BB%A5y-100083773900284/"/>
    <hyperlink ref="C879" r:id="rId1436" display="https://thanhthuy.phutho.gov.vn/"/>
    <hyperlink ref="C880" r:id="rId1437" display="https://www.facebook.com/conganxathanhson/"/>
    <hyperlink ref="C881" r:id="rId1438" display="https://thanhson.quanhoa.thanhhoa.gov.vn/"/>
    <hyperlink ref="C883" r:id="rId1439" display="https://thocuong.trieuson.thanhhoa.gov.vn/"/>
    <hyperlink ref="C884" r:id="rId1440" display="https://www.facebook.com/p/C%C3%B4ng-an-ph%C6%B0%E1%BB%9Dng-H%E1%BA%A3i-Ninh-CATX-Nghi-S%C6%A1n-100064471550495/"/>
    <hyperlink ref="C885" r:id="rId1441" display="https://haininh.thixanghison.thanhhoa.gov.vn/"/>
    <hyperlink ref="C886" r:id="rId1442" display="https://www.facebook.com/Tu%E1%BB%95i-tr%E1%BA%BB-C%C3%B4ng-an-TP-S%E1%BA%A7m-S%C6%A1n-100069346653553/?locale=vi_VN"/>
    <hyperlink ref="C887" r:id="rId1443" display="http://anhson.thixanghison.thanhhoa.gov.vn/van-ban-phap-luat"/>
    <hyperlink ref="C889" r:id="rId1444" display="https://huyendakglei.kontum.gov.vn/cac-xa,-thi-tran/Xa-Ngoc-Linh-753"/>
    <hyperlink ref="C890" r:id="rId1445" display="https://www.facebook.com/ConganThanhHoaOfficial/"/>
    <hyperlink ref="C891" r:id="rId1446" display="http://hailong.nhuthanh.thanhhoa.gov.vn/"/>
    <hyperlink ref="C892" r:id="rId1447" display="https://www.facebook.com/p/C%C3%B4ng-An-X%C3%A3-H%C3%B9ng-S%C6%A1n-100064748203792/"/>
    <hyperlink ref="C893" r:id="rId1448" display="https://quanghung.samson.thanhhoa.gov.vn/"/>
    <hyperlink ref="C894" r:id="rId1449" display="https://www.facebook.com/p/C%C3%B4ng-an-x%C3%A3-C%C3%A1c-S%C6%A1n-Th%E1%BB%8B-x%C3%A3-Nghi-S%C6%A1n-100063839059089/"/>
    <hyperlink ref="C895" r:id="rId1450" display="https://thanhson.quanhoa.thanhhoa.gov.vn/"/>
    <hyperlink ref="C896" r:id="rId1451" display="https://www.facebook.com/322827476213987"/>
    <hyperlink ref="C897" r:id="rId1452" display="https://tanhiep.thanhhoa.longan.gov.vn/"/>
    <hyperlink ref="C898" r:id="rId1453" display="https://www.facebook.com/p/C%C3%B4ng-an-Ph%C6%B0%E1%BB%9Dng-H%E1%BA%A3i-L%C4%A9nh-C%C3%B4ng-an-Th%E1%BB%8B-X%C3%A3-Nghi-S%C6%A1n-100064418660205/?locale=vi_VN"/>
    <hyperlink ref="C899" r:id="rId1454" display="https://hailinh.thixanghison.thanhhoa.gov.vn/"/>
    <hyperlink ref="C900" r:id="rId1455" display="https://www.facebook.com/p/C%C3%B4ng-An-X%C3%A3-%C4%90%E1%BB%8Bnh-Th%C3%A0nh-100038890427275/"/>
    <hyperlink ref="C901" r:id="rId1456" display="https://kimson.ninhbinh.gov.vn/gioi-thieu/xa-dinh-hoa"/>
    <hyperlink ref="C902" r:id="rId1457" display="https://www.facebook.com/CAXPSTX.NS/"/>
    <hyperlink ref="C903" r:id="rId1458" display="https://phuson.quanhoa.thanhhoa.gov.vn/"/>
    <hyperlink ref="C904" r:id="rId1459" display="https://www.facebook.com/p/C%C3%B4ng-an-x%C3%A3-Ninh-H%E1%BA%A3i-100078454072636/"/>
    <hyperlink ref="C905" r:id="rId1460" display="https://ninhhai.hoalu.ninhbinh.gov.vn/"/>
    <hyperlink ref="C906" r:id="rId1461" display="https://www.facebook.com/p/C%C3%B4ng-an-Ph%C6%B0%E1%BB%9Dng-Nguy%C3%AAn-B%C3%ACnh-Th%E1%BB%8B-x%C3%A3-Nghi-S%C6%A1n-100064820378549/?locale=vi_VN"/>
    <hyperlink ref="C907" r:id="rId1462" display="https://nguyenbinh.caobang.gov.vn/"/>
    <hyperlink ref="C908" r:id="rId1463" display="https://www.facebook.com/p/C%C3%B4ng-an-x%C3%A3-H%E1%BA%A3i-Nh%C3%A2n-Th%E1%BB%8B-x%C3%A3-Nghi-S%C6%A1n-Thanh-Ho%C3%A1-100066714752144/"/>
    <hyperlink ref="C909" r:id="rId1464" display="https://hailong.nhuthanh.thanhhoa.gov.vn/web/nhan-su.htm?cbxTochuc=6059ab08-2819-f871-0488-51fcdaca4564"/>
    <hyperlink ref="C910" r:id="rId1465" display="https://www.facebook.com/vncoceangardencity.com.vn/"/>
    <hyperlink ref="C911" r:id="rId1466" display="https://haihoa-haihau.namdinh.gov.vn/"/>
    <hyperlink ref="C912" r:id="rId1467" display="https://www.facebook.com/vncoceangardencity.com.vn/"/>
    <hyperlink ref="C913" r:id="rId1468" display="https://txbinhminh.vinhlong.gov.vn/"/>
    <hyperlink ref="C914" r:id="rId1469" display="https://www.facebook.com/p/C%C3%B4ng-an-ph%C6%B0%E1%BB%9Dng-H%E1%BA%A3i-Thanh-Th%E1%BB%8B-x%C3%A3-Nghi-S%C6%A1n-100064533022815/"/>
    <hyperlink ref="C915" r:id="rId1470" display="https://haithanh.thixanghison.thanhhoa.gov.vn/"/>
    <hyperlink ref="C916" r:id="rId1471" display="https://www.facebook.com/p/C%C3%B4ng-an-x%C3%A3-Ph%C3%BA-L%C3%A2m-C%C3%B4ng-an-Th%E1%BB%8B-x%C3%A3-Nghi-S%C6%A1n-100070199066753/"/>
    <hyperlink ref="C917" r:id="rId1472" display="https://phulam.phutan.angiang.gov.vn/"/>
    <hyperlink ref="C918" r:id="rId1473" display="https://www.facebook.com/groups/1439717392911037/"/>
    <hyperlink ref="C919" r:id="rId1474" display="https://lamson.thoxuan.thanhhoa.gov.vn/web/trang-chu/bo-may-hanh-chinh/uy-ban-nhan-dan-xa/thanh-vien-uy-ban-nhan-dan-va-cong-chuc-thi-tran-lam-son.html"/>
    <hyperlink ref="C920" r:id="rId1475" display="https://www.facebook.com/p/C%C3%B4ng-an-ph%C6%B0%E1%BB%9Dng-Tr%C3%BAc-L%C3%A2m-100063775073396/"/>
    <hyperlink ref="C921" r:id="rId1476" display="http://truclam.thixanghison.thanhhoa.gov.vn/kinh-te-chinh-tri"/>
    <hyperlink ref="C922" r:id="rId1477" display="https://www.facebook.com/p/C%C3%B4ng-an-ph%C6%B0%E1%BB%9Dng-H%E1%BA%A3i-B%C3%ACnh-C%C3%B4ng-an-th%E1%BB%8B-x%C3%A3-Nghi-S%C6%A1n-100079919649414/"/>
    <hyperlink ref="C923" r:id="rId1478" display="https://haithanh.thixanghison.thanhhoa.gov.vn/"/>
    <hyperlink ref="C924" r:id="rId1479" display="https://www.facebook.com/p/C%C3%B4ng-an-x%C3%A3-T%C3%A2n-Tr%C6%B0%E1%BB%9Dng-th%E1%BB%8B-x%C3%A3-Nghi-S%C6%A1n-100088599455401/"/>
    <hyperlink ref="C925" r:id="rId1480" display="https://tantay.thanhhoa.longan.gov.vn/"/>
    <hyperlink ref="C926" r:id="rId1481" display="https://www.facebook.com/conganxatunglam.2020/"/>
    <hyperlink ref="C927" r:id="rId1482" display="https://tunglam.thixanghison.thanhhoa.gov.vn/"/>
    <hyperlink ref="C928" r:id="rId1483" display="https://www.facebook.com/xatinhhaihuyentinhgiatinhthanhhoa/"/>
    <hyperlink ref="C929" r:id="rId1484" display="https://qppl.thanhhoa.gov.vn/vbpq_thanhhoa.nsf/All/F61811C75AE2FC1F472579B50006ACB7/$file/d565.pdf"/>
    <hyperlink ref="C930" r:id="rId1485" display="https://www.facebook.com/p/C%C3%B4ng-an-ph%C6%B0%E1%BB%9Dng-Mai-L%C3%A2m-C%C3%B4ng-an-th%E1%BB%8B-x%C3%A3-Nghi-S%C6%A1n-100064039450606/"/>
    <hyperlink ref="C931" r:id="rId1486" display="https://kntc.thanhhoa.gov.vn/kntc.nsf/972ECAD0D091A00F47258626002A8E19/$file/DT-VBDTPT430923538-9-20201600051317118_(quyennd)(14.09.2020_10h34p36)_signed.pdf"/>
    <hyperlink ref="C932" r:id="rId1487" display="https://www.facebook.com/p/C%C3%B4ng-an-x%C3%A3-Tr%C6%B0%E1%BB%9Dng-L%C3%A2m-100075885521950/"/>
    <hyperlink ref="C933" r:id="rId1488" display="https://truonglam.thixanghison.thanhhoa.gov.vn/tin-van-hoa-the-thao/xa-truong-lam-thanh-lap-ban-bien-tap-dai-truyen-thanh-cap-xa-153902"/>
    <hyperlink ref="C934" r:id="rId1489" display="https://www.facebook.com/p/C%C3%B4ng-an-x%C3%A3-H%E1%BA%A3i-Y%E1%BA%BFn-Th%E1%BB%8B-x%C3%A3-Nghi-S%C6%A1n-100068877023677/"/>
    <hyperlink ref="C935" r:id="rId1490" display="https://haiyen.thixanghison.thanhhoa.gov.vn/?call=file.download&amp;file_id=636980341"/>
    <hyperlink ref="C936" r:id="rId1491" display="https://www.facebook.com/groups/602703797182829/"/>
    <hyperlink ref="C937" r:id="rId1492" display="https://haithanh.thixanghison.thanhhoa.gov.vn/"/>
    <hyperlink ref="C938" r:id="rId1493" display="https://www.facebook.com/conganthixanghisonthanhhoa/"/>
    <hyperlink ref="C939" r:id="rId1494" display="https://dichvucong.gov.vn/p/home/dvc-tthc-bonganh-tinhtp.html?id2=372453&amp;name2=UBND%20th%E1%BB%8B%20x%C3%A3%20Nghi%20S%C6%A1n&amp;name1=UBND%20t%E1%BB%89nh%20Thanh%20Ho%C3%A1&amp;id1=371854&amp;type_tinh_bo=2&amp;lan=2"/>
    <hyperlink ref="C940" r:id="rId1495" display="https://www.facebook.com/120309879479336"/>
    <hyperlink ref="C941" r:id="rId1496" display="https://hahai.hatrung.thanhhoa.gov.vn/web/nhan-su.htm?cbxTochuc=605d5485-c96d-2042-2587-649d4329b35a"/>
    <hyperlink ref="C943" r:id="rId1497" display="https://dongvinh.vinh.nghean.gov.vn/"/>
    <hyperlink ref="C944" r:id="rId1498" display="https://www.facebook.com/p/C%C3%B4ng-an-ph%C6%B0%E1%BB%9Dng-H%C3%A0-Huy-T%E1%BA%ADp-TP-H%C3%A0-T%C4%A9nh-100079402844172/"/>
    <hyperlink ref="C945" r:id="rId1499" display="https://hahuytap.vinh.nghean.gov.vn/"/>
    <hyperlink ref="C946" r:id="rId1500" display="https://www.facebook.com/p/C%C3%B4ng-an-ph%C6%B0%E1%BB%9Dng-L%C3%AA-L%E1%BB%A3i-th%C3%A0nh-ph%E1%BB%91-Vinh-100079987675892/"/>
    <hyperlink ref="C947" r:id="rId1501" display="https://leloi.vinh.nghean.gov.vn/"/>
    <hyperlink ref="C948" r:id="rId1502" display="https://www.facebook.com/BanChQSQuanBau/"/>
    <hyperlink ref="C949" r:id="rId1503" display="https://quanbau.vinh.nghean.gov.vn/lien-he"/>
    <hyperlink ref="C950" r:id="rId1504" display="https://www.facebook.com/p/C%C3%B4ng-an-ph%C6%B0%E1%BB%9Dng-H%C6%B0ng-B%C3%ACnh-100069157200674/"/>
    <hyperlink ref="C951" r:id="rId1505" display="https://hungbinh.vinh.nghean.gov.vn/"/>
    <hyperlink ref="C952" r:id="rId1506" display="https://www.facebook.com/LTTechBusiness/"/>
    <hyperlink ref="C953" r:id="rId1507" display="https://hungphuc.vinh.nghean.gov.vn/lien-he"/>
    <hyperlink ref="C954" r:id="rId1508" display="https://www.facebook.com/p/C%C3%B4ng-an-Ph%C6%B0%E1%BB%9Dng-H%C6%B0ng-D%C5%A9ng-Vinh-Ngh%E1%BB%87-an-100072209446307/"/>
    <hyperlink ref="C955" r:id="rId1509" display="https://hungdung.vinh.nghean.gov.vn/"/>
    <hyperlink ref="C956" r:id="rId1510" display="https://www.facebook.com/conganphuongcuanam/"/>
    <hyperlink ref="C957" r:id="rId1511" display="https://cuanam.vinh.nghean.gov.vn/lien-he"/>
    <hyperlink ref="C958" r:id="rId1512" display="https://www.facebook.com/p/C%C3%B4ng-an-ph%C6%B0%E1%BB%9Dng-Quang-Trung-TP-Vinh-100068145918706/"/>
    <hyperlink ref="C959" r:id="rId1513" display="https://quangtrung.vinh.nghean.gov.vn/lien-he"/>
    <hyperlink ref="C960" r:id="rId1514" display="https://www.facebook.com/capdoicung/"/>
    <hyperlink ref="C961" r:id="rId1515" display="https://doicung.vinh.nghean.gov.vn/"/>
    <hyperlink ref="C962" r:id="rId1516" display="https://www.facebook.com/conganphuonglemao/"/>
    <hyperlink ref="C963" r:id="rId1517" display="https://lemao.vinh.nghean.gov.vn/lien-he"/>
    <hyperlink ref="C964" r:id="rId1518" display="https://www.facebook.com/Conganphuongtruongthi2021/?locale=vi_VN"/>
    <hyperlink ref="C965" r:id="rId1519" display="https://truongthi.vinh.nghean.gov.vn/lien-he"/>
    <hyperlink ref="C966" r:id="rId1520" display="https://www.facebook.com/benthuy.vinh/"/>
    <hyperlink ref="C967" r:id="rId1521" display="https://benthuy.vinh.nghean.gov.vn/"/>
    <hyperlink ref="C968" r:id="rId1522" display="https://www.facebook.com/conganphuonghongson/?locale=vi_VN"/>
    <hyperlink ref="C969" r:id="rId1523" display="https://hongson.vinh.nghean.gov.vn/"/>
    <hyperlink ref="C970" r:id="rId1524" display="https://www.facebook.com/p/C%C3%B4ng-an-ph%C6%B0%E1%BB%9Dng-Trung-%C4%90%C3%B4-100064790932558/"/>
    <hyperlink ref="C971" r:id="rId1525" display="https://trungdo.vinh.nghean.gov.vn/"/>
    <hyperlink ref="C972" r:id="rId1526" display="https://www.facebook.com/congannghiphu/"/>
    <hyperlink ref="C973" r:id="rId1527" display="https://nghiphu.vinh.nghean.gov.vn/lien-he"/>
    <hyperlink ref="C974" r:id="rId1528" display="https://www.facebook.com/p/C%C3%B4ng-an-x%C3%A3-H%C6%B0ng-%C4%90%C3%B4ng-100071773157660/"/>
    <hyperlink ref="C975" r:id="rId1529" display="https://www.nghean.gov.vn/kinh-te/xa-hung-dong-tp-vinh-ky-niem-70-nam-thanh-lap-xa-va-don-bang-cong-nhan-xa-dat-chuan-nong-thon-mo-576382"/>
    <hyperlink ref="C976" r:id="rId1530" display="https://www.facebook.com/p/C%C3%B4ng-an-x%C3%A3-H%C6%B0ng-L%E1%BB%99c-61550520008256/"/>
    <hyperlink ref="C977" r:id="rId1531" display="https://hungloc.vinh.nghean.gov.vn/lien-he"/>
    <hyperlink ref="C979" r:id="rId1532" display="https://hunghoa.vinh.nghean.gov.vn/"/>
    <hyperlink ref="C980" r:id="rId1533" display="https://www.facebook.com/p/C%C3%B4ng-an-ph%C6%B0%E1%BB%9Dng-Vinh-T%C3%A2n-TP-Vinh-Ngh%E1%BB%87-An-100072148121620/"/>
    <hyperlink ref="C981" r:id="rId1534" display="https://vinhtan.vinh.nghean.gov.vn/lien-he"/>
    <hyperlink ref="C983" r:id="rId1535" display="https://nghilien.vinh.nghean.gov.vn/"/>
    <hyperlink ref="C984" r:id="rId1536" display="https://www.facebook.com/Nghian.vinh1/"/>
    <hyperlink ref="C985" r:id="rId1537" display="https://nghian.vinh.nghean.gov.vn/"/>
    <hyperlink ref="C986" r:id="rId1538" display="https://www.facebook.com/p/C%C3%B4ng-an-x%C3%A3-Nghi-Kim-TP-Vinh-Ngh%E1%BB%87-An-100070912245243/"/>
    <hyperlink ref="C987" r:id="rId1539" display="https://nghikim.vinh.nghean.gov.vn/"/>
    <hyperlink ref="C988" r:id="rId1540" display="https://www.facebook.com/Nghian.vinh1/"/>
    <hyperlink ref="C989" r:id="rId1541" display="https://nghiduc.vinh.nghean.gov.vn/lien-he"/>
    <hyperlink ref="C990" r:id="rId1542" display="https://www.facebook.com/CAHungTrung/?locale=vi_VN"/>
    <hyperlink ref="C991" r:id="rId1543" display="https://hungchinh.vinh.nghean.gov.vn/lien-he"/>
    <hyperlink ref="C993" r:id="rId1544" display="https://nghithuy.cualo.nghean.gov.vn/"/>
    <hyperlink ref="C994" r:id="rId1545" display="https://www.facebook.com/p/C%C3%B4ng-An-Ph%C6%B0%E1%BB%9Dng-Nghi-T%C3%A2n-Th%E1%BB%8B-x%C3%A3-C%E1%BB%ADa-L%C3%B2-Ngh%E1%BB%87-An-100083175586864/"/>
    <hyperlink ref="C995" r:id="rId1546" display="https://nghitan.cualo.nghean.gov.vn/"/>
    <hyperlink ref="C997" r:id="rId1547" display="https://thuthuy.cualo.nghean.gov.vn/"/>
    <hyperlink ref="C998" r:id="rId1548" display="https://www.facebook.com/p/C%C3%B4ng-an-ph%C6%B0%E1%BB%9Dng-Nghi-Ho%C3%A0-TX-C%E1%BB%ADa-L%C3%B2-100077997828870/"/>
    <hyperlink ref="C999" r:id="rId1549" display="https://nghihoa.cualo.nghean.gov.vn/"/>
    <hyperlink ref="C1000" r:id="rId1550" display="https://www.facebook.com/TinhDoanNgheAn/?locale=ml_IN"/>
    <hyperlink ref="C1002" r:id="rId1551" display="https://www.facebook.com/capnghihuong.cualo/"/>
    <hyperlink ref="C1003" r:id="rId1552" display="https://dulich.nghean.gov.vn/tin-tuc-su-kien/phuong-nghi-huong-thi-xa-cua-lo-ky-niem-70-nam-thanh-lap-687820"/>
    <hyperlink ref="C1004" r:id="rId1553" display="https://www.facebook.com/p/C%C3%B4ng-an-ph%C6%B0%E1%BB%9Dng-Nghi-Thu-th%E1%BB%8B-x%C3%A3-C%E1%BB%ADa-L%C3%B2-Ngh%E1%BB%87-An-100072441126698/"/>
    <hyperlink ref="C1005" r:id="rId1554" display="https://www.nghean.gov.vn/uy-ban-nhan-dan-tinh"/>
    <hyperlink ref="C1006" r:id="rId1555" display="https://www.facebook.com/p/C%C3%B4ng-an-ph%C6%B0%E1%BB%9Dng-Ho%C3%A0-Hi%E1%BA%BFu-100057246198053/"/>
    <hyperlink ref="C1007" r:id="rId1556" display="https://hoahieu.thaihoa.nghean.gov.vn/"/>
    <hyperlink ref="C1008" r:id="rId1557" display="https://www.facebook.com/p/C%C3%B4ng-an-ph%C6%B0%E1%BB%9Dng-Quang-Phong-100064694558644/"/>
    <hyperlink ref="C1009" r:id="rId1558" display="https://quangphong.thaihoa.nghean.gov.vn/index.php/thong-bao/thong-bao-tuyen-chon-can-bo-khong-chuyen-trach-phuong-quang-phong-100.html"/>
    <hyperlink ref="C1010" r:id="rId1559" display="https://www.facebook.com/p/C%C3%B4ng-an-ph%C6%B0%E1%BB%9Dng-Quang-Ti%E1%BA%BFn-Th%E1%BB%8B-x%C3%A3-Th%C3%A1i-H%C3%B2a-100088370754800/"/>
    <hyperlink ref="C1011" r:id="rId1560" display="https://quangtien.thaihoa.nghean.gov.vn/"/>
    <hyperlink ref="C1013" r:id="rId1561" display="https://nghiatien.thaihoa.nghean.gov.vn/"/>
    <hyperlink ref="C1014" r:id="rId1562" display="https://www.facebook.com/p/C%C3%B4ng-an-ph%C6%B0%E1%BB%9Dng-Long-S%C6%A1n-100067151257927/"/>
    <hyperlink ref="C1015" r:id="rId1563" display="https://longson.thaihoa.nghean.gov.vn/"/>
    <hyperlink ref="C1017" r:id="rId1564" display="https://nghiatien.thaihoa.nghean.gov.vn/"/>
    <hyperlink ref="C1019" r:id="rId1565" display="https://nghiamy.thaihoa.nghean.gov.vn/"/>
    <hyperlink ref="C1021" r:id="rId1566" display="https://tayhieu.thaihoa.nghean.gov.vn/"/>
    <hyperlink ref="C1022" r:id="rId1567" display="https://www.facebook.com/caxnt/"/>
    <hyperlink ref="C1023" r:id="rId1568" display="https://nghiathuan.thaihoa.nghean.gov.vn/"/>
    <hyperlink ref="C1024" r:id="rId1569" display="https://www.facebook.com/ConganxaDongHieu/"/>
    <hyperlink ref="C1025" r:id="rId1570" display="https://donghieu.thaihoa.nghean.gov.vn/"/>
    <hyperlink ref="C1026" r:id="rId1571" display="https://www.facebook.com/2880898725296494"/>
    <hyperlink ref="C1027" r:id="rId1572" display="https://quephong.nghean.gov.vn/kinh-te-chinh-tri/cong-bo-cuon-lich-su-dang-thi-tran-kim-son-621946"/>
    <hyperlink ref="C1029" r:id="rId1573" display="https://thongthu.quephong.nghean.gov.vn/"/>
    <hyperlink ref="C1030" r:id="rId1574" display="https://www.facebook.com/p/C%C3%B4ng-an-x%C3%A3-%C4%90%E1%BB%93ng-V%C4%83n-T%C3%A2n-K%E1%BB%B3-Ngh%E1%BB%87-An-100064657150316/"/>
    <hyperlink ref="C1031" r:id="rId1575" display="https://dongvan.tanky.nghean.gov.vn/"/>
    <hyperlink ref="C1032" r:id="rId1576" display="https://www.facebook.com/groups/170252553486018/"/>
    <hyperlink ref="C1033" r:id="rId1577" display="https://hanhdich.quephong.nghean.gov.vn/"/>
    <hyperlink ref="C1034" r:id="rId1578" display="https://www.facebook.com/CAXTienPhong/"/>
    <hyperlink ref="C1035" r:id="rId1579" display="https://hanhdich.quephong.nghean.gov.vn/"/>
    <hyperlink ref="C1037" r:id="rId1580" display="https://namgiai.quephong.nghean.gov.vn/"/>
    <hyperlink ref="C1038" r:id="rId1581" display="https://www.facebook.com/conganBaTri/"/>
    <hyperlink ref="C1039" r:id="rId1582" display="https://trile.quephong.nghean.gov.vn/"/>
    <hyperlink ref="C1040" r:id="rId1583" display="https://www.facebook.com/p/Tu%E1%BB%95i-tr%E1%BA%BB-C%C3%B4ng-an-Th%C3%A0nh-ph%E1%BB%91-V%C4%A9nh-Y%C3%AAn-100066497717181/?locale=nl_BE"/>
    <hyperlink ref="C1041" r:id="rId1584" display="https://chaukim.quephong.nghean.gov.vn/"/>
    <hyperlink ref="C1042" r:id="rId1585" display="https://www.facebook.com/p/C%C3%B4ng-an-x%C3%A3-M%C6%B0%E1%BB%9Dng-N%E1%BB%8Dc-100063527138562/"/>
    <hyperlink ref="C1043" r:id="rId1586" display="https://muongnoc.quephong.nghean.gov.vn/"/>
    <hyperlink ref="C1045" r:id="rId1587" display="https://quean.queson.quangnam.gov.vn/"/>
    <hyperlink ref="C1046" r:id="rId1588" display="https://www.facebook.com/p/Tu%E1%BB%95i-tr%E1%BA%BB-C%C3%B4ng-an-Th%C3%A0nh-ph%E1%BB%91-V%C4%A9nh-Y%C3%AAn-100066497717181/?locale=nl_BE"/>
    <hyperlink ref="C1047" r:id="rId1589" display="https://quephong.nghean.gov.vn/tin-noi-bat/dong-chi-cao-minh-tu-chu-tich-ubnd-huyen-du-ngay-hoi-dai-doan-ket-toan-dan-toc-ban-poi-xa-chau-t-701822"/>
    <hyperlink ref="C1049" r:id="rId1590" display="https://namnhoong.quephong.nghean.gov.vn/"/>
    <hyperlink ref="C1050" r:id="rId1591" display="https://www.facebook.com/p/Tu%E1%BB%95i-tr%E1%BA%BB-C%C3%B4ng-an-Th%C3%A0nh-ph%E1%BB%91-V%C4%A9nh-Y%C3%AAn-100066497717181/?locale=nl_BE"/>
    <hyperlink ref="C1051" r:id="rId1592" display="https://quephong.nghean.gov.vn/tin-noi-bat/khanh-thanh-cau-vuot-lu-khuyen-hoc-khuyen-tai-briar-tai-xa-quang-phong-huyen-que-phong-687875"/>
    <hyperlink ref="C1052" r:id="rId1593" display="https://www.facebook.com/p/UBND-x%C3%A3-C%E1%BA%AFm-Mu%E1%BB%99n-huy%E1%BB%87n-Qu%E1%BA%BF-Phong-t%E1%BB%89nh-Ngh%E1%BB%87-An-100076012870757/"/>
    <hyperlink ref="C1053" r:id="rId1594" display="https://chicucthuyloi.nghean.gov.vn/tin-tuc-su-kien-59918/huyen-nam-dan-hoi-nghi-tiep-xuc-cu-tri-tai-xa-nam-xuan-700677"/>
    <hyperlink ref="C1054" r:id="rId1595" display="https://www.facebook.com/CATTTanLac/"/>
    <hyperlink ref="C1055" r:id="rId1596" display="https://quychau.nghean.gov.vn/cac-xa-thi-tran"/>
    <hyperlink ref="C1056" r:id="rId1597" display="https://www.facebook.com/ConganxaChauBinh/"/>
    <hyperlink ref="C1057" r:id="rId1598" display="https://quychau.nghean.gov.vn/cac-xa-thi-tran"/>
    <hyperlink ref="C1058" r:id="rId1599" display="https://www.facebook.com/p/C%C3%B4ng-an-huy%E1%BB%87n-Thu%E1%BA%ADn-Ch%C3%A2u-t%E1%BB%89nh-S%C6%A1n-La-100064903382297/"/>
    <hyperlink ref="C1059" r:id="rId1600" display="https://quychau.nghean.gov.vn/hoi-dong-nhan-dan/so-nong-nghiep-va-phat-trien-nong-thon-ban-giao-20-nha-tinh-nghia-tai-xa-chau-thuan-quy-chau-614317"/>
    <hyperlink ref="C1060" r:id="rId1601" display="https://www.facebook.com/p/C%C3%B4ng-An-X%C3%A3-Ch%C3%A2u-H%E1%BB%99i-100065229990687/"/>
    <hyperlink ref="C1061" r:id="rId1602" display="https://chaunhan.hungnguyen.nghean.gov.vn/"/>
    <hyperlink ref="C1063" r:id="rId1603" display="https://chaunhan.hungnguyen.nghean.gov.vn/"/>
    <hyperlink ref="C1064" r:id="rId1604" display="https://www.facebook.com/p/C%C3%B4ng-an-x%C3%A3-Ch%C3%A2u-Ti%E1%BA%BFn-Qu%E1%BB%B3-H%E1%BB%A3p-100063616740624/"/>
    <hyperlink ref="C1065" r:id="rId1605" display="https://quychau.nghean.gov.vn/kinh-te-chinh-tri/ubnd-huyen-la-viec-voi-xa-chau-tien-ban-giai-phap-day-nhanh-tien-do-xay-dung-xa-dat-bo-tieu-chi--567797"/>
    <hyperlink ref="C1067" r:id="rId1606" display="https://quychau.nghean.gov.vn/cac-xa-thi-tran"/>
    <hyperlink ref="C1069" r:id="rId1607" display="https://chauquang.quyhop.nghean.gov.vn/"/>
    <hyperlink ref="C1070" r:id="rId1608" display="https://www.facebook.com/caxchauphong/"/>
    <hyperlink ref="C1071" r:id="rId1609" display="https://chaunhan.hungnguyen.nghean.gov.vn/"/>
    <hyperlink ref="C1072" r:id="rId1610" display="https://www.facebook.com/ConganxaChauBinh/"/>
    <hyperlink ref="C1073" r:id="rId1611" display="https://quychau.nghean.gov.vn/cac-xa-thi-tran"/>
    <hyperlink ref="C1074" r:id="rId1612" display="https://www.facebook.com/ConganxaChauHoan789/"/>
    <hyperlink ref="C1075" r:id="rId1613" display="https://chauhoan.quychau.nghean.gov.vn/"/>
    <hyperlink ref="C1076" r:id="rId1614" display="https://www.facebook.com/caxdienlam/"/>
    <hyperlink ref="C1077" r:id="rId1615" display="https://quychau.nghean.gov.vn/cac-xa-thi-tran"/>
    <hyperlink ref="C1079" r:id="rId1616" display="https://kyson.nghean.gov.vn/kinh-te-chinh-tri-63438/thi-tran-muong-xen-40-nam-xay-dung-va-phat-trien-685617"/>
    <hyperlink ref="C1080" r:id="rId1617" display="https://www.facebook.com/p/Tu%E1%BB%95i-tr%E1%BA%BB-C%C3%B4ng-an-Th%C3%A0nh-ph%E1%BB%91-V%C4%A9nh-Y%C3%AAn-100066497717181/?locale=nl_BE"/>
    <hyperlink ref="C1081" r:id="rId1618" display="https://mythanh.yenthanh.nghean.gov.vn/"/>
    <hyperlink ref="C1083" r:id="rId1619" display="https://kyson.nghean.gov.vn/cac-xa-thi-tran/20-xa-bac-ly-475463"/>
    <hyperlink ref="C1084" r:id="rId1620" display="https://www.facebook.com/caxkengdu/"/>
    <hyperlink ref="C1085" r:id="rId1621" display="https://kyson.nghean.gov.vn/cac-xa-thi-tran/18-xa-keng-du-435101"/>
    <hyperlink ref="C1086" r:id="rId1622" display="https://www.facebook.com/p/C%C3%B4ng-an-x%C3%A3-%C4%90o%E1%BB%8Dc-M%E1%BA%A1y-100068303130178/?locale=fi_FI"/>
    <hyperlink ref="C1087" r:id="rId1623" display="https://kyson.nghean.gov.vn/cac-xa-thi-tran/17-xa-dooc-may-458893"/>
    <hyperlink ref="C1088" r:id="rId1624" display="https://www.facebook.com/p/X%C3%A3-Hu%E1%BB%93i-T%E1%BB%A5-K%E1%BB%B3-S%C6%A1n-Ngh%E1%BB%87-An-100057795513887/"/>
    <hyperlink ref="C1089" r:id="rId1625" display="https://kyson.nghean.gov.vn/cac-xa-thi-tran/15-xa-huoi-tu-435096?pageindex=0"/>
    <hyperlink ref="C1091" r:id="rId1626" display="https://kyson.nghean.gov.vn/cac-xa-thi-tran"/>
    <hyperlink ref="C1093" r:id="rId1627" display="https://www.nghean.gov.vn/"/>
    <hyperlink ref="C1095" r:id="rId1628" display="https://kyson.nghean.gov.vn/"/>
    <hyperlink ref="C1096" r:id="rId1629" display="https://www.facebook.com/p/C%C3%B4ng-an-x%C3%A3-B%E1%BA%A3o-Nam-K%E1%BB%B3-S%C6%A1n-100066796596867/"/>
    <hyperlink ref="C1097" r:id="rId1630" display="https://namdan.nghean.gov.vn/"/>
    <hyperlink ref="C1099" r:id="rId1631" display="https://congan.nghean.gov.vn/tin-tuc-su-kien/202311/giam-doc-cong-an-tinh-nghe-an-du-ngay-hoi-dai-doan-ket-toan-dan-toc-o-ky-son-995609/"/>
    <hyperlink ref="C1101" r:id="rId1632" display="https://www.nghean.gov.vn/"/>
    <hyperlink ref="C1102" r:id="rId1633" display="https://www.facebook.com/p/C%C3%B4ng-an-x%C3%A3-H%E1%BB%AFu-L%E1%BA%ADp-K%E1%BB%B3-S%C6%A1n-Ngh%E1%BB%87-An-100065239832486/"/>
    <hyperlink ref="C1103" r:id="rId1634" display="https://www.nghean.gov.vn/tuyen-truyen-chinh-sach-bao-hiem-xa-hoi/bhxh-tinh-trao-qua-ho-tro-nhan-dan-xa-huu-lap-huyen-ky-son-537580"/>
    <hyperlink ref="C1104" r:id="rId1635" display="https://www.facebook.com/Congantaca/"/>
    <hyperlink ref="C1105" r:id="rId1636" display="https://chicucthuyloi.nghean.gov.vn/tin-trong-tinh/chu-tich-ubnd-tinh-huy-dong-luc-luong-va-phuong-tien-khac-phuc-nhanh-hau-qua-mua-lu-o-ky-son-532590"/>
    <hyperlink ref="C1106" r:id="rId1637" display="https://www.facebook.com/2030522043900428"/>
    <hyperlink ref="C1107" r:id="rId1638" display="https://thongke.nghean.gov.vn/tin-hoat-dong/cuc-thong-ke-nghe-an-trao-qua-ung-ho-xa-chieu-luu-huyen-ky-son-tinh-nghe-an-453251"/>
    <hyperlink ref="C1108" r:id="rId1639" display="https://www.facebook.com/p/Ban-C%C3%B4ng-An-X%C3%A3-M%C6%B0%E1%BB%9Dng-T%C3%ADp-100065164734325/"/>
    <hyperlink ref="C1109" r:id="rId1640" display="https://muongnoc.quephong.nghean.gov.vn/"/>
    <hyperlink ref="C1110" r:id="rId1641" display="https://www.facebook.com/conganhuyenkyson/"/>
    <hyperlink ref="C1111" r:id="rId1642" display="https://kyson.nghean.gov.vn/kinh-te-chinh-tri-63438/xa-huu-kiem-don-nhan-co-thi-dua-cua-chinh-phu-va-ra-mat-cuon-lich-su-dang-bo-xa-621032"/>
    <hyperlink ref="C1112" r:id="rId1643" display="https://www.facebook.com/p/Tu%E1%BB%95i-tr%E1%BA%BB-C%C3%B4ng-an-th%E1%BB%8B-x%C3%A3-S%C6%A1n-T%C3%A2y-100040884909606/"/>
    <hyperlink ref="C1113" r:id="rId1644" display="https://kyson.nghean.gov.vn/cac-xa-thi-tran/13-xa-tay-son-463890?pageindex=0"/>
    <hyperlink ref="C1114" r:id="rId1645" display="https://www.facebook.com/p/C%C3%B4ng-An-X%C3%A3-M%C6%B0%E1%BB%9Dng-%E1%BA%A2i-100066310819042/"/>
    <hyperlink ref="C1115" r:id="rId1646" display="https://muongnoc.quephong.nghean.gov.vn/"/>
    <hyperlink ref="C1116" r:id="rId1647" display="https://www.facebook.com/p/C%C3%B4ng-an-x%C3%A3-Na-Ngoi-K%E1%BB%B3-S%C6%A1n-100082136214740/"/>
    <hyperlink ref="C1117" r:id="rId1648" display="https://kyson.nghean.gov.vn/cac-xa-thi-tran/14-xa-na-ngoi-454182?pageindex=0"/>
    <hyperlink ref="C1119" r:id="rId1649" display="https://kyson.nghean.gov.vn/"/>
    <hyperlink ref="C1120" r:id="rId1650" display="https://www.facebook.com/conganhuyenLacSon/"/>
    <hyperlink ref="C1121" r:id="rId1651" display="https://www.nghean.gov.vn/"/>
    <hyperlink ref="C1122" r:id="rId1652" display="https://www.facebook.com/tuoitrecongansonla/"/>
    <hyperlink ref="C1123" r:id="rId1653" display="https://maison.tuongduong.nghean.gov.vn/"/>
    <hyperlink ref="C1124" r:id="rId1654" display="https://www.facebook.com/p/C%C3%B4ng-an-xa%CC%83-Nh%C3%B4n-Mai-100079104690411/"/>
    <hyperlink ref="C1125" r:id="rId1655" display="https://nhonmai.tuongduong.nghean.gov.vn/"/>
    <hyperlink ref="C1126" r:id="rId1656" display="https://www.facebook.com/groups/520269888323961/"/>
    <hyperlink ref="C1131" r:id="rId1657" display="https://ngamy.tuongduong.nghean.gov.vn/"/>
    <hyperlink ref="C1132" r:id="rId1658" display="https://www.facebook.com/p/C%C3%B4ng-an-x%C3%A3-Xi%C3%AAng-My-T%C6%B0%C6%A1ng-D%C6%B0%C6%A1ng-Ngh%E1%BB%87-An-100063178782178/"/>
    <hyperlink ref="C1133" r:id="rId1659" display="https://www.nghean.gov.vn/tin-noi-bat-danh-cho-nguoi-dan/nhieu-hoat-dong-ho-tro-chinh-quyen-nhan-dan-xa-xieng-my-day-lui-toi-pham-xoa-doi-giam-ngheo-541574"/>
    <hyperlink ref="C1135" r:id="rId1660" display="https://luongminh.tuongduong.nghean.gov.vn/"/>
    <hyperlink ref="C1137" r:id="rId1661" display="https://yenhoa.tuongduong.nghean.gov.vn/"/>
    <hyperlink ref="C1139" r:id="rId1662" display="https://yenna.tuongduong.nghean.gov.vn/"/>
    <hyperlink ref="C1140" r:id="rId1663" display="https://www.facebook.com/p/C%C3%B4ng-An-x%C3%A3-L%C6%B0u-Ki%E1%BB%81n-100063935446696/"/>
    <hyperlink ref="C1141" r:id="rId1664" display="https://luukien.tuongduong.nghean.gov.vn/"/>
    <hyperlink ref="C1143" r:id="rId1665" display="https://thachgiam.tuongduong.nghean.gov.vn/"/>
    <hyperlink ref="C1145" r:id="rId1666" display="https://xaluong.tuongduong.nghean.gov.vn/"/>
    <hyperlink ref="C1146" r:id="rId1667" display="https://www.facebook.com/policetamthai/"/>
    <hyperlink ref="C1147" r:id="rId1668" display="https://tamthai.tuongduong.nghean.gov.vn/"/>
    <hyperlink ref="C1148" r:id="rId1669" display="https://www.facebook.com/p/C%C3%B4ng-an-x%C3%A3-Tam-%C4%90%C3%ACnh-T%C6%B0%C6%A1ng-D%C6%B0%C6%A1ng-Ngh%E1%BB%87-An-100071549359332/"/>
    <hyperlink ref="C1149" r:id="rId1670" display="https://tamdinh.tuongduong.nghean.gov.vn/"/>
    <hyperlink ref="C1151" r:id="rId1671" display="https://yenthang.tuongduong.nghean.gov.vn/"/>
    <hyperlink ref="C1152" r:id="rId1672" display="https://www.facebook.com/p/C%C3%B4ng-an-x%C3%A3-Tam-Quang-100068635860222/"/>
    <hyperlink ref="C1153" r:id="rId1673" display="https://tamquang.tuongduong.nghean.gov.vn/"/>
    <hyperlink ref="C1154" r:id="rId1674" display="https://www.facebook.com/p/C%C3%B4ng-an-x%C3%A3-Tam-H%E1%BB%A3p-huy%E1%BB%87n-Qu%E1%BB%B3-H%E1%BB%A3p-100032787262165/"/>
    <hyperlink ref="C1155" r:id="rId1675" display="https://tamhop.quyhop.nghean.gov.vn/"/>
    <hyperlink ref="C1156" r:id="rId1676" display="https://www.facebook.com/2030522043900428"/>
    <hyperlink ref="C1157" r:id="rId1677" display="https://nghiadan.nghean.gov.vn/"/>
    <hyperlink ref="C1158" r:id="rId1678" display="https://www.facebook.com/people/C%C3%B4ng-an-x%C3%A3-Ngh%C4%A9a-Mai/100067135170903/"/>
    <hyperlink ref="C1159" r:id="rId1679" display="https://nghiamai.nghiadan.nghean.gov.vn/"/>
    <hyperlink ref="C1160" r:id="rId1680" display="https://www.facebook.com/banconganxanghiayen/"/>
    <hyperlink ref="C1161" r:id="rId1681" display="https://nghiayen.nghiadan.nghean.gov.vn/"/>
    <hyperlink ref="C1162" r:id="rId1682" display="https://www.facebook.com/p/C%C3%B4ng-an-x%C3%A3-Ngh%C4%A9a-L%E1%BA%A1c-100066517454795/"/>
    <hyperlink ref="C1163" r:id="rId1683" display="https://nghialac.nghiadan.nghean.gov.vn/"/>
    <hyperlink ref="C1165" r:id="rId1684" display="https://nghialam.nghiadan.nghean.gov.vn/"/>
    <hyperlink ref="C1166" r:id="rId1685" display="https://www.facebook.com/p/C%C3%B4ng-an-x%C3%A3-Ngh%C4%A9a-S%C6%A1n-huy%E1%BB%87n-Ngh%C4%A9a-%C4%90%C3%A0n-t%E1%BB%89nh-Ngh%E1%BB%87-An-100050620252362/"/>
    <hyperlink ref="C1167" r:id="rId1686" display="https://nghiason.nghiadan.nghean.gov.vn/"/>
    <hyperlink ref="C1169" r:id="rId1687" display="https://nghialoi.nghiadan.nghean.gov.vn/"/>
    <hyperlink ref="C1170" r:id="rId1688" display="https://www.facebook.com/p/C%C3%B4ng-an-x%C3%A3-Ngh%C4%A9a-B%C3%ACnh-100063681475817/"/>
    <hyperlink ref="C1171" r:id="rId1689" display="https://nghiadan.nghean.gov.vn/uy-ban-nhan-dan-huyen/ubnd-xa-thi-tran-487176"/>
    <hyperlink ref="C1173" r:id="rId1690" display="https://nghiadan.nghean.gov.vn/uy-ban-nhan-dan-huyen/ubnd-xa-thi-tran-487176"/>
    <hyperlink ref="C1175" r:id="rId1691" display="https://nghiadan.nghean.gov.vn/uy-ban-nhan-dan-huyen/ubnd-xa-thi-tran-487176"/>
    <hyperlink ref="C1177" r:id="rId1692" display="https://nghiadan.nghean.gov.vn/uy-ban-nhan-dan-huyen/ubnd-xa-thi-tran-487176"/>
    <hyperlink ref="C1178" r:id="rId1693" display="https://www.facebook.com/conganxanghiahung.org/"/>
    <hyperlink ref="C1179" r:id="rId1694" display="https://hungnghia.hungnguyen.nghean.gov.vn/"/>
    <hyperlink ref="C1181" r:id="rId1695" display="https://nghiadan.nghean.gov.vn/uy-ban-nhan-dan-huyen/ubnd-xa-thi-tran-487176"/>
    <hyperlink ref="C1182" r:id="rId1696" display="https://www.facebook.com/conganxanghiathinh.nghiadan.nghean/"/>
    <hyperlink ref="C1183" r:id="rId1697" display="https://nghiadan.nghean.gov.vn/uy-ban-nhan-dan-huyen/ubnd-xa-thi-tran-487176"/>
    <hyperlink ref="C1184" r:id="rId1698" display="https://www.facebook.com/p/C%C3%B4ng-an-x%C3%A3-Ngh%C4%A9a-Trung-huy%E1%BB%87n-Ngh%C4%A9a-%C4%90%C3%A0n-t%E1%BB%89nh-Ngh%E1%BB%87-An-100063575798734/"/>
    <hyperlink ref="C1185" r:id="rId1699" display="https://nghiadan.nghean.gov.vn/uy-ban-nhan-dan-huyen/ubnd-xa-thi-tran-487176"/>
    <hyperlink ref="C1187" r:id="rId1700" display="https://nghiaan.nghiadan.nghean.gov.vn/"/>
    <hyperlink ref="C1189" r:id="rId1701" display="https://nghiadong-tanky.nghean.gov.vn/"/>
    <hyperlink ref="C1191" r:id="rId1702" display="https://nghiadan.nghean.gov.vn/"/>
    <hyperlink ref="C1193" r:id="rId1703" display="https://nghiahieu.nghiadan.nghean.gov.vn/"/>
    <hyperlink ref="C1194" r:id="rId1704" display="https://www.facebook.com/p/Tu%E1%BB%95i-tr%E1%BA%BB-C%C3%B4ng-an-Ngh%C4%A9a-L%E1%BB%99-100081887170070/"/>
    <hyperlink ref="C1195" r:id="rId1705" display="https://nghiatien.thaihoa.nghean.gov.vn/"/>
    <hyperlink ref="C1197" r:id="rId1706" display="https://nghiaduc.nghiadan.nghean.gov.vn/"/>
    <hyperlink ref="C1199" r:id="rId1707" display="https://nghiaan.nghiadan.nghean.gov.vn/"/>
    <hyperlink ref="C1201" r:id="rId1708" display="https://nghiadan.nghean.gov.vn/uy-ban-nhan-dan-huyen/ubnd-xa-thi-tran-487176"/>
    <hyperlink ref="C1202" r:id="rId1709" display="https://www.facebook.com/p/C%C3%B4ng-an-X%C3%A3-Ngh%C4%A9a-L%E1%BB%99c-100062943894593/"/>
    <hyperlink ref="C1203" r:id="rId1710" display="https://nghiadan.nghean.gov.vn/uy-ban-nhan-dan-huyen/ubnd-xa-thi-tran-487176"/>
    <hyperlink ref="C1205" r:id="rId1711" display="https://nghiakhanh.nghiadan.nghean.gov.vn/"/>
    <hyperlink ref="C1207" r:id="rId1712" display="http://quyhop.gov.vn/"/>
    <hyperlink ref="C1209" r:id="rId1713" display="https://yenhop.quyhop.nghean.gov.vn/"/>
    <hyperlink ref="C1210" r:id="rId1714" display="https://www.facebook.com/p/C%C3%B4ng-an-x%C3%A3-Ch%C3%A2u-Ti%E1%BA%BFn-Qu%E1%BB%B3-H%E1%BB%A3p-100063616740624/"/>
    <hyperlink ref="C1211" r:id="rId1715" display="https://quychau.nghean.gov.vn/kinh-te-chinh-tri/ubnd-huyen-la-viec-voi-xa-chau-tien-ban-giai-phap-day-nhanh-tien-do-xay-dung-xa-dat-bo-tieu-chi--567797"/>
    <hyperlink ref="C1213" r:id="rId1716" display="https://chauquang.quyhop.nghean.gov.vn/"/>
    <hyperlink ref="C1215" r:id="rId1717" display="https://www.nghean.gov.vn/"/>
    <hyperlink ref="C1217" r:id="rId1718" display="https://chauquang.quyhop.nghean.gov.vn/"/>
    <hyperlink ref="C1219" r:id="rId1719" display="https://bdt.nghean.gov.vn/tin-tuc-su-kien/dai-bieu-quoc-hoi-tiep-xuc-cu-tri-tai-xa-lien-hop-huyen-quy-hop-sau-ky-hop-thu-7-quoc-hoi-khoa-x-664317"/>
    <hyperlink ref="C1220" r:id="rId1720" display="https://www.facebook.com/caxchauloc/"/>
    <hyperlink ref="C1221" r:id="rId1721" display="https://chauloc.quyhop.nghean.gov.vn/"/>
    <hyperlink ref="C1222" r:id="rId1722" display="https://www.facebook.com/p/C%C3%B4ng-an-x%C3%A3-Tam-H%E1%BB%A3p-huy%E1%BB%87n-Qu%E1%BB%B3-H%E1%BB%A3p-100032787262165/"/>
    <hyperlink ref="C1223" r:id="rId1723" display="https://tamhop.quyhop.nghean.gov.vn/"/>
    <hyperlink ref="C1225" r:id="rId1724" display="https://chicucthuyloi.nghean.gov.vn/tin-tuc-su-kien-59918/huyen-quy-hop-to-chuc-le-phat-dong-ra-quan-lam-thuy-loi-nam-2024-697470"/>
    <hyperlink ref="C1227" r:id="rId1725" display="https://chauquang.quyhop.nghean.gov.vn/"/>
    <hyperlink ref="C1229" r:id="rId1726" display="https://thohop.quyhop.nghean.gov.vn/"/>
    <hyperlink ref="C1230" r:id="rId1727" display="https://www.facebook.com/p/C%C3%B4ng-an-x%C3%A3-Minh-H%E1%BB%A3p-100064615697253/?locale=vi_VN"/>
    <hyperlink ref="C1231" r:id="rId1728" display="http://minhhop.quyhop.nghean.gov.vn/"/>
    <hyperlink ref="C1233" r:id="rId1729" display="https://nghiaxuan.quyhop.nghean.gov.vn/"/>
    <hyperlink ref="C1235" r:id="rId1730" display="https://chauquang.quyhop.nghean.gov.vn/"/>
    <hyperlink ref="C1236" r:id="rId1731" display="https://www.facebook.com/p/C%C3%B4ng-an-x%C3%A3-Ch%C3%A2u-%C4%90%C3%ACnh-100031770866373/"/>
    <hyperlink ref="C1237" r:id="rId1732" display="https://chaudinh.quyhop.nghean.gov.vn/"/>
    <hyperlink ref="C1238" r:id="rId1733" display="https://www.facebook.com/p/C%C3%B4ng-an-x%C3%A3-v%C4%83n-l%E1%BB%A3i-huy%E1%BB%87n-Qu%E1%BB%B3-H%E1%BB%A3p-100066522771654/"/>
    <hyperlink ref="C1239" r:id="rId1734" display="https://vanloi.quyhop.nghean.gov.vn/"/>
    <hyperlink ref="C1240" r:id="rId1735" display="https://www.facebook.com/p/C%C3%B4ng-an-x%C3%A3-Nam-S%C6%A1n-huy%E1%BB%87n-Qu%E1%BB%B3-H%E1%BB%A3p-t%E1%BB%89nh-Ngh%E1%BB%87-An-100070238080939/"/>
    <hyperlink ref="C1241" r:id="rId1736" display="https://namson.doluong.nghean.gov.vn/"/>
    <hyperlink ref="C1243" r:id="rId1737" display="https://chauly.quyhop.nghean.gov.vn/"/>
    <hyperlink ref="C1245" r:id="rId1738" display="https://hason.quyhop.nghean.gov.vn/"/>
    <hyperlink ref="C1246" r:id="rId1739" display="https://www.facebook.com/p/C%C3%B4ng-an-x%C3%A3-B%E1%BA%AFc-S%C6%A1n-%C4%90%C3%B4-L%C6%B0%C6%A1ng-Ngh%E1%BB%87-An-100066829706376/"/>
    <hyperlink ref="C1247" r:id="rId1740" display="https://doluong.nghean.gov.vn/bac-son/gioi-thieu-chung-xa-bac-son-365180"/>
    <hyperlink ref="C1248" r:id="rId1741" display="https://www.facebook.com/conganBaTri/"/>
    <hyperlink ref="C1249" r:id="rId1742" display="https://www.nghean.gov.vn/huyen-uy-hdnd-ubnd-huyen-quynh-luu"/>
    <hyperlink ref="C1250" r:id="rId1743" display="https://www.facebook.com/p/C%C3%B4ng-an-X%C3%A3-Qu%E1%BB%B3nh-Th%E1%BA%AFng-100063939104759/"/>
    <hyperlink ref="C1251" r:id="rId1744" display="https://quynhluu.nghean.gov.vn/"/>
    <hyperlink ref="C1252" r:id="rId1745" display="https://www.facebook.com/p/C%C3%B4ng-an-x%C3%A3-Qu%E1%BB%B3nh-T%C3%A2n-100063791641718/"/>
    <hyperlink ref="C1253" r:id="rId1746" display="https://quynhluu.nghean.gov.vn/tin-cua-cac-xa-thi-tran-cac-ban-nganh/quynh-tan-quynh-luu-ky-niem-50-nam-ngay-thanh-lap-xa-553542"/>
    <hyperlink ref="C1254" r:id="rId1747" display="https://www.facebook.com/conganxaquynhchau/"/>
    <hyperlink ref="C1255" r:id="rId1748" display="https://quynhchau.quynhluu.nghean.gov.vn/"/>
    <hyperlink ref="C1256" r:id="rId1749" display="https://www.facebook.com/p/C%C3%B4ng-an-x%C3%A3-T%C3%A2n-S%C6%A1n-Qu%E1%BB%B3nh-L%C6%B0u-100079974690487/"/>
    <hyperlink ref="C1257" r:id="rId1750" display="https://tanson.doluong.nghean.gov.vn/"/>
    <hyperlink ref="C1258" r:id="rId1751" display="https://www.facebook.com/p/C%C3%B4ng-an-x%C3%A3-Qu%E1%BB%B3nh-V%C4%83n-100057236868043/"/>
    <hyperlink ref="C1259" r:id="rId1752" display="https://quynhluu.nghean.gov.vn/thoi-su-chinh-tri/quynh-van-quynh-luu-co-tan-chu-tich-ubnd-xa-491854"/>
    <hyperlink ref="C1260" r:id="rId1753" display="https://www.facebook.com/p/C%C3%B4ng-an-x%C3%A3-Ng%E1%BB%8Dc-S%C6%A1n-100063204161309/"/>
    <hyperlink ref="C1261" r:id="rId1754" display="https://doluong.nghean.gov.vn/ngoc-son/gioi-thieu-chung-xa-ngoc-son-365175"/>
    <hyperlink ref="C1263" r:id="rId1755" display="https://quynhtam.quynhluu.nghean.gov.vn/"/>
    <hyperlink ref="C1264" r:id="rId1756" display="https://www.facebook.com/caxquynhhoa/"/>
    <hyperlink ref="C1265" r:id="rId1757" display="https://www.nghean.gov.vn/chinh-tri/xa-quynh-hoa-don-nhan-bang-cong-nhan-xa-dat-chuan-nong-thon-moi-527529"/>
    <hyperlink ref="C1266" r:id="rId1758" display="https://www.facebook.com/p/C%C3%B4ng-an-x%C3%A3-Qu%E1%BB%B3nh-Th%E1%BA%A1ch-100069481275726/"/>
    <hyperlink ref="C1267" r:id="rId1759" display="https://quynhthach.quynhluu.nghean.gov.vn/"/>
    <hyperlink ref="C1269" r:id="rId1760" display="https://quynhluu.nghean.gov.vn/van-hoa-xa-hoi/ubnd-huyen-quynh-luu-lam-viec-voi-xa-quynh-bang-ve-cong-tac-chuan-bi-le-cong-bo-huyen-dat-nong-t-550034"/>
    <hyperlink ref="C1271" r:id="rId1761" display="https://quynhluu.nghean.gov.vn/"/>
    <hyperlink ref="C1272" r:id="rId1762" display="https://www.facebook.com/ConganxaQuynhThanh/"/>
    <hyperlink ref="C1273" r:id="rId1763" display="https://quynhthanh.quynhluu.nghean.gov.vn/"/>
    <hyperlink ref="C1275" r:id="rId1764" display="https://nghean.gov.vn/kinh-te/xa-quynh-hau-don-bang-cong-nhan-xa-dat-chuan-nong-thon-moi-nang-cao-nam-2021-550141"/>
    <hyperlink ref="C1276" r:id="rId1765" display="https://www.facebook.com/p/C%C3%B4ng-an-x%C3%A3-Qu%E1%BB%B3nh-L%C3%A2m-100063703022571/"/>
    <hyperlink ref="C1277" r:id="rId1766" display="https://quynhlam.quynhluu.nghean.gov.vn/"/>
    <hyperlink ref="C1278" r:id="rId1767" display="https://www.facebook.com/conganxaquynhdoi/"/>
    <hyperlink ref="C1279" r:id="rId1768" display="https://quynhdoi.gov.vn/"/>
    <hyperlink ref="C1280" r:id="rId1769" display="https://www.facebook.com/p/C%C3%B4ng-an-x%C3%A3-Qu%E1%BB%B3nh-L%C6%B0%C6%A1ng-100032459812635/"/>
    <hyperlink ref="C1281" r:id="rId1770" display="https://quynhluu.nghean.gov.vn/tin-cua-cac-xa-thi-tran-cac-ban-nganh/xa-quynh-luong-quynh-luu-to-chuc-ngay-hoi-toan-dan-bao-ve-an-ninh-to-quoc-578621"/>
    <hyperlink ref="C1283" r:id="rId1771" display="https://quynhluu.nghean.gov.vn/"/>
    <hyperlink ref="C1284" r:id="rId1772" display="https://www.facebook.com/caxquynhyen17182/"/>
    <hyperlink ref="C1285" r:id="rId1773" display="https://quynhyen.quynhluu.nghean.gov.vn/"/>
    <hyperlink ref="C1286" r:id="rId1774" display="https://www.facebook.com/p/C%C3%B4ng-an-x%C3%A3-Qu%E1%BB%B3nh-B%C3%A1-100064972360325/"/>
    <hyperlink ref="C1287" r:id="rId1775" display="https://quynhba.quynhluu.nghean.gov.vn/"/>
    <hyperlink ref="C1288" r:id="rId1776" display="https://www.facebook.com/conganxaquynhminh/"/>
    <hyperlink ref="C1289" r:id="rId1777" display="https://www.nghean.gov.vn/kinh-te/xa-quynh-minh-huyen-quynh-luu-don-nhan-bang-cong-nhan-xa-nong-thon-moi-nang-cao-610144"/>
    <hyperlink ref="C1290" r:id="rId1778" display="https://www.facebook.com/p/C%C3%B4ng-an-x%C3%A3-Qu%E1%BB%B3nh-Di%E1%BB%85n-100063497774788/"/>
    <hyperlink ref="C1291" r:id="rId1779" display="https://quynhluu.nghean.gov.vn/"/>
    <hyperlink ref="C1292" r:id="rId1780" display="https://www.facebook.com/p/C%C3%B4ng-an-x%C3%A3-Qu%E1%BB%B3nh-H%C6%B0ng-100067509011427/"/>
    <hyperlink ref="C1293" r:id="rId1781" display="https://quynhluu.nghean.gov.vn/"/>
    <hyperlink ref="C1294" r:id="rId1782" display="https://www.facebook.com/p/C%C3%B4ng-an-x%C3%A3-Qu%E1%BB%B3nh-Giang-100068939718382/"/>
    <hyperlink ref="C1295" r:id="rId1783" display="https://quynhluu.nghean.gov.vn/tin-cua-cac-xa-thi-tran-cac-ban-nganh/dang-bo-xa-quynh-giang-quynh-luu-trao-huy-hieu-dang-va-tong-ket-cong-tac-xay-dung-dang-nam-2023-613797"/>
    <hyperlink ref="C1296" r:id="rId1784" display="https://www.facebook.com/p/C%C3%B4ng-an-x%C3%A3-Qu%E1%BB%B3nh-Ng%E1%BB%8Dc-100063223510811/"/>
    <hyperlink ref="C1297" r:id="rId1785" display="https://quynhluu.nghean.gov.vn/thoi-su-chinh-tri/lanh-dao-so-ke-hoach-va-dau-tu-tinh-nghe-an-du-ngay-hoi-dai-doan-ket-o-thon-song-ngoc-xa-quynh-n-609672"/>
    <hyperlink ref="C1299" r:id="rId1786" display="https://quynhluu.nghean.gov.vn/"/>
    <hyperlink ref="C1300" r:id="rId1787" display="https://www.facebook.com/p/Truy%E1%BB%81n-th%C3%B4ng-Th%C3%A1i-H%C3%B2a-100057187671239/"/>
    <hyperlink ref="C1301" r:id="rId1788" display="https://nghiatien.thaihoa.nghean.gov.vn/"/>
    <hyperlink ref="C1303" r:id="rId1789" display="https://www.nghean.gov.vn/"/>
    <hyperlink ref="C1304" r:id="rId1790" display="https://www.facebook.com/caxsonhai/"/>
    <hyperlink ref="C1305" r:id="rId1791" display="https://sonthanh.yenthanh.nghean.gov.vn/to-chuc-bo-may/uy-ban-nhan-dan.html"/>
    <hyperlink ref="C1306" r:id="rId1792" display="https://www.facebook.com/p/C%C3%B4ng-An-X%C3%A3-Qu%E1%BB%B3nh-Th%E1%BB%8D-100065240926119/"/>
    <hyperlink ref="C1307" r:id="rId1793" display="https://quynhluu.nghean.gov.vn/thoi-su-chinh-tri/xa-quynh-tho-huyen-quynh-luu-ky-niem-70-nam-thanh-lap-697885"/>
    <hyperlink ref="C1308" r:id="rId1794" display="https://www.facebook.com/p/C%C3%B4ng-An-X%C3%A3-Qu%E1%BB%B3nh-Thu%E1%BA%ADn-100067204946231/"/>
    <hyperlink ref="C1309" r:id="rId1795" display="https://chicucthuyloi.nghean.gov.vn/tin-hoat-dong/doan-cong-tac-cua-uy-ban-nhan-dan-tinh-nghe-an-kiem-tra-cong-tac-chuan-bi-ung-pho-bao-so-3-tai-c-690384"/>
    <hyperlink ref="C1310" r:id="rId1796" display="https://www.facebook.com/p/C%C3%B4ng-an-x%C3%A3-Qu%E1%BB%B3nh-Long-100046294881355/"/>
    <hyperlink ref="C1313" r:id="rId1797" display="https://tanthang.quynhluu.nghean.gov.vn/tin-noi-bat/gioi-thieu-ve-tan-thang-574310"/>
    <hyperlink ref="C1314" r:id="rId1798" display="https://www.facebook.com/p/Tu%E1%BB%95i-tr%E1%BA%BB-Con-Cu%C3%B4ng-100080489384664/"/>
    <hyperlink ref="C1315" r:id="rId1799" display="https://concuong.nghean.gov.vn/"/>
    <hyperlink ref="C1317" r:id="rId1800" display="https://binhchuan.concuong.nghean.gov.vn/"/>
    <hyperlink ref="C1318" r:id="rId1801" display="https://www.facebook.com/groups/593722651462275/"/>
    <hyperlink ref="C1319" r:id="rId1802" display="https://vienkiemsat.nghean.gov.vn/tin-hoat-dong/vien-ksnd-huyen-con-cuong-truc-tiep-kiem-sat-viec-chap-hanh-an-treo-va-cai-tao-khong-giam-giu-ta-543505"/>
    <hyperlink ref="C1320" r:id="rId1803" display="https://www.facebook.com/p/Tu%E1%BB%95i-tr%E1%BA%BB-C%C3%B4ng-an-huy%E1%BB%87n-Ninh-Ph%C6%B0%E1%BB%9Bc-100068114569027/"/>
    <hyperlink ref="C1321" r:id="rId1804" display="https://anhson.nghean.gov.vn/cam-son/cam-son-473890"/>
    <hyperlink ref="C1322" r:id="rId1805" display="https://www.facebook.com/cathachngan/"/>
    <hyperlink ref="C1323" r:id="rId1806" display="https://datafiles.nghean.gov.vn/nan-ubnd/2934/steeringdocument/qd_cong_bo_het_dich__20240704020240704052318754_Signed638557627877033751.pdf"/>
    <hyperlink ref="C1324" r:id="rId1807" display="https://www.facebook.com/p/Tu%E1%BB%95i-tr%E1%BA%BB-Con-Cu%C3%B4ng-100080489384664/"/>
    <hyperlink ref="C1325" r:id="rId1808" display="https://datafiles.nghean.gov.vn/nan-ubnd/2934/steeringdocument/139qd_cong_bo__dtlcp_xa__dp_2020240913053430465_Signed.pdf"/>
    <hyperlink ref="C1326" r:id="rId1809" display="https://www.facebook.com/TuoitreMoDuc/"/>
    <hyperlink ref="C1327" r:id="rId1810" display="https://concuong.nghean.gov.vn/tin-tuc-su-kien/mau-duc-con-cuong-to-chuc-toa-dam-ky-niem-55-nam-ngay-thanh-lap-xa-5-7-1963-5-7-2018-436144?pageindex=0"/>
    <hyperlink ref="C1328" r:id="rId1811" display="https://www.facebook.com/p/C%C3%B4ng-an-x%C3%A3-Ch%C3%A2u-Kh%C3%AA-100064414196704/"/>
    <hyperlink ref="C1329" r:id="rId1812" display="https://chaukhe.concuong.nghean.gov.vn/"/>
    <hyperlink ref="C1331" r:id="rId1813" display="https://chikhe.concuong.nghean.gov.vn/"/>
    <hyperlink ref="C1332" r:id="rId1814" display="https://www.facebook.com/p/C%C3%B4ng-an-x%C3%A3-B%E1%BB%93ng-Kh%C3%AA-100070235858506/"/>
    <hyperlink ref="C1333" r:id="rId1815" display="https://chaukhe.concuong.nghean.gov.vn/"/>
    <hyperlink ref="C1335" r:id="rId1816" display="https://datafiles.nghean.gov.vn/nan-ubnd/4117/steeringdocument/bc_giam_sat_cua_hdnd_20240508020240508050157084_Signed638508361957203069.pdf"/>
    <hyperlink ref="C1337" r:id="rId1817" display="https://concuong.nghean.gov.vn/tin-tuc-su-kien/uy-ban-nhan-dan-tinh-nghe-an-cong-bo-quyet-dinh-tan-pho-chu-tich-ubnd-huyen-con-cuong-634369?pageindex=0"/>
    <hyperlink ref="C1338" r:id="rId1818" display="https://www.facebook.com/tuoitrecongansonla/"/>
    <hyperlink ref="C1339" r:id="rId1819" display="https://www.nghean.gov.vn/uy-ban-nhan-dan-tinh"/>
    <hyperlink ref="C1340" r:id="rId1820" display="https://www.facebook.com/trungtamvanhoathethaovatruyenthongtanky/?locale=vi_VN"/>
    <hyperlink ref="C1341" r:id="rId1821" display="https://tanky.nghean.gov.vn/"/>
    <hyperlink ref="C1342" r:id="rId1822" display="https://www.facebook.com/p/C%C3%B4ng-An-x%C3%A3-T%C3%A2n-H%E1%BB%A3p-huy%E1%BB%87n-T%C3%A2n-K%E1%BB%B3-t%E1%BB%89nh-Ngh%E1%BB%87-An-100034170041811/"/>
    <hyperlink ref="C1343" r:id="rId1823" display="https://tanky.nghean.gov.vn/tin-hoat-dong1/hoi-nong-dan-xa-tan-hop-to-chuc-le-ra-mat-mo-hinh-to-tiet-kiem-va-vay-von-688849"/>
    <hyperlink ref="C1344" r:id="rId1824" display="https://www.facebook.com/trungtamvanhoathethaovatruyenthongtanky/?locale=vi_VN"/>
    <hyperlink ref="C1345" r:id="rId1825" display="https://tanphu.tanky.nghean.gov.vn/"/>
    <hyperlink ref="C1346" r:id="rId1826" display="https://www.facebook.com/conganBaTri/"/>
    <hyperlink ref="C1347" r:id="rId1827" display="https://tanky.nghean.gov.vn/danh-sach-nguoi-phat-ngon/danh-sach-nguoi-phat-ngon-364848"/>
    <hyperlink ref="C1348" r:id="rId1828" display="https://www.facebook.com/p/C%C3%B4ng-an-X%C3%A3-Giai-Xu%C3%A2n-T%C3%A2n-K%E1%BB%B3-Ngh%E1%BB%87-An-61553861566048/"/>
    <hyperlink ref="C1349" r:id="rId1829" display="https://giaixuan.tanky.nghean.gov.vn/"/>
    <hyperlink ref="C1350" r:id="rId1830" display="https://www.facebook.com/p/C%C3%B4ng-an-x%C3%A3-Ngh%C4%A9a-B%C3%ACnh-100063681475817/"/>
    <hyperlink ref="C1351" r:id="rId1831" display="https://nghiadan.nghean.gov.vn/uy-ban-nhan-dan-huyen/ubnd-xa-thi-tran-487176"/>
    <hyperlink ref="C1353" r:id="rId1832" display="https://nghiadong-tanky.nghean.gov.vn/"/>
    <hyperlink ref="C1354" r:id="rId1833" display="https://www.facebook.com/p/C%C3%B4ng-an-x%C3%A3-%C4%90%E1%BB%93ng-V%C4%83n-T%C3%A2n-K%E1%BB%B3-Ngh%E1%BB%87-An-100064657150316/"/>
    <hyperlink ref="C1355" r:id="rId1834" display="https://dongvan.tanky.nghean.gov.vn/"/>
    <hyperlink ref="C1357" r:id="rId1835" display="https://nghiatien.thaihoa.nghean.gov.vn/"/>
    <hyperlink ref="C1359" r:id="rId1836" display="https://nghiatien.thaihoa.nghean.gov.vn/"/>
    <hyperlink ref="C1360" r:id="rId1837" display="https://www.facebook.com/100063224499709"/>
    <hyperlink ref="C1361" r:id="rId1838" display="https://nghiahoan.tanky.nghean.gov.vn/tin-tuc-su-kien/chieu-ngay-01-07-2024-ubnd-xa-nghia-hoan-to-chuc-le-ra-mat-luc-luong-bao-ve-an-ninh-trat-tu-o-co-664477?pageindex=0"/>
    <hyperlink ref="C1362" r:id="rId1839" display="https://www.facebook.com/p/Tu%E1%BB%95i-tr%E1%BA%BB-C%C3%B4ng-an-Ngh%C4%A9a-L%E1%BB%99-100081887170070/"/>
    <hyperlink ref="C1363" r:id="rId1840" display="https://nghiaphuc.tanky.nghean.gov.vn/"/>
    <hyperlink ref="C1364" r:id="rId1841" display="https://www.facebook.com/trungtamvanhoathethaovatruyenthongtanky/?locale=vi_VN"/>
    <hyperlink ref="C1365" r:id="rId1842" display="https://tanky.nghean.gov.vn/di-tich-huyen-tan-ky/tan-ky-to-chuc-le-don-nhan-bang-xep-hang-di-tich-lich-su-cap-tinh-thanh-le-loi-va-den-tho-le-tha-610339"/>
    <hyperlink ref="C1366" r:id="rId1843" display="https://www.facebook.com/conganBaTri/"/>
    <hyperlink ref="C1367" r:id="rId1844" display="https://tanson.doluong.nghean.gov.vn/"/>
    <hyperlink ref="C1368" r:id="rId1845" display="https://www.facebook.com/p/C%C3%B4ng-an-x%C3%A3-Ngh%C4%A9a-D%C5%A9ng-100032868716281/"/>
    <hyperlink ref="C1369" r:id="rId1846" display="https://tanky.nghean.gov.vn/danh-sach-nguoi-phat-ngon/danh-sach-nguoi-phat-ngon-364848"/>
    <hyperlink ref="C1370" r:id="rId1847" display="https://www.facebook.com/trungtamvanhoathethaovatruyenthongtanky/"/>
    <hyperlink ref="C1371" r:id="rId1848" display="https://tanky.nghean.gov.vn/xa-tan-long/gioi-thieu-ve-xa-tan-long-365503"/>
    <hyperlink ref="C1372" r:id="rId1849" display="https://www.facebook.com/conganhuyenkyson/"/>
    <hyperlink ref="C1373" r:id="rId1850" display="https://www.nghean.gov.vn/huyen-uy-hdnd-ubnd-huyen-ky-son"/>
    <hyperlink ref="C1374" r:id="rId1851" display="https://www.facebook.com/conganxahuongson/"/>
    <hyperlink ref="C1375" r:id="rId1852" display="https://huongson.hatinh.gov.vn/"/>
    <hyperlink ref="C1376" r:id="rId1853" display="https://www.facebook.com/trungtamvanhoathethaovatruyenthongtanky/?locale=vi_VN"/>
    <hyperlink ref="C1377" r:id="rId1854" display="https://tanky.nghean.gov.vn/"/>
    <hyperlink ref="C1378" r:id="rId1855" display="https://www.facebook.com/p/C%C3%B4ng-an-x%C3%A3-Ph%C3%BA-S%C6%A1n-T%C3%A2n-K%E1%BB%B3-Ngh%E1%BB%87-An-100063045199682/"/>
    <hyperlink ref="C1379" r:id="rId1856" display="https://tanky.nghean.gov.vn/xa-phu-son/gioi-thieu-ve-xa-phu-son-365501"/>
    <hyperlink ref="C1380" r:id="rId1857" display="https://www.facebook.com/p/C%C3%B4ng-an-x%C3%A3-T%C3%A2n-H%C6%B0%C6%A1ng-100036759554463/"/>
    <hyperlink ref="C1381" r:id="rId1858" display="https://tanhuong.tanky.nghean.gov.vn/"/>
    <hyperlink ref="C1382" r:id="rId1859" display="https://www.facebook.com/p/C%C3%B4ng-an-x%C3%A3-Ngh%C4%A9a-H%C3%A0nh-100029925888978/"/>
    <hyperlink ref="C1383" r:id="rId1860" display="https://nghiaan.nghiadan.nghean.gov.vn/"/>
    <hyperlink ref="C1384" r:id="rId1861" display="https://www.facebook.com/p/C%C3%B4ng-an-huy%E1%BB%87n-Anh-S%C6%A1n-100050389963999/"/>
    <hyperlink ref="C1385" r:id="rId1862" display="https://anhson.nghean.gov.vn/"/>
    <hyperlink ref="C1386" r:id="rId1863" display="https://www.facebook.com/p/C%C3%B4ng-an-x%C3%A3-Th%E1%BB%8D-S%C6%A1n-Anh-S%C6%A1n-Ngh%E1%BB%87-An-100063965673447/"/>
    <hyperlink ref="C1387" r:id="rId1864" display="https://anhson.nghean.gov.vn/cac-xa-thi-tran/tho-son-418927"/>
    <hyperlink ref="C1388" r:id="rId1865" display="https://www.facebook.com/conganxathanhson.anhson.nghean/"/>
    <hyperlink ref="C1389" r:id="rId1866" display="https://anhson.nghean.gov.vn/thanh-son/thanh-son-460870"/>
    <hyperlink ref="C1390" r:id="rId1867" display="https://www.facebook.com/xabinhsonanhson/"/>
    <hyperlink ref="C1391" r:id="rId1868" display="https://anhson.nghean.gov.vn/cac-xa-thi-tran/binh-son-455422"/>
    <hyperlink ref="C1392" r:id="rId1869" display="https://www.facebook.com/p/C%C3%B4ng-an-x%C3%A3-Tam-S%C6%A1n-huy%E1%BB%87n-Anh-S%C6%A1n-t%E1%BB%89nh-Ngh%E1%BB%87-An-100063558187942/"/>
    <hyperlink ref="C1393" r:id="rId1870" display="https://anhson.nghean.gov.vn/tin-hoat-dong-cac-xa-thi-tran/le-hoi-hoa-gao-xa-tam-son-lan-thu-nhat-thanh-cong-tot-dep-627255"/>
    <hyperlink ref="C1394" r:id="rId1871" display="https://www.facebook.com/p/C%C3%B4ng-an-x%C3%A3-%C4%90%E1%BB%89nh-S%C6%A1n-100057603752643/"/>
    <hyperlink ref="C1395" r:id="rId1872" display="https://anhson.nghean.gov.vn/hoi-dong-nhan-dan"/>
    <hyperlink ref="C1396" r:id="rId1873" display="https://www.facebook.com/p/C%C3%B4ng-an-x%C3%A3-H%C3%B9ng-S%C6%A1n-huy%E1%BB%87n-Anh-S%C6%A1n-t%E1%BB%89nh-Ngh%E1%BB%87-An-100069096802627/"/>
    <hyperlink ref="C1397" r:id="rId1874" display="https://hungson.anhson.nghean.gov.vn/"/>
    <hyperlink ref="C1398" r:id="rId1875" display="https://www.facebook.com/p/C%C3%B4ng-An-X%C3%A3-C%E1%BA%A9m-S%C6%A1n-Anh-S%C6%A1n-Ngh%E1%BB%87-An-100071152134782/"/>
    <hyperlink ref="C1399" r:id="rId1876" display="https://anhson.nghean.gov.vn/cam-son/cam-son-473890"/>
    <hyperlink ref="C1400" r:id="rId1877" display="https://www.facebook.com/p/C%C3%B4ng-an-x%C3%A3-%C4%90%E1%BB%A9c-S%C6%A1n-huy%E1%BB%87n-Anh-S%C6%A1n-t%E1%BB%89nh-Ngh%E1%BB%87-An-100065082120782/"/>
    <hyperlink ref="C1401" r:id="rId1878" display="https://anhson.nghean.gov.vn/duc-son"/>
    <hyperlink ref="C1402" r:id="rId1879" display="https://www.facebook.com/p/C%C3%B4ng-an-x%C3%A3-T%C6%B0%E1%BB%9Dng-S%C6%A1n-Anh-S%C6%A1n-Ngh%E1%BB%87-An-100068208302455/"/>
    <hyperlink ref="C1403" r:id="rId1880" display="https://anhson.nghean.gov.vn/tuong-son"/>
    <hyperlink ref="C1404" r:id="rId1881" display="https://www.facebook.com/p/C%C3%B4ng-An-X%C3%A3-Hoa-S%C6%A1n-Anh-S%C6%A1n-Ngh%E1%BB%87-An-100066429339767/"/>
    <hyperlink ref="C1405" r:id="rId1882" display="https://anhson.nghean.gov.vn/hoa-son"/>
    <hyperlink ref="C1406" r:id="rId1883" display="https://www.facebook.com/p/C%C3%B4ng-An-x%C3%A3-T%C3%A0o-S%C6%A1n-100068646372531/"/>
    <hyperlink ref="C1407" r:id="rId1884" display="https://anhson.nghean.gov.vn/tao-son/tao-son-505294"/>
    <hyperlink ref="C1408" r:id="rId1885" display="https://www.facebook.com/Conganxavs113/"/>
    <hyperlink ref="C1409" r:id="rId1886" display="https://anhson.nghean.gov.vn/vinh-son/vinh-son-454103"/>
    <hyperlink ref="C1410" r:id="rId1887" display="https://www.facebook.com/p/C%C3%B4ng-an-x%C3%A3-L%E1%BA%A1ng-S%C6%A1n-huy%E1%BB%87n-Anh-S%C6%A1n-t%E1%BB%89nh-Ngh%E1%BB%87-An-100063654392836/"/>
    <hyperlink ref="C1411" r:id="rId1888" display="https://langson.anhson.nghean.gov.vn/"/>
    <hyperlink ref="C1412" r:id="rId1889" display="https://www.facebook.com/p/C%C3%B4ng-an-huy%E1%BB%87n-Anh-S%C6%A1n-100050389963999/"/>
    <hyperlink ref="C1413" r:id="rId1890" display="https://anhson.nghean.gov.vn/"/>
    <hyperlink ref="C1415" r:id="rId1891" display="https://anhson.nghean.gov.vn/thach-son/thach-son-418933"/>
    <hyperlink ref="C1416" r:id="rId1892" display="https://www.facebook.com/p/C%C3%B4ng-an-x%C3%A3-Ph%C3%BAc-S%C6%A1n-Anh-S%C6%A1n-Ngh%E1%BB%87-An-100064636367905/"/>
    <hyperlink ref="C1417" r:id="rId1893" display="https://phucson.anhson.nghean.gov.vn/"/>
    <hyperlink ref="C1418" r:id="rId1894" display="https://www.facebook.com/ubndxalongson2011/"/>
    <hyperlink ref="C1419" r:id="rId1895" display="https://anhson.nghean.gov.vn/long-son"/>
    <hyperlink ref="C1420" r:id="rId1896" display="https://www.facebook.com/p/C%C3%B4ng-an-x%C3%A3-Khai-S%C6%A1n-huy%E1%BB%87n-Anh-S%C6%A1n-100028371683732/"/>
    <hyperlink ref="C1421" r:id="rId1897" display="https://khaison.anhson.nghean.gov.vn/"/>
    <hyperlink ref="C1422" r:id="rId1898" display="https://www.facebook.com/p/C%C3%B4ng-an-x%C3%A3-L%C4%A9nh-S%C6%A1n-Anh-S%C6%A1n-Ngh%E1%BB%87-An-100067850830408/"/>
    <hyperlink ref="C1423" r:id="rId1899" display="https://anhson.nghean.gov.vn/cac-xa-thi-tran/linh-son-418936"/>
    <hyperlink ref="C1424" r:id="rId1900" display="https://www.facebook.com/p/UBND-x%C3%A3-Cao-S%C6%A1n-Anh-S%C6%A1n-Ngh%E1%BB%87-An-100043234310071/"/>
    <hyperlink ref="C1425" r:id="rId1901" display="https://caoson.anhson.nghean.gov.vn/"/>
    <hyperlink ref="C1426" r:id="rId1902" display="https://www.facebook.com/conganhuyendienchau/"/>
    <hyperlink ref="C1427" r:id="rId1903" display="https://dienchau.nghean.gov.vn/uy-ban-nhan-dan-huyen"/>
    <hyperlink ref="C1428" r:id="rId1904" display="https://www.facebook.com/caxdienlam/"/>
    <hyperlink ref="C1429" r:id="rId1905" display="https://dienchau.nghean.gov.vn/cac-xa-thi-tran"/>
    <hyperlink ref="C1430" r:id="rId1906" display="https://www.facebook.com/nguoidiendoai/"/>
    <hyperlink ref="C1431" r:id="rId1907" display="https://dienchau.nghean.gov.vn/cac-xa-thi-tran"/>
    <hyperlink ref="C1432" r:id="rId1908" display="https://www.facebook.com/p/C%C3%B4ng-an-x%C3%A3-Di%E1%BB%85n-Tr%C6%B0%E1%BB%9Dng-100063593404074/"/>
    <hyperlink ref="C1433" r:id="rId1909" display="https://dientruong.dienchau.nghean.gov.vn/"/>
    <hyperlink ref="C1434" r:id="rId1910" display="https://www.facebook.com/p/C%C3%B4ng-an-x%C3%A3-Di%E1%BB%85n-Y%C3%AAn-100086745135571/"/>
    <hyperlink ref="C1435" r:id="rId1911" display="https://dienyen.dienchau.nghean.gov.vn/"/>
    <hyperlink ref="C1437" r:id="rId1912" display="https://dienhoang.dienchau.nghean.gov.vn/"/>
    <hyperlink ref="C1438" r:id="rId1913" display="https://www.facebook.com/p/C%C3%B4ng-An-X%C3%A3-Di%E1%BB%85n-H%C3%B9ng-Di%E1%BB%85n-Ch%C3%A2u-Ngh%E1%BB%87-An-100027232043879/"/>
    <hyperlink ref="C1439" r:id="rId1914" display="https://dienhung.dienchau.nghean.gov.vn/"/>
    <hyperlink ref="C1440" r:id="rId1915" display="https://www.facebook.com/people/C%C3%B4ng-an-x%C3%A3-Di%E1%BB%85n-M%E1%BB%B9/100069064274898/"/>
    <hyperlink ref="C1441" r:id="rId1916" display="https://dienchau.nghean.gov.vn/cac-xa-thi-tran"/>
    <hyperlink ref="C1442" r:id="rId1917" display="https://www.facebook.com/p/C%E1%BB%95ng-Th%C3%B4ng-Tin-Di%E1%BB%85n-H%E1%BB%93ng-100063463901680/"/>
    <hyperlink ref="C1443" r:id="rId1918" display="https://www.nghean.gov.vn/uy-ban-nhan-dan-tinh"/>
    <hyperlink ref="C1445" r:id="rId1919" display="https://dienphong.dienchau.nghean.gov.vn/"/>
    <hyperlink ref="C1446" r:id="rId1920" display="https://www.facebook.com/conganxadienhai/"/>
    <hyperlink ref="C1447" r:id="rId1921" display="https://www.nghean.gov.vn/uy-ban-nhan-dan-tinh"/>
    <hyperlink ref="C1448" r:id="rId1922" display="https://www.facebook.com/conganxadienthap/"/>
    <hyperlink ref="C1449" r:id="rId1923" display="https://dienthap.dienchau.nghean.gov.vn/"/>
    <hyperlink ref="C1451" r:id="rId1924" display="https://dienchau.nghean.gov.vn/cac-xa-thi-tran"/>
    <hyperlink ref="C1452" r:id="rId1925" display="https://www.facebook.com/p/C%E1%BB%95ng-th%C3%B4ng-tin-x%C3%A3-Di%E1%BB%85n-V%E1%BA%A1n-100066649725583/"/>
    <hyperlink ref="C1453" r:id="rId1926" display="https://dienchau.nghean.gov.vn/"/>
    <hyperlink ref="C1454" r:id="rId1927" display="https://www.facebook.com/p/C%C3%B4ng-an-x%C3%A3-Di%E1%BB%85n-Kim-100082112993206/"/>
    <hyperlink ref="C1455" r:id="rId1928" display="https://dienkim.dienchau.nghean.gov.vn/"/>
    <hyperlink ref="C1456" r:id="rId1929" display="https://www.facebook.com/p/C%C3%B4ng-an-x%C3%A3-Di%E1%BB%85n-K%E1%BB%B7-huy%E1%BB%87n-Di%E1%BB%85n-Ch%C3%A2u-t%E1%BB%89nh-Ngh%E1%BB%87-An-100027836786062/"/>
    <hyperlink ref="C1457" r:id="rId1930" display="https://www.nghean.gov.vn/kinh-te/xa-dien-ky-huyen-dien-chau-don-nhan-xa-dat-chuan-nong-thon-moi-nang-cao-543654"/>
    <hyperlink ref="C1459" r:id="rId1931" display="https://dienchau.nghean.gov.vn/uy-ban-nhan-dan-huyen"/>
    <hyperlink ref="C1461" r:id="rId1932" display="https://www.nghean.gov.vn/uy-ban-nhan-dan-tinh"/>
    <hyperlink ref="C1462" r:id="rId1933" display="https://www.facebook.com/conganxadiendong/"/>
    <hyperlink ref="C1463" r:id="rId1934" display="https://www.nghean.gov.vn/uy-ban-nhan-dan-tinh"/>
    <hyperlink ref="C1464" r:id="rId1935" display="https://www.facebook.com/ducthuk1/"/>
    <hyperlink ref="C1465" r:id="rId1936" display="https://www.nghean.gov.vn/kinh-te/xa-dien-bich-huyen-dien-chau-ky-niem-70-nam-thanh-lap-va-don-bang-cong-nhan-xa-dat-chuan-nong-th-606617"/>
    <hyperlink ref="C1466" r:id="rId1937" display="https://www.facebook.com/conganxadienhanh/"/>
    <hyperlink ref="C1467" r:id="rId1938" display="https://www.nghean.gov.vn/uy-ban-nhan-dan-tinh"/>
    <hyperlink ref="C1468" r:id="rId1939" display="https://www.facebook.com/p/C%C3%B4ng-an-x%C3%A3-Di%E1%BB%85n-Ng%E1%BB%8Dc-100061688553553/"/>
    <hyperlink ref="C1469" r:id="rId1940" display="https://dienchau.nghean.gov.vn/cac-xa-thi-tran"/>
    <hyperlink ref="C1470" r:id="rId1941" display="https://www.facebook.com/p/C%C3%B4ng-an-x%C3%A3-Di%E1%BB%85n-Qu%E1%BA%A3ng-100069338404295/"/>
    <hyperlink ref="C1471" r:id="rId1942" display="https://dienquang.dienchau.nghean.gov.vn/"/>
    <hyperlink ref="C1473" r:id="rId1943" display="https://www.nghean.gov.vn/kinh-te/xa-dien-nguyen-huyen-dien-chau-ky-niem-70-nam-thanh-lap-va-don-nhan-bang-cong-nhan-xa-ntm-nang-c-581056"/>
    <hyperlink ref="C1474" r:id="rId1944" display="https://www.facebook.com/C%C3%B4ng-an-x%C3%A3-Di%E1%BB%85n-Hoa-100087969756716/"/>
    <hyperlink ref="C1475" r:id="rId1945" display="https://www.nghean.gov.vn/uy-ban-nhan-dan-tinh"/>
    <hyperlink ref="C1477" r:id="rId1946" display="https://www.nghean.gov.vn/uy-ban-nhan-dan-tinh"/>
    <hyperlink ref="C1479" r:id="rId1947" display="https://dienchau.nghean.gov.vn/"/>
    <hyperlink ref="C1481" r:id="rId1948" display="https://www.nghean.gov.vn/uy-ban-nhan-dan-tinh"/>
    <hyperlink ref="C1483" r:id="rId1949" display="https://www.nghean.gov.vn/uy-ban-nhan-dan-tinh"/>
    <hyperlink ref="C1485" r:id="rId1950" display="https://dienchau.nghean.gov.vn/cac-xa-thi-tran"/>
    <hyperlink ref="C1486" r:id="rId1951" display="https://www.facebook.com/p/C%C3%B4ng-an-x%C3%A3-Di%E1%BB%85n-Th%E1%BB%8Bnh-100057623162213/"/>
    <hyperlink ref="C1487" r:id="rId1952" display="https://dienchau.nghean.gov.vn/uy-ban-nhan-dan-huyen"/>
    <hyperlink ref="C1489" r:id="rId1953" display="https://dientan.dienchau.nghean.gov.vn/"/>
    <hyperlink ref="C1491" r:id="rId1954" display="https://dientan.dienchau.nghean.gov.vn/"/>
    <hyperlink ref="C1493" r:id="rId1955" display="https://dienchau.nghean.gov.vn/cac-xa-thi-tran"/>
    <hyperlink ref="C1494" r:id="rId1956" display="https://www.facebook.com/2734911943461431"/>
    <hyperlink ref="C1495" r:id="rId1957" display="https://www.nghean.gov.vn/kinh-te/xa-dien-loi-don-bang-cong-nhan-xa-dat-chuan-nong-thon-moi-537770"/>
    <hyperlink ref="C1497" r:id="rId1958" display="https://dienloc.dienchau.nghean.gov.vn/"/>
    <hyperlink ref="C1498" r:id="rId1959" display="https://www.facebook.com/p/C%C3%B4ng-an-x%C3%A3-Di%E1%BB%85n-Trung-100093776466554/"/>
    <hyperlink ref="C1499" r:id="rId1960" display="https://www.nghean.gov.vn/uy-ban-nhan-dan-tinh"/>
    <hyperlink ref="C1501" r:id="rId1961" display="https://dienyen.dienchau.nghean.gov.vn/"/>
    <hyperlink ref="C1503" r:id="rId1962" display="https://www.nghean.gov.vn/uy-ban-nhan-dan-tinh"/>
    <hyperlink ref="C1504" r:id="rId1963" display="https://www.facebook.com/p/C%C3%B4ng-an-huy%E1%BB%87n-Y%C3%AAn-Th%C3%A0nh-100064179789086/"/>
    <hyperlink ref="C1505" r:id="rId1964" display="https://thitran.yenthanh.nghean.gov.vn/"/>
    <hyperlink ref="C1506" r:id="rId1965" display="https://www.facebook.com/p/Tu%E1%BB%95i-tr%E1%BA%BB-C%C3%B4ng-an-Th%C3%A0nh-ph%E1%BB%91-V%C4%A9nh-Y%C3%AAn-100066497717181/?locale=nl_BE"/>
    <hyperlink ref="C1507" r:id="rId1966" display="https://mathanh.yenthanh.nghean.gov.vn/"/>
    <hyperlink ref="C1509" r:id="rId1967" display="https://tienthanh.yenthanh.nghean.gov.vn/"/>
    <hyperlink ref="C1510" r:id="rId1968" display="https://www.facebook.com/p/C%C3%B4ng-an-x%C3%A3-L%C4%83ng-Th%C3%A0nh-Y%C3%AAn-Th%C3%A0nh-Ngh%E1%BB%87-An-100064300383178/"/>
    <hyperlink ref="C1511" r:id="rId1969" display="https://langthanh.yenthanh.nghean.gov.vn/"/>
    <hyperlink ref="C1512" r:id="rId1970" display="https://www.facebook.com/conganBaTri/"/>
    <hyperlink ref="C1513" r:id="rId1971" display="https://tanthanh.yenthanh.nghean.gov.vn/"/>
    <hyperlink ref="C1514" r:id="rId1972" display="https://www.facebook.com/groups/1017887645742830/"/>
    <hyperlink ref="C1515" r:id="rId1973" display="https://ducthanh.yenthanh.nghean.gov.vn/"/>
    <hyperlink ref="C1516" r:id="rId1974" display="https://www.facebook.com/p/C%C3%B4ng-an-x%C3%A3-Nghi-Kim-TP-Vinh-Ngh%E1%BB%87-An-100070912245243/"/>
    <hyperlink ref="C1522" r:id="rId1975" display="https://www.facebook.com/p/C%C3%B4ng-an-x%C3%A3-%C4%90%C3%B4-Th%C3%A0nh-100072144301619/"/>
    <hyperlink ref="C1523" r:id="rId1976" display="https://dothanh.yenthanh.nghean.gov.vn/"/>
    <hyperlink ref="C1524" r:id="rId1977" display="https://www.facebook.com/p/C%C3%B4ng-an-x%C3%A3-Th%E1%BB%8D-Th%C3%A0nh-huy%E1%BB%87n-Y%C3%AAn-Th%C3%A0nh-100088688576902/"/>
    <hyperlink ref="C1525" r:id="rId1978" display="https://thothanh.yenthanh.nghean.gov.vn/"/>
    <hyperlink ref="C1526" r:id="rId1979" display="https://www.facebook.com/100057089994328"/>
    <hyperlink ref="C1527" r:id="rId1980" display="https://quangthanh.yenthanh.nghean.gov.vn/"/>
    <hyperlink ref="C1528" r:id="rId1981" display="https://www.facebook.com/p/C%C3%B4ng-An-X%C3%A3-T%C3%A2y-Th%C3%A0nh-Y%C3%AAn-Th%C3%A0nh-Ngh%E1%BB%87-An-100065523488440/"/>
    <hyperlink ref="C1529" r:id="rId1982" display="https://taythanh.yenthanh.nghean.gov.vn/"/>
    <hyperlink ref="C1530" r:id="rId1983" display="https://www.facebook.com/conganxaphucthanh/"/>
    <hyperlink ref="C1531" r:id="rId1984" display="https://phucthanh.yenthanh.nghean.gov.vn/"/>
    <hyperlink ref="C1532" r:id="rId1985" display="https://www.facebook.com/p/C%C3%B4ng-an-x%C3%A3-H%E1%BB%93ng-Th%C3%A0nh-huy%E1%BB%87n-Y%C3%AAn-Th%C3%A0nh-100068683877018/"/>
    <hyperlink ref="C1533" r:id="rId1986" display="https://hongthanh.yenthanh.nghean.gov.vn/"/>
    <hyperlink ref="C1534" r:id="rId1987" display="https://www.facebook.com/CAXDongThanh/"/>
    <hyperlink ref="C1535" r:id="rId1988" display="https://dongthanh.yenthanh.nghean.gov.vn/"/>
    <hyperlink ref="C1537" r:id="rId1989" display="https://phuthanh.yenthanh.nghean.gov.vn/"/>
    <hyperlink ref="C1539" r:id="rId1990" display="https://hoathanh.yenthanh.nghean.gov.vn/"/>
    <hyperlink ref="C1541" r:id="rId1991" display="https://tangthanh.yenthanh.nghean.gov.vn/"/>
    <hyperlink ref="C1542" r:id="rId1992" display="https://www.facebook.com/p/C%C3%B4ng-an-x%C3%A3-V%C4%83n-Th%C3%A0nh-100064138209121/"/>
    <hyperlink ref="C1543" r:id="rId1993" display="https://vanthanh.yenthanh.nghean.gov.vn/"/>
    <hyperlink ref="C1544" r:id="rId1994" display="https://www.facebook.com/p/C%C3%B4ng-An-X%C3%A3-Th%E1%BB%8Bnh-Th%C3%A0nh-100065105078252/"/>
    <hyperlink ref="C1545" r:id="rId1995" display="https://thinhthanh.yenthanh.nghean.gov.vn/"/>
    <hyperlink ref="C1546" r:id="rId1996" display="https://www.facebook.com/conganxahopthanh/"/>
    <hyperlink ref="C1547" r:id="rId1997" display="https://hopthanh.yenthanh.nghean.gov.vn/"/>
    <hyperlink ref="C1548" r:id="rId1998" display="https://www.facebook.com/p/C%C3%B4ng-an-x%C3%A3-Xu%C3%A2n-Th%C3%A0nh-100063499509521/"/>
    <hyperlink ref="C1549" r:id="rId1999" display="https://www.xuanthanh.yenthanh.nghean.gov.vn/"/>
    <hyperlink ref="C1550" r:id="rId2000" display="https://www.facebook.com/groups/626742791748164/"/>
    <hyperlink ref="C1551" r:id="rId2001" display="https://bacthanh.yenthanh.nghean.gov.vn/"/>
    <hyperlink ref="C1553" r:id="rId2002" display="https://nhanthanh.yenthanh.nghean.gov.vn/"/>
    <hyperlink ref="C1554" r:id="rId2003" display="https://www.facebook.com/p/Tu%E1%BB%95i-tr%E1%BA%BB-C%C3%B4ng-an-Th%C3%A0nh-ph%E1%BB%91-V%C4%A9nh-Y%C3%AAn-100066497717181/?locale=nl_BE"/>
    <hyperlink ref="C1555" r:id="rId2004" display="https://trungthanh.yenthanh.nghean.gov.vn/"/>
    <hyperlink ref="C1556" r:id="rId2005" display="https://www.facebook.com/ANTT.LongThanh/"/>
    <hyperlink ref="C1557" r:id="rId2006" display="https://longthanh.yenthanh.nghean.gov.vn/"/>
    <hyperlink ref="C1558" r:id="rId2007" display="https://www.facebook.com/p/Tu%E1%BB%95i-tr%E1%BA%BB-C%C3%B4ng-an-Th%C3%A0nh-ph%E1%BB%91-V%C4%A9nh-Y%C3%AAn-100066497717181/?locale=nl_BE"/>
    <hyperlink ref="C1559" r:id="rId2008" display="https://minhthanh.yenthanh.nghean.gov.vn/"/>
    <hyperlink ref="C1560" r:id="rId2009" display="https://www.facebook.com/CongAnXaNamThanh/"/>
    <hyperlink ref="C1561" r:id="rId2010" display="https://namthanh.yenthanh.nghean.gov.vn/"/>
    <hyperlink ref="C1562" r:id="rId2011" display="https://www.facebook.com/p/Tu%E1%BB%95i-tr%E1%BA%BB-C%C3%B4ng-an-Th%C3%A0nh-ph%E1%BB%91-V%C4%A9nh-Y%C3%AAn-100066497717181/?locale=nl_BE"/>
    <hyperlink ref="C1563" r:id="rId2012" display="https://vinhthanh.yenthanh.nghean.gov.vn/"/>
    <hyperlink ref="C1565" r:id="rId2013" display="https://lythanh.yenthanh.nghean.gov.vn/"/>
    <hyperlink ref="C1567" r:id="rId2014" display="http://khanhthanh.yenkhanh.ninhbinh.gov.vn/"/>
    <hyperlink ref="C1569" r:id="rId2015" display="https://vienthanh.yenthanh.nghean.gov.vn/"/>
    <hyperlink ref="C1570" r:id="rId2016" display="https://www.facebook.com/tuoitreconganthuathienhue/"/>
    <hyperlink ref="C1571" r:id="rId2017" display="https://daithanh.yenthanh.nghean.gov.vn/"/>
    <hyperlink ref="C1573" r:id="rId2018" display="https://lienthanh.yenthanh.nghean.gov.vn/"/>
    <hyperlink ref="C1574" r:id="rId2019" display="https://www.facebook.com/p/C%C3%B4ng-An-X%C3%A3-B%E1%BA%A3o-Th%C3%A0nh-100069490098019/"/>
    <hyperlink ref="C1575" r:id="rId2020" display="https://baothanh.yenthanh.nghean.gov.vn/"/>
    <hyperlink ref="C1576" r:id="rId2021" display="https://www.facebook.com/p/C%C3%B4ng-an-x%C3%A3-M%E1%BB%B9-Th%E1%BA%A1nh-An-B%E1%BA%BFn-Tre-100075841302470/?locale=vi_VN"/>
    <hyperlink ref="C1577" r:id="rId2022" display="https://mythanh.yenthanh.nghean.gov.vn/"/>
    <hyperlink ref="C1578" r:id="rId2023" display="https://www.facebook.com/congthanhyenthanhngheanvn/"/>
    <hyperlink ref="C1579" r:id="rId2024" display="https://congthanh.yenthanh.nghean.gov.vn/"/>
    <hyperlink ref="C1580" r:id="rId2025" display="https://www.facebook.com/p/Tu%E1%BB%95i-tr%E1%BA%BB-C%C3%B4ng-an-Th%C3%A0nh-ph%E1%BB%91-V%C4%A9nh-Y%C3%AAn-100066497717181/?locale=nl_BE"/>
    <hyperlink ref="C1581" r:id="rId2026" display="https://sonthanh.yenthanh.nghean.gov.vn/"/>
    <hyperlink ref="C1582" r:id="rId2027" display="https://www.facebook.com/ConganDoLuong/?locale=vi_VN"/>
    <hyperlink ref="C1583" r:id="rId2028" display="https://doluong.nghean.gov.vn/"/>
    <hyperlink ref="C1585" r:id="rId2029" display="https://doluong.nghean.gov.vn/giang-son-dong/giang-son-dong-365172"/>
    <hyperlink ref="C1586" r:id="rId2030" display="https://www.facebook.com/p/C%C3%B4ng-an-x%C3%A3-Giang-S%C6%A1n-T%C3%A2y-100071710172905/"/>
    <hyperlink ref="C1587" r:id="rId2031" display="https://doluong.nghean.gov.vn/giang-son-tay/gioi-thieu-chung-xa-giang-son-tay-365011"/>
    <hyperlink ref="C1588" r:id="rId2032" display="https://www.facebook.com/p/C%C3%B4ng-an-x%C3%A3-Lam-S%C6%A1n-huy%E1%BB%87n-%C4%90%C3%B4-L%C6%B0%C6%A1ng-t%E1%BB%89nh-Ngh%E1%BB%87-An-100063660604580/"/>
    <hyperlink ref="C1589" r:id="rId2033" display="https://doluong.nghean.gov.vn/lam-son/gioi-thieu-chung-xa-lam-son-365176"/>
    <hyperlink ref="C1590" r:id="rId2034" display="https://www.facebook.com/p/C%C3%B4ng-an-x%C3%A3-%C4%90%C3%B4ng-S%C6%A1n-100063504305196/"/>
    <hyperlink ref="C1591" r:id="rId2035" display="https://doluong.nghean.gov.vn/lam-son/gioi-thieu-chung-xa-lam-son-365176"/>
    <hyperlink ref="C1592" r:id="rId2036" display="https://www.facebook.com/conganxahongson/"/>
    <hyperlink ref="C1593" r:id="rId2037" display="https://doluong.nghean.gov.vn/hong-son/gioi-thieu-chung-xa-hong-son-365173"/>
    <hyperlink ref="C1594" r:id="rId2038" display="https://www.facebook.com/p/C%C3%B4ng-an-x%C3%A3-B%C3%A0i-S%C6%A1n-100063963042940/"/>
    <hyperlink ref="C1595" r:id="rId2039" display="https://doluong.nghean.gov.vn/bai-son/gioi-thieu-chung-bai-son-365174"/>
    <hyperlink ref="C1596" r:id="rId2040" display="https://www.facebook.com/p/C%C3%B4ng-an-x%C3%A3-Ng%E1%BB%8Dc-S%C6%A1n-100063204161309/"/>
    <hyperlink ref="C1597" r:id="rId2041" display="https://doluong.nghean.gov.vn/ngoc-son/gioi-thieu-chung-xa-ngoc-son-365175"/>
    <hyperlink ref="C1598" r:id="rId2042" display="https://www.facebook.com/p/C%C3%B4ng-an-x%C3%A3-B%E1%BA%AFc-S%C6%A1n-%C4%90%C3%B4-L%C6%B0%C6%A1ng-Ngh%E1%BB%87-An-100066829706376/"/>
    <hyperlink ref="C1599" r:id="rId2043" display="https://doluong.nghean.gov.vn/bac-son/gioi-thieu-chung-xa-bac-son-365180"/>
    <hyperlink ref="C1600" r:id="rId2044" display="https://www.facebook.com/doanthanhniencongannghean/?locale=hi_IN"/>
    <hyperlink ref="C1601" r:id="rId2045" display="https://trangson.doluong.nghean.gov.vn/"/>
    <hyperlink ref="C1602" r:id="rId2046" display="https://www.facebook.com/p/C%C3%B4ng-an-x%C3%A3-Th%C6%B0%E1%BB%A3ng-S%C6%A1n-100048941125027/?locale=ar_AR"/>
    <hyperlink ref="C1603" r:id="rId2047" display="https://doluong.nghean.gov.vn/thuong-son/gioi-thieu-chung-xa-thuong-son-365198"/>
    <hyperlink ref="C1604" r:id="rId2048" display="https://www.facebook.com/p/C%C3%B4ng-An-X%C3%A3-Hoa-S%C6%A1n-Anh-S%C6%A1n-Ngh%E1%BB%87-An-100066429339767/"/>
    <hyperlink ref="C1605" r:id="rId2049" display="https://doluong.nghean.gov.vn/hoa-son/gioi-thieu-chung-hoa-son-365191"/>
    <hyperlink ref="C1606" r:id="rId2050" display="https://www.facebook.com/p/C%C3%B4ng-an-x%C3%A3-%C4%90%E1%BA%B7ng-S%C6%A1n-huy%E1%BB%81n-%C4%90%C3%B4-L%C6%B0%C6%A1ng-100063686486546/"/>
    <hyperlink ref="C1607" r:id="rId2051" display="https://dangson.doluong.nghean.gov.vn/"/>
    <hyperlink ref="C1608" r:id="rId2052" display="https://www.facebook.com/p/C%C3%B4ng-an-x%C3%A3-%C4%90%C3%B4ng-S%C6%A1n-100063504305196/"/>
    <hyperlink ref="C1609" r:id="rId2053" display="https://doluong.nghean.gov.vn/dong-son/gioi-thieu-chung-xa-dong-son-365181"/>
    <hyperlink ref="C1610" r:id="rId2054" display="https://www.facebook.com/p/C%C3%B4ng-an-x%C3%A3-Nam-S%C6%A1n-huy%E1%BB%87n-Qu%E1%BB%B3-H%E1%BB%A3p-t%E1%BB%89nh-Ngh%E1%BB%87-An-100070238080939/"/>
    <hyperlink ref="C1611" r:id="rId2055" display="https://namson.doluong.nghean.gov.vn/"/>
    <hyperlink ref="C1612" r:id="rId2056" display="https://www.facebook.com/xaluuson2811/?locale=vi_VN"/>
    <hyperlink ref="C1613" r:id="rId2057" display="https://doluong.nghean.gov.vn/luu-son/gioi-thieu-chung-xa-luu-son-365184"/>
    <hyperlink ref="C1614" r:id="rId2058" display="https://www.facebook.com/p/C%C3%B4ng-an-xa%CC%83-Y%C3%AAn-S%C6%A1n-100069071174526/"/>
    <hyperlink ref="C1615" r:id="rId2059" display="https://yenson.doluong.nghean.gov.vn/"/>
    <hyperlink ref="C1616" r:id="rId2060" display="https://www.facebook.com/p/X%C3%83-V%C4%82N-S%C6%A0N-100026420532022/"/>
    <hyperlink ref="C1617" r:id="rId2061" display="https://vanson.doluong.nghean.gov.vn/"/>
    <hyperlink ref="C1618" r:id="rId2062" display="https://www.facebook.com/p/C%C3%B4ng-an-x%C3%A3-%C4%90%C3%A0-S%C6%A1n-100067119197567/"/>
    <hyperlink ref="C1619" r:id="rId2063" display="https://dason.doluong.nghean.gov.vn/"/>
    <hyperlink ref="C1620" r:id="rId2064" display="https://www.facebook.com/p/C%C3%B4ng-an-x%C3%A3-L%E1%BA%A1c-S%C6%A1n-%C4%90%C3%B4-L%C6%B0%C6%A1ng-Ngh%E1%BB%87-An-100063490723830/"/>
    <hyperlink ref="C1621" r:id="rId2065" display="https://doluong.nghean.gov.vn/lac-son/gioi-thieu-chung-xa-lac-son-365192"/>
    <hyperlink ref="C1622" r:id="rId2066" display="https://www.facebook.com/p/C%C3%B4ng-an-x%C3%A3-T%C3%A2n-S%C6%A1n-Qu%E1%BB%B3nh-L%C6%B0u-100079974690487/"/>
    <hyperlink ref="C1623" r:id="rId2067" display="https://tanson.doluong.nghean.gov.vn/"/>
    <hyperlink ref="C1624" r:id="rId2068" display="https://www.facebook.com/p/C%C3%B4ng-an-x%C3%A3-Th%C3%A1i-S%C6%A1n-100076040301406/"/>
    <hyperlink ref="C1625" r:id="rId2069" display="https://doluong.nghean.gov.vn/thai-son/gioi-thieu-chung-xa-thai-son-365196"/>
    <hyperlink ref="C1626" r:id="rId2070" display="https://www.facebook.com/p/C%C3%B4ng-an-x%C3%A3-Qu%E1%BA%A3ng-S%C6%A1n-100068854224748/"/>
    <hyperlink ref="C1627" r:id="rId2071" display="https://doluong.nghean.gov.vn/quang-son/gioi-thieu-chung-xa-quang-son-365197"/>
    <hyperlink ref="C1628" r:id="rId2072" display="https://www.facebook.com/p/C%C3%B4ng-an-x%C3%A3-Th%E1%BB%8Bnh-S%C6%A1n-%C4%90%C3%B4-L%C6%B0%C6%A1ng-Ngh%E1%BB%87-An-100031913931880/"/>
    <hyperlink ref="C1629" r:id="rId2073" display="https://thinhson.doluong.nghean.gov.vn/"/>
    <hyperlink ref="C1630" r:id="rId2074" display="https://www.facebook.com/p/C%C3%B4ng-an-x%C3%A3-Trung-S%C6%A1n-100068020364679/"/>
    <hyperlink ref="C1631" r:id="rId2075" display="https://trungson.doluong.nghean.gov.vn/"/>
    <hyperlink ref="C1633" r:id="rId2076" display="https://xuanson.doluong.nghean.gov.vn/"/>
    <hyperlink ref="C1634" r:id="rId2077" display="https://www.facebook.com/p/C%C3%B4ng-an-x%C3%A3-Minh-S%C6%A1n-H-%C4%90%C3%B4-L%C6%B0%C6%A1ng-T-Ngh%E1%BB%87-An-100063649283693/?locale=vi_VN"/>
    <hyperlink ref="C1635" r:id="rId2078" display="https://doluong.nghean.gov.vn/minh-son/gioi-thieu-chung-xa-minh-son-365195"/>
    <hyperlink ref="C1636" r:id="rId2079" display="https://www.facebook.com/p/C%C3%B4ng-an-x%C3%A3-Thu%E1%BA%ADn-S%C6%A1n-huy%E1%BB%87n-%C4%90%C3%B4-L%C6%B0%C6%A1ng-100063607835593/"/>
    <hyperlink ref="C1637" r:id="rId2080" display="https://doluong.nghean.gov.vn/thuan-son/gioi-thieu-chung-xa-thuan-son-365187"/>
    <hyperlink ref="C1638" r:id="rId2081" display="https://www.facebook.com/p/Tu%E1%BB%95i-tr%E1%BA%BB-C%C3%B4ng-an-Th%C3%A0nh-ph%E1%BB%91-V%C4%A9nh-Y%C3%AAn-100066497717181/?locale=nl_BE"/>
    <hyperlink ref="C1639" r:id="rId2082" display="https://tanson.doluong.nghean.gov.vn/"/>
    <hyperlink ref="C1641" r:id="rId2083" display="https://doluong.nghean.gov.vn/hien-son/gioi-thieu-chung-xa-hien-son-365199"/>
    <hyperlink ref="C1643" r:id="rId2084" display="https://doluong.nghean.gov.vn/my-son/gioi-thieu-chung-xa-my-son-365201"/>
    <hyperlink ref="C1644" r:id="rId2085" display="https://www.facebook.com/p/Tu%E1%BB%95i-tr%E1%BA%BB-C%C3%B4ng-an-Th%C3%A0nh-ph%E1%BB%91-V%C4%A9nh-Y%C3%AAn-100066497717181/?locale=nl_BE"/>
    <hyperlink ref="C1645" r:id="rId2086" display="https://doluong.nghean.gov.vn/tru-son"/>
    <hyperlink ref="C1646" r:id="rId2087" display="https://www.facebook.com/p/C%C3%B4ng-An-X%C3%A3-%C4%90%E1%BA%A1i-S%C6%A1n-H-%C4%90%C3%B4-L%C6%B0%C6%A1ng-T%E1%BB%89nh-Ngh%E1%BB%87-An-100066870234881/"/>
    <hyperlink ref="C1647" r:id="rId2088" display="https://doluong.nghean.gov.vn/dai-son/gioi-thieu-chung-xa-dai-son-365203"/>
    <hyperlink ref="C1648" r:id="rId2089" display="https://www.facebook.com/Thitran.ThanhChuong.NA/"/>
    <hyperlink ref="C1649" r:id="rId2090" display="https://thanhchuong.nghean.gov.vn/"/>
    <hyperlink ref="C1651" r:id="rId2091" display="https://nghean.gov.vn/kinh-te/xa-cat-van-don-bang-cong-nhan-xa-dat-chuan-nong-thon-moi-537490"/>
    <hyperlink ref="C1653" r:id="rId2092" display="https://www.nghean.gov.vn/tin-tuc-xay-dung-nong-thon-moi/xa-thanh-nho-thanh-chuong-don-bang-cong-nhan-xa-dat-chuan-nong-thon-moi-525946"/>
    <hyperlink ref="C1654" r:id="rId2093" display="https://www.facebook.com/p/C%C3%B4ng-An-x%C3%A3-H%E1%BA%A1nh-L%C3%A2m-100066464537815/"/>
    <hyperlink ref="C1655" r:id="rId2094" display="https://hanhlam.thanhchuong.nghean.gov.vn/"/>
    <hyperlink ref="C1656" r:id="rId2095" display="https://www.facebook.com/tuoitrecongansonla/"/>
    <hyperlink ref="C1657" r:id="rId2096" display="https://tanson.doluong.nghean.gov.vn/"/>
    <hyperlink ref="C1658" r:id="rId2097" display="https://www.facebook.com/Tu%E1%BB%95i-tr%E1%BA%BB-C%C3%B4ng-an-TP-S%E1%BA%A7m-S%C6%A1n-100069346653553/?locale=vi_VN"/>
    <hyperlink ref="C1659" r:id="rId2098" display="https://www.nghean.gov.vn/"/>
    <hyperlink ref="C1660" r:id="rId2099" display="https://www.facebook.com/TruyenhinhThanhChuong/videos/h%E1%BB%99i-%C4%91%E1%BB%93ng-th%E1%BA%A9m-tra-ntm-n%C3%A2ng-cao-t%E1%BA%A1i-x%C3%A3-phong-th%E1%BB%8Bnh-huy%E1%BB%87n-thanh-ch%C6%B0%C6%A1ng/1578394046112283/"/>
    <hyperlink ref="C1661" r:id="rId2100" display="https://phongthinh.thanhchuong.nghean.gov.vn/"/>
    <hyperlink ref="C1662" r:id="rId2101" display="https://www.facebook.com/p/C%C3%B4ng-an-x%C3%A3-Thanh-Phong-Thanh-Ch%C6%B0%C6%A1ng-Ngh%E1%BB%87-An-100071548539806/"/>
    <hyperlink ref="C1663" r:id="rId2102" display="http://thanhphong.thanhchuong.nghean.gov.vn/"/>
    <hyperlink ref="C1664" r:id="rId2103" display="https://www.facebook.com/p/TH%C3%94NG-TIN-THANH-M%E1%BB%B8-100064844134326/"/>
    <hyperlink ref="C1665" r:id="rId2104" display="https://thanhmy.thanhchuong.nghean.gov.vn/"/>
    <hyperlink ref="C1666" r:id="rId2105" display="https://www.facebook.com/p/Tu%E1%BB%95i-tr%E1%BA%BB-C%C3%B4ng-an-Th%C3%A0nh-ph%E1%BB%91-V%C4%A9nh-Y%C3%AAn-100066497717181/?locale=nl_BE"/>
    <hyperlink ref="C1667" r:id="rId2106" display="https://thanhtien.thanhchuong.nghean.gov.vn/"/>
    <hyperlink ref="C1669" r:id="rId2107" display="https://www.nghean.gov.vn/uy-ban-nhan-dan-tinh"/>
    <hyperlink ref="C1671" r:id="rId2108" display="https://thanhlien.thanhchuong.nghean.gov.vn/index.php/laws/subject/UBND-xa-Thanh-Lien/"/>
    <hyperlink ref="C1672" r:id="rId2109" display="https://www.facebook.com/p/Tu%E1%BB%95i-tr%E1%BA%BB-C%C3%B4ng-an-Th%C3%A0nh-ph%E1%BB%91-V%C4%A9nh-Y%C3%AAn-100066497717181/?locale=nl_BE"/>
    <hyperlink ref="C1673" r:id="rId2110" display="https://www.nghean.gov.vn/"/>
    <hyperlink ref="C1675" r:id="rId2111" display="https://www.nghean.gov.vn/uy-ban-nhan-dan-tinh"/>
    <hyperlink ref="C1677" r:id="rId2112" display="https://www.nghean.gov.vn/uy-ban-nhan-dan-tinh"/>
    <hyperlink ref="C1678" r:id="rId2113" display="https://www.facebook.com/xathanhngoc.gov.vn/"/>
    <hyperlink ref="C1679" r:id="rId2114" display="https://thanhngoc.thanhchuong.nghean.gov.vn/"/>
    <hyperlink ref="C1681" r:id="rId2115" display="https://nghean.gov.vn/kinh-te/xa-thanh-huong-huyen-thanh-chuong-don-bang-cong-nhan-dat-chuan-nong-thon-moi-611577"/>
    <hyperlink ref="C1683" r:id="rId2116" display="https://www.nghean.gov.vn/tet-vi-nguoi-ngheo-xuan-giap-thin-2024/bi-thu-dang-uy-khoi-cac-co-quan-tinh-trao-qua-va-nha-o-cho-nguoi-ngheo-nhan-dip-tet-nguyen-dan-2-621652"/>
    <hyperlink ref="C1684" r:id="rId2117" display="https://www.facebook.com/p/Tu%E1%BB%95i-tr%E1%BA%BB-C%C3%B4ng-an-Th%C3%A0nh-ph%E1%BB%91-V%C4%A9nh-Y%C3%AAn-100066497717181/?locale=nl_BE"/>
    <hyperlink ref="C1686" r:id="rId2118" display="https://www.facebook.com/p/C%C3%B4ng-an-x%C3%A3-%C4%90%E1%BB%93ng-V%C4%83n-T%C3%A2n-K%E1%BB%B3-Ngh%E1%BB%87-An-100064657150316/"/>
    <hyperlink ref="C1687" r:id="rId2119" display="https://dongvan.tanky.nghean.gov.vn/"/>
    <hyperlink ref="C1688" r:id="rId2120" display="https://www.facebook.com/p/C%C3%B4ng-an-x%C3%A3-Ng%E1%BB%8Dc-S%C6%A1n-100063204161309/"/>
    <hyperlink ref="C1689" r:id="rId2121" display="https://doluong.nghean.gov.vn/ngoc-son/gioi-thieu-chung-xa-ngoc-son-365175"/>
    <hyperlink ref="C1690" r:id="rId2122" display="https://www.facebook.com/p/Tu%E1%BB%95i-tr%E1%BA%BB-C%C3%B4ng-an-Th%C3%A0nh-ph%E1%BB%91-V%C4%A9nh-Y%C3%AAn-100066497717181/?locale=nl_BE"/>
    <hyperlink ref="C1691" r:id="rId2123" display="https://thanhkhe.thanhchuong.nghean.gov.vn/"/>
    <hyperlink ref="C1692" r:id="rId2124" display="https://www.facebook.com/tuoitreconganthuathienhue/"/>
    <hyperlink ref="C1693" r:id="rId2125" display="https://www.nghean.gov.vn/uy-ban-nhan-dan-tinh"/>
    <hyperlink ref="C1696" r:id="rId2126" display="https://www.facebook.com/p/C%C3%B4ng-an-x%C3%A3-Xu%C3%A2n-T%C6%B0%E1%BB%9Dng-100071456937319/"/>
    <hyperlink ref="C1697" r:id="rId2127" display="https://www.nghean.gov.vn/kinh-te/xa-xuan-tuong-huyen-thanh-chuong-don-bang-cong-nhan-xa-dat-chuan-nong-thon-moi-565278"/>
    <hyperlink ref="C1698" r:id="rId2128" display="https://www.facebook.com/nguyensysach/?locale=cy_GB"/>
    <hyperlink ref="C1699" r:id="rId2129" display="http://thanhduong.thanhchuong.nghean.gov.vn/"/>
    <hyperlink ref="C1700" r:id="rId2130" display="https://www.facebook.com/p/C%C3%B4ng-an-x%C3%A3-Thanh-L%C6%B0%C6%A1ng-100063607404733/"/>
    <hyperlink ref="C1701" r:id="rId2131" display="https://thanhchuong.nghean.gov.vn/kinh-te-chinh-tri/thanh-luong-to-chuc-ky-niem-70-nam-ngay-thanh-lap-xa-13-3-2054-13-3-2024-626130"/>
    <hyperlink ref="C1702" r:id="rId2132" display="https://www.facebook.com/congtythuongmaivadaututaad/"/>
    <hyperlink ref="C1703" r:id="rId2133" display="https://thanhkhe.thanhchuong.nghean.gov.vn/"/>
    <hyperlink ref="C1704" r:id="rId2134" display="https://www.facebook.com/people/Tr%C6%B0%E1%BB%9Dng-ti%E1%BB%83u-h%E1%BB%8Dc-V%C3%B5-Li%E1%BB%87t/100075739850990/"/>
    <hyperlink ref="C1705" r:id="rId2135" display="https://thanhchuong.nghean.gov.vn/thong-bao/thong-bao-ket-luan-thanh-tra-trach-nhiem-cong-vu-tai-ubnd-xa-vo-liet-huyen-thanh-chuong-tinh-ngh-579298"/>
    <hyperlink ref="C1707" r:id="rId2136" display="https://www.nghean.gov.vn/uy-ban-nhan-dan-tinh"/>
    <hyperlink ref="C1708" r:id="rId2137" display="https://www.facebook.com/p/C%C3%B4ng-an-x%C3%A3-Thanh-Th%E1%BB%A7y-100063537911822/"/>
    <hyperlink ref="C1709" r:id="rId2138" display="https://www.nghean.gov.vn/"/>
    <hyperlink ref="C1711" r:id="rId2139" display="https://thanhlinh-thanhchuong.nghean.gov.vn/laws/subject/UBND-xa-Thanh-Linh/"/>
    <hyperlink ref="C1712" r:id="rId2140" display="https://www.facebook.com/p/Tu%E1%BB%95i-tr%E1%BA%BB-C%C3%B4ng-an-Th%C3%A0nh-ph%E1%BB%91-V%C4%A9nh-Y%C3%AAn-100066497717181/?locale=nl_BE"/>
    <hyperlink ref="C1713" r:id="rId2141" display="https://www.nghean.gov.vn/uy-ban-nhan-dan-tinh"/>
    <hyperlink ref="C1714" r:id="rId2142" display="https://www.facebook.com/doanthanhnien.1956/"/>
    <hyperlink ref="C1715" r:id="rId2143" display="https://thanhha.thanhchuong.nghean.gov.vn/"/>
    <hyperlink ref="C1716" r:id="rId2144" display="https://www.facebook.com/CAXTG/"/>
    <hyperlink ref="C1717" r:id="rId2145" display="http://thanhgiang.thanhmien.haiduong.gov.vn/"/>
    <hyperlink ref="C1719" r:id="rId2146" display="https://thanhtung.thanhchuong.nghean.gov.vn/"/>
    <hyperlink ref="C1721" r:id="rId2147" display="https://thanhlam.thanhchuong.nghean.gov.vn/"/>
    <hyperlink ref="C1723" r:id="rId2148" display="https://thanhmai.thanhchuong.nghean.gov.vn/"/>
    <hyperlink ref="C1724" r:id="rId2149" display="https://www.facebook.com/CAQTX/"/>
    <hyperlink ref="C1725" r:id="rId2150" display="http://thanhxuan.thanhchuong.nghean.gov.vn/"/>
    <hyperlink ref="C1726" r:id="rId2151" display="https://www.facebook.com/CAXThanhDuc/"/>
    <hyperlink ref="C1727" r:id="rId2152" display="https://www.nghean.gov.vn/uy-ban-nhan-dan-tinh"/>
    <hyperlink ref="C1728" r:id="rId2153" display="https://www.facebook.com/p/C%C3%B4ng-an-th%E1%BB%8B-tr%E1%BA%A5n-Qu%C3%A1n-H%C3%A0nh-100063354121756/"/>
    <hyperlink ref="C1729" r:id="rId2154" display="https://nghiloc.nghean.gov.vn/ubnd-huyen"/>
    <hyperlink ref="C1730" r:id="rId2155" display="https://www.facebook.com/people/C%C3%B4ng-an-x%C3%A3-Nghi-V%C4%83n/100063458887693/"/>
    <hyperlink ref="C1731" r:id="rId2156" display="https://www.nghean.gov.vn/kinh-te/xa-nghi-van-huyen-nghi-loc-ky-niem-70-nam-thanh-lap-va-cong-bo-xa-dat-chuan-nong-thon-moi-kieu-m-689410"/>
    <hyperlink ref="C1733" r:id="rId2157" display="https://nghiloc.nghean.gov.vn/cac-xa-thi-tran"/>
    <hyperlink ref="C1734" r:id="rId2158" display="https://www.facebook.com/conganxaNghiTien/"/>
    <hyperlink ref="C1735" r:id="rId2159" display="https://www.nghean.gov.vn/"/>
    <hyperlink ref="C1737" r:id="rId2160" display="https://hungnghia.hungnguyen.nghean.gov.vn/"/>
    <hyperlink ref="C1738" r:id="rId2161" display="https://www.facebook.com/conganxanghidong/"/>
    <hyperlink ref="C1739" r:id="rId2162" display="https://www.nghean.gov.vn/"/>
    <hyperlink ref="C1741" r:id="rId2163" display="https://nghiloc.nghean.gov.vn/cac-xa-thi-tran"/>
    <hyperlink ref="C1742" r:id="rId2164" display="https://www.facebook.com/p/C%C3%B4ng-an-x%C3%A3-Nghi-L%C3%A2m-Huy%E1%BB%87n-Nghi-L%E1%BB%99c-100072454866376/"/>
    <hyperlink ref="C1743" r:id="rId2165" display="https://nghiloc.nghean.gov.vn/cac-xa-thi-tran"/>
    <hyperlink ref="C1744" r:id="rId2166" display="https://www.facebook.com/conganxanghiquang/"/>
    <hyperlink ref="C1745" r:id="rId2167" display="https://nghiloc.nghean.gov.vn/cac-xa-thi-tran"/>
    <hyperlink ref="C1746" r:id="rId2168" display="https://www.facebook.com/caxnghikieu/"/>
    <hyperlink ref="C1747" r:id="rId2169" display="https://nghikieu.nghiloc.nghean.gov.vn/"/>
    <hyperlink ref="C1748" r:id="rId2170" display="https://www.facebook.com/p/C%C3%B4ng-an-x%C3%A3-Nghi-M%E1%BB%B9-C%C3%B4ng-an-huy%E1%BB%87n-Nghi-L%E1%BB%99ct%E1%BB%89nh-Ngh%E1%BB%87-An-100066832214858/"/>
    <hyperlink ref="C1749" r:id="rId2171" display="https://nghimy.nghiloc.nghean.gov.vn/"/>
    <hyperlink ref="C1750" r:id="rId2172" display="https://www.facebook.com/p/C%C3%B4ng-an-x%C3%A3-Nghi-Ph%C6%B0%C6%A1ng-100087480679043/"/>
    <hyperlink ref="C1751" r:id="rId2173" display="https://nghiloc.nghean.gov.vn/"/>
    <hyperlink ref="C1752" r:id="rId2174" display="https://www.facebook.com/p/C%C3%B4ng-an-x%C3%A3-Nghi-Thu%E1%BA%ADn-100068121019550/"/>
    <hyperlink ref="C1753" r:id="rId2175" display="https://nghiloc.nghean.gov.vn/cac-xa-thi-tran"/>
    <hyperlink ref="C1754" r:id="rId2176" display="https://www.facebook.com/DoanXaNghiLong/"/>
    <hyperlink ref="C1755" r:id="rId2177" display="https://nghiloc.nghean.gov.vn/cac-xa-thi-tran"/>
    <hyperlink ref="C1756" r:id="rId2178" display="https://www.facebook.com/POLICE.NXA.NLOC.NA/"/>
    <hyperlink ref="C1757" r:id="rId2179" display="https://nghiloc.nghean.gov.vn/"/>
    <hyperlink ref="C1759" r:id="rId2180" display="https://www.nghean.gov.vn/"/>
    <hyperlink ref="C1760" r:id="rId2181" display="https://www.facebook.com/p/C%C3%B4ng-an-x%C3%A3-Nghi-Hoa-100070253172862/"/>
    <hyperlink ref="C1761" r:id="rId2182" display="https://www.nghean.gov.vn/kinh-te/xa-nghi-hoa-cong-bo-xa-dat-chuan-nong-thon-moi-nang-cao-700760"/>
    <hyperlink ref="C1763" r:id="rId2183" display="https://www.nghean.gov.vn/tin-noi-bat/pho-chu-tich-thuong-truc-ubnd-tinh-le-hong-vinh-du-le-ky-niem-70-nam-thanh-lap-xa-nghi-my-va-con-689377"/>
    <hyperlink ref="C1765" r:id="rId2184" display="https://www.nghean.gov.vn/kinh-te/xa-nghi-thinh-huyen-nghi-loc-don-bang-cong-nhan-xa-dat-chuan-nong-thon-moi-nang-cao-nam-2024-701791?pageindex=0"/>
    <hyperlink ref="C1767" r:id="rId2185" display="https://nghiloc.nghean.gov.vn/cac-xa-thi-tran"/>
    <hyperlink ref="C1769" r:id="rId2186" display="https://www.nghean.gov.vn/"/>
    <hyperlink ref="C1770" r:id="rId2187" display="https://www.facebook.com/p/C%C3%B4ng-an-x%C3%A3-Nghi-Th%E1%BA%A1ch-100064701937679/"/>
    <hyperlink ref="C1771" r:id="rId2188" display="https://nghithach.nghiloc.nghean.gov.vn/to-chuc-bo-may/uy-ban-nhan-dan.html"/>
    <hyperlink ref="C1772" r:id="rId2189" display="https://www.facebook.com/conganxanghitrung/"/>
    <hyperlink ref="C1773" r:id="rId2190" display="https://www.nghean.gov.vn/"/>
    <hyperlink ref="C1774" r:id="rId2191" display="https://www.facebook.com/conganhuyennghilocnghean/?locale=vi_VN"/>
    <hyperlink ref="C1775" r:id="rId2192" display="https://www.nghean.gov.vn/uy-ban-nhan-dan-tinh"/>
    <hyperlink ref="C1777" r:id="rId2193" display="https://nghiloc.nghean.gov.vn/cac-xa-thi-tran"/>
    <hyperlink ref="C1778" r:id="rId2194" display="https://www.facebook.com/p/C%C3%B4ng-an-x%C3%A3-Nghi-Phong-100068573334701/"/>
    <hyperlink ref="C1779" r:id="rId2195" display="https://www.nghean.gov.vn/uy-ban-nhan-dan-tinh"/>
    <hyperlink ref="C1780" r:id="rId2196" display="https://www.facebook.com/caxnghixuan/?locale=vi_VN"/>
    <hyperlink ref="C1781" r:id="rId2197" display="https://nghixuan.nghiloc.nghean.gov.vn/"/>
    <hyperlink ref="C1782" r:id="rId2198" display="https://www.facebook.com/ConganxaNghiVan/"/>
    <hyperlink ref="C1783" r:id="rId2199" display="https://nghiloc.nghean.gov.vn/cac-xa-thi-tran"/>
    <hyperlink ref="C1784" r:id="rId2200" display="https://www.facebook.com/p/Tu%E1%BB%95i-tr%E1%BA%BB-C%C3%B4ng-an-huy%E1%BB%87n-Ph%C3%BAc-Th%E1%BB%8D-100066934373551/?locale=pt_PT"/>
    <hyperlink ref="C1785" r:id="rId2201" display="https://phucthanh.yenthanh.nghean.gov.vn/"/>
    <hyperlink ref="C1786" r:id="rId2202" display="https://www.facebook.com/doanxanghithai/"/>
    <hyperlink ref="C1787" r:id="rId2203" display="https://nghithai.nghiloc.nghean.gov.vn/"/>
    <hyperlink ref="C1788" r:id="rId2204" display="https://www.facebook.com/p/C%C3%B4ng-an-th%E1%BB%8B-tr%E1%BA%A5n-Nam-%C4%90%C3%A0n-100077451044059/"/>
    <hyperlink ref="C1789" r:id="rId2205" display="https://thitran.namdan.nghean.gov.vn/"/>
    <hyperlink ref="C1791" r:id="rId2206" display="https://namhung.namdan.nghean.gov.vn/"/>
    <hyperlink ref="C1793" r:id="rId2207" display="https://namnghia.namdan.nghean.gov.vn/"/>
    <hyperlink ref="C1794" r:id="rId2208" display="https://www.facebook.com/congannamthanh/"/>
    <hyperlink ref="C1795" r:id="rId2209" display="https://namthanh.yenthanh.nghean.gov.vn/"/>
    <hyperlink ref="C1797" r:id="rId2210" display="https://namanh.namdan.nghean.gov.vn/"/>
    <hyperlink ref="C1799" r:id="rId2211" display="https://chicucthuyloi.nghean.gov.vn/tin-tuc-su-kien-59918/huyen-nam-dan-hoi-nghi-tiep-xuc-cu-tri-tai-xa-nam-xuan-700677"/>
    <hyperlink ref="C1800" r:id="rId2212" display="https://www.facebook.com/p/Truy%E1%BB%81n-th%C3%B4ng-Th%C3%A1i-H%C3%B2a-100057187671239/"/>
    <hyperlink ref="C1801" r:id="rId2213" display="https://namthai.namdan.nghean.gov.vn/thong-bao-lich-lam-viec/thong-bao-uy-ban-nhan-dan-xa-nam-thai-cong-khai-so-dien-thoai-duong-day-nong-dia-chi-thu-dien-tu-571798"/>
    <hyperlink ref="C1803" r:id="rId2214" display="https://www.nghean.gov.vn/"/>
    <hyperlink ref="C1805" r:id="rId2215" display="https://namdan.nghean.gov.vn/"/>
    <hyperlink ref="C1806" r:id="rId2216" display="https://www.facebook.com/p/X%C3%A3-Nam-Giang-Nam-%C4%90%C3%A0n-Ngh%E1%BB%87-An-100070503094766/"/>
    <hyperlink ref="C1807" r:id="rId2217" display="https://namgiang.namdan.nghean.gov.vn/"/>
    <hyperlink ref="C1809" r:id="rId2218" display="https://xuanhoa.namdan.nghean.gov.vn/"/>
    <hyperlink ref="C1810" r:id="rId2219" display="https://www.facebook.com/p/C%C3%B4ng-an-x%C3%A3-H%C3%B9ng-Ti%E1%BA%BFn-100063821294715/"/>
    <hyperlink ref="C1811" r:id="rId2220" display="https://hungtien.namdan.nghean.gov.vn/"/>
    <hyperlink ref="C1813" r:id="rId2221" display="https://namdan.nghean.gov.vn/"/>
    <hyperlink ref="C1815" r:id="rId2222" display="https://namdan.nghean.gov.vn/"/>
    <hyperlink ref="C1816" r:id="rId2223" display="https://www.facebook.com/caxkimlien/"/>
    <hyperlink ref="C1817" r:id="rId2224" display="https://kimlien.namdan.nghean.gov.vn/co-cau-to-chuc/danh-sach-can-bo-dang-uy-hdnd-ubnd-xa-kim-lien-huyen-nam-dan-562501"/>
    <hyperlink ref="C1819" r:id="rId2225" display="https://namdan.nghean.gov.vn/"/>
    <hyperlink ref="C1821" r:id="rId2226" display="https://honglong.namdan.nghean.gov.vn/"/>
    <hyperlink ref="C1822" r:id="rId2227" display="https://www.facebook.com/p/C%C3%B4ng-an-x%C3%A3-Xu%C3%A2n-Lam-huy%E1%BB%87n-H%C6%B0ng-Nguy%C3%AAn-t%E1%BB%89nh-Ngh%E1%BB%87-An-100063560883152/"/>
    <hyperlink ref="C1823" r:id="rId2228" display="https://xuanlam.hungnguyen.nghean.gov.vn/"/>
    <hyperlink ref="C1825" r:id="rId2229" display="https://namcat.namdan.nghean.gov.vn/"/>
    <hyperlink ref="C1826" r:id="rId2230" display="https://www.facebook.com/p/C%C3%B4ng-an-x%C3%A3-Kh%C3%A1nh-S%C6%A1n-100063743155941/"/>
    <hyperlink ref="C1827" r:id="rId2231" display="https://khanhson.namdan.nghean.gov.vn/"/>
    <hyperlink ref="C1828" r:id="rId2232" display="https://www.facebook.com/p/C%C3%B4ng-an-x%C3%A3-Trung-Ph%C3%BAc-C%C6%B0%E1%BB%9Dng-Nam-%C4%90%C3%A0n-Ngh%E1%BB%87-An-100057475118725/"/>
    <hyperlink ref="C1829" r:id="rId2233" display="https://trungphuccuong.namdan.nghean.gov.vn/thong-bao-lich-lam-viec/thong-bao-thuc-hien-quyet-dinh-cua-ubnd-tinh-nghe-an-thiet-lap-khu-vuc-cach-ly-xa-hoi-phong-chon-562225"/>
    <hyperlink ref="C1830" r:id="rId2234" display="https://www.facebook.com/p/C%C3%B4ng-an-x%C3%A3-Trung-Ph%C3%BAc-C%C6%B0%E1%BB%9Dng-Nam-%C4%90%C3%A0n-Ngh%E1%BB%87-An-100057475118725/"/>
    <hyperlink ref="C1831" r:id="rId2235" display="https://trungphuccuong.namdan.nghean.gov.vn/thong-bao-lich-lam-viec/thong-bao-thuc-hien-quyet-dinh-cua-ubnd-tinh-nghe-an-thiet-lap-khu-vuc-cach-ly-xa-hoi-phong-chon-562225"/>
    <hyperlink ref="C1832" r:id="rId2236" display="https://www.facebook.com/p/C%C3%B4ng-an-x%C3%A3-Trung-Ph%C3%BAc-C%C6%B0%E1%BB%9Dng-Nam-%C4%90%C3%A0n-Ngh%E1%BB%87-An-100057475118725/"/>
    <hyperlink ref="C1833" r:id="rId2237" display="https://www.nghean.gov.vn/uy-ban-nhan-dan-tinh"/>
    <hyperlink ref="C1835" r:id="rId2238" display="https://namkim.namdan.nghean.gov.vn/"/>
    <hyperlink ref="C1836" r:id="rId2239" display="https://www.facebook.com/cahungnguyennghean/"/>
    <hyperlink ref="C1837" r:id="rId2240" display="https://thitranhungnguyen.hungnguyen.nghean.gov.vn/"/>
    <hyperlink ref="C1838" r:id="rId2241" display="https://www.facebook.com/CAHungTrung/"/>
    <hyperlink ref="C1839" r:id="rId2242" display="https://hungtrung.hungnguyen.nghean.gov.vn/"/>
    <hyperlink ref="C1841" r:id="rId2243" display="https://hungyennam.hungnguyen.nghean.gov.vn/"/>
    <hyperlink ref="C1843" r:id="rId2244" display="https://hungyenbac.hungnguyen.nghean.gov.vn/"/>
    <hyperlink ref="C1844" r:id="rId2245" display="https://www.facebook.com/p/C%C3%B4ng-an-x%C3%A3-H%C6%B0ng-T%C3%A2y-huy%E1%BB%87n-H%C6%B0ng-Nguy%C3%AAn-t%E1%BB%89nh-Ngh%E1%BB%87-An-100064085952875/"/>
    <hyperlink ref="C1845" r:id="rId2246" display="https://hungtay.hungnguyen.nghean.gov.vn/"/>
    <hyperlink ref="C1847" r:id="rId2247" display="https://hungdao.hungnguyen.nghean.gov.vn/"/>
    <hyperlink ref="C1848" r:id="rId2248" display="https://www.facebook.com/ConganxaHungMy/"/>
    <hyperlink ref="C1849" r:id="rId2249" display="https://hungmy.hungnguyen.nghean.gov.vn/"/>
    <hyperlink ref="C1850" r:id="rId2250" display="https://www.facebook.com/ConganxaHungThinh/"/>
    <hyperlink ref="C1851" r:id="rId2251" display="https://hungthinh.hungnguyen.nghean.gov.vn/tin-tuc-su-kien"/>
    <hyperlink ref="C1853" r:id="rId2252" display="https://hunglinh.hungnguyen.nghean.gov.vn/"/>
    <hyperlink ref="C1855" r:id="rId2253" display="https://hungthong.hungnguyen.nghean.gov.vn/"/>
    <hyperlink ref="C1857" r:id="rId2254" display="https://hungtan.hungnguyen.nghean.gov.vn/"/>
    <hyperlink ref="C1858" r:id="rId2255" display="https://www.facebook.com/CAXHUNGLOI.HUNGNGUYEN.NGHEAN/"/>
    <hyperlink ref="C1859" r:id="rId2256" display="https://hungloi.hungnguyen.nghean.gov.vn/"/>
    <hyperlink ref="C1861" r:id="rId2257" display="https://hungnghia.hungnguyen.nghean.gov.vn/"/>
    <hyperlink ref="C1863" r:id="rId2258" display="https://hungphuc.hungnguyen.nghean.gov.vn/"/>
    <hyperlink ref="C1865" r:id="rId2259" display="https://hungtay.hungnguyen.nghean.gov.vn/"/>
    <hyperlink ref="C1867" r:id="rId2260" display="https://hungtien.namdan.nghean.gov.vn/"/>
    <hyperlink ref="C1868" r:id="rId2261" display="https://www.facebook.com/2030522043900428"/>
    <hyperlink ref="C1869" r:id="rId2262" display="https://hungtay.hungnguyen.nghean.gov.vn/"/>
    <hyperlink ref="C1870" r:id="rId2263" display="https://www.facebook.com/2030522043900428"/>
    <hyperlink ref="C1871" r:id="rId2264" display="https://chaunhan.hungnguyen.nghean.gov.vn/"/>
    <hyperlink ref="C1873" r:id="rId2265" display="https://xuanlam.hungnguyen.nghean.gov.vn/"/>
    <hyperlink ref="C1875" r:id="rId2266" display="https://hungnghia.hungnguyen.nghean.gov.vn/"/>
    <hyperlink ref="C1877" r:id="rId2267" display="https://hungtay.hungnguyen.nghean.gov.vn/"/>
    <hyperlink ref="C1878" r:id="rId2268" display="https://www.facebook.com/p/C%C3%B4ng-an-x%C3%A3-H%C6%B0ng-Kh%C3%A1nh-Trung-A-100070163977598/"/>
    <hyperlink ref="C1879" r:id="rId2269" display="https://chaunhan.hungnguyen.nghean.gov.vn/"/>
    <hyperlink ref="C1881" r:id="rId2270" display="https://xuanlam.hungnguyen.nghean.gov.vn/"/>
    <hyperlink ref="C1883" r:id="rId2271" display="https://hoangmai.nghean.gov.vn/cac-xa-phuong/thong-tin-ve-xa-quynh-vinh-thi-xa-hoang-mai-486726"/>
    <hyperlink ref="C1884" r:id="rId2272" display="https://www.facebook.com/caxql/"/>
    <hyperlink ref="C1885" r:id="rId2273" display="https://hoangmai.nghean.gov.vn/cac-xa-phuong/thong-tin-ve-xa-quynh-loc-486725"/>
    <hyperlink ref="C1886" r:id="rId2274" display="https://www.facebook.com/p/C%C3%B4ng-an-ph%C6%B0%E1%BB%9Dng-Qu%E1%BB%B3nh-Thi%E1%BB%87n-100068626257264/"/>
    <hyperlink ref="C1887" r:id="rId2275" display="https://quynhthien.hoangmai.nghean.gov.vn/"/>
    <hyperlink ref="C1888" r:id="rId2276" display="https://www.facebook.com/p/Tr%C6%B0%E1%BB%9Dng-THCS-Qu%E1%BB%B3nh-L%E1%BA%ADp-Trang-th%C3%B4ng-tin-ch%C3%ADnh-th%E1%BB%A9c-100064168384083/"/>
    <hyperlink ref="C1889" r:id="rId2277" display="https://hoangmai.nghean.gov.vn/cac-xa-phuong/thong-tin-ve-xa-quynh-lap-thi-xa-hoang-mai-486730"/>
    <hyperlink ref="C1890" r:id="rId2278" display="https://www.facebook.com/p/C%C3%B4ng-an-x%C3%A3-Qu%E1%BB%B3nh-Trang-100068672313269/"/>
    <hyperlink ref="C1891" r:id="rId2279" display="https://hoangmai.nghean.gov.vn/cac-xa-phuong/thong-tin-ve-xa-quynh-trang-thi-xa-hoang-mai-486722"/>
    <hyperlink ref="C1893" r:id="rId2280" display="https://maihung.hoangmai.nghean.gov.vn/"/>
    <hyperlink ref="C1894" r:id="rId2281" display="https://www.facebook.com/people/C%C3%B4ng-an-ph%C6%B0%E1%BB%9Dng-Qu%E1%BB%B3nh-D%E1%BB%8B/100068623252414/"/>
    <hyperlink ref="C1895" r:id="rId2282" display="https://hoangmai.nghean.gov.vn/cac-xa-phuong/thong-tin-ve-phuong-quynh-dy-thi-xa-hoang-mai-486723"/>
    <hyperlink ref="C1896" r:id="rId2283" display="https://www.facebook.com/p/C%C3%B4ng-An-Ph%C6%B0%E1%BB%9Dng-Qu%E1%BB%B3nh-Xu%C3%A2n-100069687083384/"/>
    <hyperlink ref="C1897" r:id="rId2284" display="https://hoangmai.nghean.gov.vn/cac-xa-phuong/thong-tin-ve-phuong-quynh-xuan-486728"/>
    <hyperlink ref="C1899" r:id="rId2285" display="https://hoangmai.nghean.gov.vn/cac-xa-phuong/thong-tin-ve-phuong-quynh-phuong-thi-xa-hoang-mai-486729"/>
    <hyperlink ref="C1901" r:id="rId2286" display="https://hoangmai.nghean.gov.vn/cac-xa-phuong/thong-tin-ve-xa-quynh-lien-thi-xa-hoang-mai-486724"/>
    <hyperlink ref="C1902" r:id="rId2287" display="https://www.facebook.com/p/C%C3%B4ng-an-ph%C6%B0%E1%BB%9Dng-Tr%E1%BA%A7n-Ph%C3%BA-Th%C3%A0nh-ph%E1%BB%91-H%C3%A0-T%C4%A9nh-100068323082489/"/>
    <hyperlink ref="C1903" r:id="rId2288" display="https://tranphu.hatinhcity.gov.vn/"/>
    <hyperlink ref="C1904" r:id="rId2289" display="https://www.facebook.com/catphatinh.gov.vn/"/>
    <hyperlink ref="C1905" r:id="rId2290" display="https://namha.hatinhcity.gov.vn/portal/home/danh-ba"/>
    <hyperlink ref="C1906" r:id="rId2291" display="https://www.facebook.com/conganphuongbacha/"/>
    <hyperlink ref="C1907" r:id="rId2292" display="https://bachong.hatinh.gov.vn/"/>
    <hyperlink ref="C1908" r:id="rId2293" display="https://www.facebook.com/p/C%C3%B4ng-an-ph%C6%B0%E1%BB%9Dng-Nguy%E1%BB%85n-Du-TP-H%C3%A0-T%C4%A9nh-100047636203570/"/>
    <hyperlink ref="C1909" r:id="rId2294" display="https://nguyendu.hatinhcity.gov.vn/"/>
    <hyperlink ref="C1910" r:id="rId2295" display="https://www.facebook.com/cap.tangiang/"/>
    <hyperlink ref="C1911" r:id="rId2296" display="https://tangiang.hatinhcity.gov.vn/"/>
    <hyperlink ref="C1912" r:id="rId2297" display="https://www.facebook.com/p/C%C3%B4ng-an-ph%C6%B0%E1%BB%9Dng-%C4%90%E1%BA%A1i-N%C3%A0i-TP-H%C3%A0-T%C4%A9nh-100063699870690/"/>
    <hyperlink ref="C1913" r:id="rId2298" display="https://dainai.hatinhcity.gov.vn/"/>
    <hyperlink ref="C1914" r:id="rId2299" display="https://www.facebook.com/p/C%C3%B4ng-an-ph%C6%B0%E1%BB%9Dng-H%C3%A0-Huy-T%E1%BA%ADp-TP-H%C3%A0-T%C4%A9nh-100079402844172/"/>
    <hyperlink ref="C1915" r:id="rId2300" display="https://hahuytap.hatinhcity.gov.vn/"/>
    <hyperlink ref="C1916" r:id="rId2301" display="https://www.facebook.com/conganxaThachTrung/"/>
    <hyperlink ref="C1917" r:id="rId2302" display="https://thachtrung.hatinhcity.gov.vn/"/>
    <hyperlink ref="C1918" r:id="rId2303" display="https://www.facebook.com/p/C%C3%B4ng-an-ph%C6%B0%E1%BB%9Dng-Th%E1%BA%A1ch-Qu%C3%BD-TP-H%C3%A0-T%C4%A9nh-100068616767951/"/>
    <hyperlink ref="C1919" r:id="rId2304" display="https://thachquy.hatinhcity.gov.vn/"/>
    <hyperlink ref="C1920" r:id="rId2305" display="https://www.facebook.com/p/C%C3%B4ng-an-Ph%C6%B0%E1%BB%9Dng-Th%E1%BA%A1ch-Linh-Th%C3%A0nh-ph%E1%BB%91-H%C3%A0-T%C4%A9nh-100064936476845/"/>
    <hyperlink ref="C1921" r:id="rId2306" display="https://thachlinh.hatinhcity.gov.vn/"/>
    <hyperlink ref="C1922" r:id="rId2307" display="https://www.facebook.com/p/C%C3%B4ng-an-ph%C6%B0%E1%BB%9Dng-V%C4%83n-Y%C3%AAn-100066720815458/"/>
    <hyperlink ref="C1923" r:id="rId2308" display="https://vanyen.hatinhcity.gov.vn/"/>
    <hyperlink ref="C1924" r:id="rId2309" display="https://www.facebook.com/conganthachha/?locale=vi_VN"/>
    <hyperlink ref="C1925" r:id="rId2310" display="https://thachha.hatinh.gov.vn/"/>
    <hyperlink ref="C1927" r:id="rId2311" display="https://hscvubtp.hatinh.gov.vn/ubtp/vbpq.nsf/6F205BCCEA76DB4147258488002F98F1/$file/TR%E1%BA%A2%20L%E1%BB%9CI%20%C4%90%C6%A0N%20TH%C6%AF%20TR%E1%BA%A6N%20TH%E1%BB%8A%20PH%C6%AF%C6%A0NG%20LINH.signed.pdf"/>
    <hyperlink ref="C1929" r:id="rId2312" display="https://thachha.hatinh.gov.vn/"/>
    <hyperlink ref="C1930" r:id="rId2313" display="https://www.facebook.com/p/C%C3%B4ng-an-x%C3%A3-Th%E1%BA%A1ch-H%C6%B0ng-TP-H%C3%A0-T%C4%A9nh-t%E1%BB%89nh-H%C3%A0-T%C4%A9nh-100064540308782/"/>
    <hyperlink ref="C1931" r:id="rId2314" display="https://thachhung.hatinhcity.gov.vn/"/>
    <hyperlink ref="C1932" r:id="rId2315" display="https://www.facebook.com/p/C%C3%B4ng-an-x%C3%A3-Th%E1%BA%A1ch-B%C3%ACnh-TP-H%C3%A0-T%C4%A9nh-100057653161126/"/>
    <hyperlink ref="C1933" r:id="rId2316" display="https://thachbinh.hatinhcity.gov.vn/"/>
    <hyperlink ref="C1934" r:id="rId2317" display="https://www.facebook.com/p/C%C3%B4ng-an-ph%C6%B0%E1%BB%9Dng-B%E1%BA%AFc-H%E1%BB%93ng-100080939981590/"/>
    <hyperlink ref="C1935" r:id="rId2318" display="https://bachong.hatinh.gov.vn/"/>
    <hyperlink ref="C1936" r:id="rId2319" display="https://www.facebook.com/p/C%C3%B4ng-an-ph%C6%B0%E1%BB%9Dng-Nam-H%E1%BB%93ng-100080880543706/"/>
    <hyperlink ref="C1937" r:id="rId2320" display="https://namhong.hatinh.gov.vn/"/>
    <hyperlink ref="C1938" r:id="rId2321" display="https://www.facebook.com/p/C%C3%B4ng-An-Ph%C6%B0%E1%BB%9Dng-Trung-L%C6%B0%C6%A1ng-100064673774903/"/>
    <hyperlink ref="C1939" r:id="rId2322" display="https://trungluong.hatinh.gov.vn/"/>
    <hyperlink ref="C1941" r:id="rId2323" display="https://ducthuan.hatinh.gov.vn/"/>
    <hyperlink ref="C1942" r:id="rId2324" display="https://www.facebook.com/p/C%C3%B4ng-an-ph%C6%B0%E1%BB%9Dng-%C4%90%E1%BA%ADu-Li%C3%AAu-Th%E1%BB%8B-x%C3%A3-H%E1%BB%93ng-L%C4%A9nh-H%C3%A0-T%C4%A9nh-100069141701263/"/>
    <hyperlink ref="C1943" r:id="rId2325" display="https://daulieu.hatinh.gov.vn/"/>
    <hyperlink ref="C1944" r:id="rId2326" display="https://www.facebook.com/p/X%C3%A3-Thu%E1%BA%ADn-L%E1%BB%99c-Th%E1%BB%8B-X%C3%A3-H%E1%BB%93ng-L%C4%A9nh-H%C3%A0-T%C4%A9nh-100064571506521/"/>
    <hyperlink ref="C1945" r:id="rId2327" display="https://xathuanloc.hatinh.gov.vn/"/>
    <hyperlink ref="C1946" r:id="rId2328" display="https://www.facebook.com/tt.phochau.tuoitre/"/>
    <hyperlink ref="C1947" r:id="rId2329" display="https://thitranphochau.hatinh.gov.vn/"/>
    <hyperlink ref="C1948" r:id="rId2330" display="https://www.facebook.com/p/C%C3%B4ng-an-Th%E1%BB%8B-tr%E1%BA%A5n-T%C3%A2y-S%C6%A1n-huy%E1%BB%87n-H%C6%B0%C6%A1ng-S%C6%A1n-t%E1%BB%89nh-H%C3%A0-T%C4%A9nh-100068939418542/"/>
    <hyperlink ref="C1949" r:id="rId2331" display="https://thitrantayson.hatinh.gov.vn/portal/KenhTin/Gioi-thieu.aspx"/>
    <hyperlink ref="C1950" r:id="rId2332" display="https://www.facebook.com/p/C%C3%B4ng-an-x%C3%A3-S%C6%A1n-H%E1%BB%93ng-huy%E1%BB%87n-H%C6%B0%C6%A1ng-S%C6%A1n-t%E1%BB%89nh-H%C3%A0-T%C4%A9nh-100066986271970/"/>
    <hyperlink ref="C1951" r:id="rId2333" display="https://xasonhong.hatinh.gov.vn/portal/KenhTin/Thong-tin-ve-lanh-dao.aspx"/>
    <hyperlink ref="C1952" r:id="rId2334" display="https://www.facebook.com/p/Tu%E1%BB%95i-tr%E1%BA%BB-C%C3%B4ng-an-th%E1%BB%8B-x%C3%A3-S%C6%A1n-T%C3%A2y-100040884909606/"/>
    <hyperlink ref="C1953" r:id="rId2335" display="https://xasontien.hatinh.gov.vn/"/>
    <hyperlink ref="C1954" r:id="rId2336" display="https://www.facebook.com/p/Tu%E1%BB%95i-tr%E1%BA%BB-C%C3%B4ng-an-th%E1%BB%8B-x%C3%A3-S%C6%A1n-T%C3%A2y-100040884909606/"/>
    <hyperlink ref="C1955" r:id="rId2337" display="https://xasonlam.hatinh.gov.vn/"/>
    <hyperlink ref="C1956" r:id="rId2338" display="https://www.facebook.com/100063469841997"/>
    <hyperlink ref="C1957" r:id="rId2339" display="https://xasonle.hatinh.gov.vn/"/>
    <hyperlink ref="C1958" r:id="rId2340" display="https://www.facebook.com/p/Tu%E1%BB%95i-tr%E1%BA%BB-C%C3%B4ng-an-Th%C3%A0nh-ph%E1%BB%91-V%C4%A9nh-Y%C3%AAn-100066497717181/?locale=nl_BE"/>
    <hyperlink ref="C1959" r:id="rId2341" display="https://qppl.hatinh.gov.vn/vbpq.nsf/857EF51FC906A54047258A86000B628B/$file/Cong-van-trinh-VP-Chu-tich-nuoc-Thiep-mung-tho-100-tuoi-trantuannghia-BH(11.12.2023_09h11p05)_signed.pdf"/>
    <hyperlink ref="C1960" r:id="rId2342" display="https://www.facebook.com/p/C%C3%B4ng-an-x%C3%A3-S%C6%A1n-Tr%C3%A0-100063467105701/"/>
    <hyperlink ref="C1961" r:id="rId2343" display="https://sonha.quangngai.gov.vn/"/>
    <hyperlink ref="C1962" r:id="rId2344" display="https://www.facebook.com/p/C%C3%B4ng-an-x%C3%A3-S%C6%A1n-Giang-huy%E1%BB%87n-H%C6%B0%C6%A1ng-S%C6%A1n-t%E1%BB%89nh-H%C3%A0-T%C4%A9nh-100077216467111/"/>
    <hyperlink ref="C1963" r:id="rId2345" display="https://sonha.quangngai.gov.vn/ubnd-xa-son-giang"/>
    <hyperlink ref="C1964" r:id="rId2346" display="https://www.facebook.com/p/Tu%E1%BB%95i-tr%E1%BA%BB-C%C3%B4ng-an-th%E1%BB%8B-x%C3%A3-S%C6%A1n-T%C3%A2y-100040884909606/"/>
    <hyperlink ref="C1965" r:id="rId2347" display="https://sonha.quangngai.gov.vn/ubnd-xa-son-linh"/>
    <hyperlink ref="C1966" r:id="rId2348" display="https://www.facebook.com/p/Tu%E1%BB%95i-tr%E1%BA%BB-C%C3%B4ng-an-th%E1%BB%8B-x%C3%A3-S%C6%A1n-T%C3%A2y-100040884909606/"/>
    <hyperlink ref="C1967" r:id="rId2349" display="https://sonha.quangngai.gov.vn/"/>
    <hyperlink ref="C1969" r:id="rId2350" display="https://sonha.quangngai.gov.vn/ubnd-xa-son-giang"/>
    <hyperlink ref="C1970" r:id="rId2351" display="https://www.facebook.com/p/Tu%E1%BB%95i-Tr%E1%BA%BB-C%C3%B4ng-An-Huy%E1%BB%87n-Ch%C6%B0%C6%A1ng-M%E1%BB%B9-100028578047777/"/>
    <hyperlink ref="C1971" r:id="rId2352" display="https://xasonlong.hatinh.gov.vn/portal/home/danh-ba"/>
    <hyperlink ref="C1972" r:id="rId2353" display="https://www.facebook.com/p/Tu%E1%BB%95i-tr%E1%BA%BB-C%C3%B4ng-an-th%E1%BB%8B-x%C3%A3-S%C6%A1n-T%C3%A2y-100040884909606/"/>
    <hyperlink ref="C1973" r:id="rId2354" display="https://xasontay.hatinh.gov.vn/portal/KenhTin/Thong-tin-ve-lanh-dao-473968-477129-477130.aspx"/>
    <hyperlink ref="C1974" r:id="rId2355" display="https://www.facebook.com/p/C%C3%B4ng-an-x%C3%A3-S%C6%A1n-Tr%C3%A0-100063467105701/"/>
    <hyperlink ref="C1975" r:id="rId2356" display="https://xasonninh.hatinh.gov.vn/"/>
    <hyperlink ref="C1976" r:id="rId2357" display="https://www.facebook.com/congansonchau/"/>
    <hyperlink ref="C1977" r:id="rId2358" display="https://huongson.hatinh.gov.vn/"/>
    <hyperlink ref="C1978" r:id="rId2359" display="https://www.facebook.com/p/C%C3%B4ng-an-x%C3%A3-S%C6%A1n-Tr%C3%A0-100063467105701/"/>
    <hyperlink ref="C1979" r:id="rId2360" display="https://sonha.quangngai.gov.vn/"/>
    <hyperlink ref="C1980" r:id="rId2361" display="https://www.facebook.com/p/C%C3%B4ng-an-x%C3%A3-S%C6%A1n-Tr%C3%A0-100063467105701/"/>
    <hyperlink ref="C1981" r:id="rId2362" display="https://sonha.quangngai.gov.vn/"/>
    <hyperlink ref="C1982" r:id="rId2363" display="https://www.facebook.com/profile.php?id=100078868363461&amp;locale=ms_MY&amp;_rdr"/>
    <hyperlink ref="C1983" r:id="rId2364" display="https://xasontruong.hatinh.gov.vn/"/>
    <hyperlink ref="C1984" r:id="rId2365" display="https://www.facebook.com/p/C%C3%B4ng-an-x%C3%A3-S%C6%A1n-B%E1%BA%B1ng-H%C6%B0%C6%A1ng-S%C6%A1n-H%C3%A0-T%C4%A9nh-100077526254862/"/>
    <hyperlink ref="C1985" r:id="rId2366" display="https://sonha.quangngai.gov.vn/"/>
    <hyperlink ref="C1986" r:id="rId2367" display="https://www.facebook.com/p/C%C3%B4ng-an-x%C3%A3-S%C6%A1n-Tr%C3%A0-100063467105701/"/>
    <hyperlink ref="C1987" r:id="rId2368" display="https://xasonbinh.hatinh.gov.vn/"/>
    <hyperlink ref="C1988" r:id="rId2369" display="https://www.facebook.com/doanxasontay/videos/1224288551923159/"/>
    <hyperlink ref="C1989" r:id="rId2370" display="https://xasonkim1.hatinh.gov.vn/"/>
    <hyperlink ref="C1991" r:id="rId2371" display="https://xasonkim2.hatinh.gov.vn/"/>
    <hyperlink ref="C1992" r:id="rId2372" display="https://www.facebook.com/p/C%C3%B4ng-an-x%C3%A3-S%C6%A1n-Tr%C3%A0-100063467105701/"/>
    <hyperlink ref="C1993" r:id="rId2373" display="https://huongson.hatinh.gov.vn/"/>
    <hyperlink ref="C1994" r:id="rId2374" display="https://www.facebook.com/p/C%C3%B4ng-an-x%C3%A3-S%C6%A1n-Tr%C3%A0-100063467105701/"/>
    <hyperlink ref="C1995" r:id="rId2375" display="https://xasonlong.hatinh.gov.vn/portal/home/danh-ba"/>
    <hyperlink ref="C1996" r:id="rId2376" display="https://www.facebook.com/ConganxaQuangDiem/?locale=ms_MY"/>
    <hyperlink ref="C1997" r:id="rId2377" display="https://xaquangdiem.hatinh.gov.vn/portal/KenhTin/hwbr78Uy-ban-nhan-dan.aspx"/>
    <hyperlink ref="C1998" r:id="rId2378" display="https://www.facebook.com/tuoitrecongansonla/"/>
    <hyperlink ref="C1999" r:id="rId2379" display="https://sonha.quangngai.gov.vn/ubnd-xa-son-thuy"/>
    <hyperlink ref="C2000" r:id="rId2380" display="https://www.facebook.com/conganxasonham/"/>
  </hyperlinks>
  <pageMargins left="0.7" right="0.7" top="0.75" bottom="0.75" header="0.3" footer="0.3"/>
  <pageSetup orientation="portrait" horizontalDpi="200" verticalDpi="200" r:id="rId2381"/>
  <tableParts count="1">
    <tablePart r:id="rId23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2025-02-11T18:04:50Z</dcterms:modified>
</cp:coreProperties>
</file>