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95" i="1" l="1"/>
  <c r="B2994" i="1"/>
  <c r="B2993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1" i="1"/>
  <c r="B2920" i="1"/>
  <c r="B2919" i="1"/>
  <c r="B2918" i="1"/>
  <c r="B2917" i="1"/>
  <c r="B2916" i="1"/>
  <c r="B2915" i="1"/>
  <c r="B2913" i="1"/>
  <c r="B2912" i="1"/>
  <c r="B2911" i="1"/>
  <c r="B2910" i="1"/>
  <c r="B2909" i="1"/>
  <c r="B2908" i="1"/>
  <c r="B2907" i="1"/>
  <c r="B2906" i="1"/>
  <c r="B2905" i="1"/>
  <c r="B2903" i="1"/>
  <c r="B2902" i="1"/>
  <c r="B2901" i="1"/>
  <c r="B2900" i="1"/>
  <c r="B2899" i="1"/>
  <c r="B2898" i="1"/>
  <c r="B2897" i="1"/>
  <c r="B2896" i="1"/>
  <c r="B2895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69" i="1"/>
  <c r="B2668" i="1"/>
  <c r="B2667" i="1"/>
  <c r="B2666" i="1"/>
  <c r="B2665" i="1"/>
  <c r="B2664" i="1"/>
  <c r="B2663" i="1"/>
  <c r="B2661" i="1"/>
  <c r="B2660" i="1"/>
  <c r="B2659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39" i="1"/>
  <c r="B2637" i="1"/>
  <c r="B2636" i="1"/>
  <c r="B2635" i="1"/>
  <c r="B2633" i="1"/>
  <c r="B2632" i="1"/>
  <c r="B2631" i="1"/>
  <c r="B2629" i="1"/>
  <c r="B2628" i="1"/>
  <c r="B2627" i="1"/>
  <c r="B2626" i="1"/>
  <c r="B2625" i="1"/>
  <c r="B2624" i="1"/>
  <c r="B2623" i="1"/>
  <c r="B2622" i="1"/>
  <c r="B2621" i="1"/>
  <c r="B2620" i="1"/>
  <c r="B2619" i="1"/>
  <c r="B2617" i="1"/>
  <c r="B2616" i="1"/>
  <c r="B2615" i="1"/>
  <c r="B2614" i="1"/>
  <c r="B2613" i="1"/>
  <c r="B2611" i="1"/>
  <c r="B2610" i="1"/>
  <c r="B2609" i="1"/>
  <c r="B2608" i="1"/>
  <c r="B2607" i="1"/>
  <c r="B2606" i="1"/>
  <c r="B2605" i="1"/>
  <c r="B2604" i="1"/>
  <c r="B2603" i="1"/>
  <c r="B2601" i="1"/>
  <c r="B2600" i="1"/>
  <c r="B2599" i="1"/>
  <c r="B2598" i="1"/>
  <c r="B2597" i="1"/>
  <c r="B2596" i="1"/>
  <c r="B2595" i="1"/>
  <c r="B2593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7" i="1"/>
  <c r="B2486" i="1"/>
  <c r="B2485" i="1"/>
  <c r="B2484" i="1"/>
  <c r="B2483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3" i="1"/>
  <c r="B2402" i="1"/>
  <c r="B2401" i="1"/>
  <c r="B2399" i="1"/>
  <c r="B2397" i="1"/>
  <c r="B2396" i="1"/>
  <c r="B2395" i="1"/>
  <c r="B2394" i="1"/>
  <c r="B2393" i="1"/>
  <c r="B2392" i="1"/>
  <c r="B2391" i="1"/>
  <c r="B2390" i="1"/>
  <c r="B2389" i="1"/>
  <c r="B2387" i="1"/>
  <c r="B2385" i="1"/>
  <c r="B2384" i="1"/>
  <c r="B2383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7" i="1"/>
  <c r="B2356" i="1"/>
  <c r="B2355" i="1"/>
  <c r="B2353" i="1"/>
  <c r="B2352" i="1"/>
  <c r="B2351" i="1"/>
  <c r="B2350" i="1"/>
  <c r="B2349" i="1"/>
  <c r="B2348" i="1"/>
  <c r="B2347" i="1"/>
  <c r="B2345" i="1"/>
  <c r="B2343" i="1"/>
  <c r="B2342" i="1"/>
  <c r="B2341" i="1"/>
  <c r="B2340" i="1"/>
  <c r="B2339" i="1"/>
  <c r="B2337" i="1"/>
  <c r="B2335" i="1"/>
  <c r="B2334" i="1"/>
  <c r="B2333" i="1"/>
  <c r="B2331" i="1"/>
  <c r="B2330" i="1"/>
  <c r="B2329" i="1"/>
  <c r="B2328" i="1"/>
  <c r="B2327" i="1"/>
  <c r="B2326" i="1"/>
  <c r="B2325" i="1"/>
  <c r="B2324" i="1"/>
  <c r="B2323" i="1"/>
  <c r="B2321" i="1"/>
  <c r="B2320" i="1"/>
  <c r="B2319" i="1"/>
  <c r="B2318" i="1"/>
  <c r="B2317" i="1"/>
  <c r="B2315" i="1"/>
  <c r="B2313" i="1"/>
  <c r="B2312" i="1"/>
  <c r="B2311" i="1"/>
  <c r="B2310" i="1"/>
  <c r="B2309" i="1"/>
  <c r="B2307" i="1"/>
  <c r="B2306" i="1"/>
  <c r="B2305" i="1"/>
  <c r="B2303" i="1"/>
  <c r="B2302" i="1"/>
  <c r="B2301" i="1"/>
  <c r="B2300" i="1"/>
  <c r="B2299" i="1"/>
  <c r="B2297" i="1"/>
  <c r="B2296" i="1"/>
  <c r="B2295" i="1"/>
  <c r="B2293" i="1"/>
  <c r="B2291" i="1"/>
  <c r="B2290" i="1"/>
  <c r="B2289" i="1"/>
  <c r="B2288" i="1"/>
  <c r="B2287" i="1"/>
  <c r="B2286" i="1"/>
  <c r="B2285" i="1"/>
  <c r="B2283" i="1"/>
  <c r="B2282" i="1"/>
  <c r="B2281" i="1"/>
  <c r="B2280" i="1"/>
  <c r="B2279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5" i="1"/>
  <c r="B2254" i="1"/>
  <c r="B2253" i="1"/>
  <c r="B2252" i="1"/>
  <c r="B2251" i="1"/>
  <c r="B2250" i="1"/>
  <c r="B2249" i="1"/>
  <c r="B2248" i="1"/>
  <c r="B2247" i="1"/>
  <c r="B2245" i="1"/>
  <c r="B2244" i="1"/>
  <c r="B2243" i="1"/>
  <c r="B2242" i="1"/>
  <c r="B2241" i="1"/>
  <c r="B2240" i="1"/>
  <c r="B2239" i="1"/>
  <c r="B2237" i="1"/>
  <c r="B2236" i="1"/>
  <c r="B2235" i="1"/>
  <c r="B2234" i="1"/>
  <c r="B2233" i="1"/>
  <c r="B2231" i="1"/>
  <c r="B2229" i="1"/>
  <c r="B2228" i="1"/>
  <c r="B2227" i="1"/>
  <c r="B2225" i="1"/>
  <c r="B2224" i="1"/>
  <c r="B2223" i="1"/>
  <c r="B2222" i="1"/>
  <c r="B2221" i="1"/>
  <c r="B2220" i="1"/>
  <c r="B2219" i="1"/>
  <c r="B2217" i="1"/>
  <c r="B2216" i="1"/>
  <c r="B2215" i="1"/>
  <c r="B2213" i="1"/>
  <c r="B2212" i="1"/>
  <c r="B2211" i="1"/>
  <c r="B2209" i="1"/>
  <c r="B2208" i="1"/>
  <c r="B2207" i="1"/>
  <c r="B2206" i="1"/>
  <c r="B2205" i="1"/>
  <c r="B2204" i="1"/>
  <c r="B2203" i="1"/>
  <c r="B2202" i="1"/>
  <c r="B2201" i="1"/>
  <c r="B2199" i="1"/>
  <c r="B2197" i="1"/>
  <c r="B2195" i="1"/>
  <c r="B2194" i="1"/>
  <c r="B2193" i="1"/>
  <c r="B2192" i="1"/>
  <c r="B2191" i="1"/>
  <c r="B2190" i="1"/>
  <c r="B2189" i="1"/>
  <c r="B2188" i="1"/>
  <c r="B2187" i="1"/>
  <c r="B2185" i="1"/>
  <c r="B2183" i="1"/>
  <c r="B2181" i="1"/>
  <c r="B2180" i="1"/>
  <c r="B2179" i="1"/>
  <c r="B2178" i="1"/>
  <c r="B2177" i="1"/>
  <c r="B2176" i="1"/>
  <c r="B2175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59" i="1"/>
  <c r="B2158" i="1"/>
  <c r="B2157" i="1"/>
  <c r="B2156" i="1"/>
  <c r="B2155" i="1"/>
  <c r="B2154" i="1"/>
  <c r="B2153" i="1"/>
  <c r="B2151" i="1"/>
  <c r="B2150" i="1"/>
  <c r="B2149" i="1"/>
  <c r="B2148" i="1"/>
  <c r="B2147" i="1"/>
  <c r="B2146" i="1"/>
  <c r="B2145" i="1"/>
  <c r="B2143" i="1"/>
  <c r="B2142" i="1"/>
  <c r="B2141" i="1"/>
  <c r="B2140" i="1"/>
  <c r="B2139" i="1"/>
  <c r="B2138" i="1"/>
  <c r="B2137" i="1"/>
  <c r="B2136" i="1"/>
  <c r="B2135" i="1"/>
  <c r="B2133" i="1"/>
  <c r="B2132" i="1"/>
  <c r="B2131" i="1"/>
  <c r="B2129" i="1"/>
  <c r="B2128" i="1"/>
  <c r="B2127" i="1"/>
  <c r="B2125" i="1"/>
  <c r="B2124" i="1"/>
  <c r="B2123" i="1"/>
  <c r="B2122" i="1"/>
  <c r="B2121" i="1"/>
  <c r="B2119" i="1"/>
  <c r="B2117" i="1"/>
  <c r="B2116" i="1"/>
  <c r="B2115" i="1"/>
  <c r="B2113" i="1"/>
  <c r="B2112" i="1"/>
  <c r="B2111" i="1"/>
  <c r="B2109" i="1"/>
  <c r="B2108" i="1"/>
  <c r="B2107" i="1"/>
  <c r="B2106" i="1"/>
  <c r="B2105" i="1"/>
  <c r="B2103" i="1"/>
  <c r="B2101" i="1"/>
  <c r="B2100" i="1"/>
  <c r="B2099" i="1"/>
  <c r="B2098" i="1"/>
  <c r="B2097" i="1"/>
  <c r="B2095" i="1"/>
  <c r="B2093" i="1"/>
  <c r="B2091" i="1"/>
  <c r="B2090" i="1"/>
  <c r="B2089" i="1"/>
  <c r="B2087" i="1"/>
  <c r="B2086" i="1"/>
  <c r="B2085" i="1"/>
  <c r="B2083" i="1"/>
  <c r="B2082" i="1"/>
  <c r="B2081" i="1"/>
  <c r="B2079" i="1"/>
  <c r="B2078" i="1"/>
  <c r="B2077" i="1"/>
  <c r="B2075" i="1"/>
  <c r="B2074" i="1"/>
  <c r="B2073" i="1"/>
  <c r="B2071" i="1"/>
  <c r="B2070" i="1"/>
  <c r="B2069" i="1"/>
  <c r="B2068" i="1"/>
  <c r="B2067" i="1"/>
  <c r="B2066" i="1"/>
  <c r="B2065" i="1"/>
  <c r="B2063" i="1"/>
  <c r="B2062" i="1"/>
  <c r="B2061" i="1"/>
  <c r="B2060" i="1"/>
  <c r="B2059" i="1"/>
  <c r="B2057" i="1"/>
  <c r="B2055" i="1"/>
  <c r="B2053" i="1"/>
  <c r="B2052" i="1"/>
  <c r="B2051" i="1"/>
  <c r="B2050" i="1"/>
  <c r="B2049" i="1"/>
  <c r="B2048" i="1"/>
  <c r="B2047" i="1"/>
  <c r="B2045" i="1"/>
  <c r="B2043" i="1"/>
  <c r="B2041" i="1"/>
  <c r="B2040" i="1"/>
  <c r="B2039" i="1"/>
  <c r="B2038" i="1"/>
  <c r="B2037" i="1"/>
  <c r="B2036" i="1"/>
  <c r="B2035" i="1"/>
  <c r="B2034" i="1"/>
  <c r="B2033" i="1"/>
  <c r="B2031" i="1"/>
  <c r="B2030" i="1"/>
  <c r="B2029" i="1"/>
  <c r="B2028" i="1"/>
  <c r="B2027" i="1"/>
  <c r="B2025" i="1"/>
  <c r="B2023" i="1"/>
  <c r="B2022" i="1"/>
  <c r="B2021" i="1"/>
  <c r="B2020" i="1"/>
  <c r="B2019" i="1"/>
  <c r="B2017" i="1"/>
  <c r="B2016" i="1"/>
  <c r="B2015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1999" i="1"/>
  <c r="B1998" i="1"/>
  <c r="B1997" i="1"/>
  <c r="B1996" i="1"/>
  <c r="B1995" i="1"/>
  <c r="B1993" i="1"/>
  <c r="B1991" i="1"/>
  <c r="B1990" i="1"/>
  <c r="B1989" i="1"/>
  <c r="B1988" i="1"/>
  <c r="B1987" i="1"/>
  <c r="B1986" i="1"/>
  <c r="B1985" i="1"/>
  <c r="B1983" i="1"/>
  <c r="B1981" i="1"/>
  <c r="B1980" i="1"/>
  <c r="B1979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59" i="1"/>
  <c r="B1958" i="1"/>
  <c r="B1957" i="1"/>
  <c r="B1956" i="1"/>
  <c r="B1955" i="1"/>
  <c r="B1954" i="1"/>
  <c r="B1953" i="1"/>
  <c r="B1951" i="1"/>
  <c r="B1949" i="1"/>
  <c r="B1947" i="1"/>
  <c r="B1945" i="1"/>
  <c r="B1944" i="1"/>
  <c r="B1943" i="1"/>
  <c r="B1942" i="1"/>
  <c r="B1941" i="1"/>
  <c r="B1940" i="1"/>
  <c r="B1939" i="1"/>
  <c r="B1938" i="1"/>
  <c r="B1937" i="1"/>
  <c r="B1936" i="1"/>
  <c r="B1935" i="1"/>
  <c r="B1933" i="1"/>
  <c r="B1931" i="1"/>
  <c r="B1930" i="1"/>
  <c r="B1929" i="1"/>
  <c r="B1928" i="1"/>
  <c r="B1927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1" i="1"/>
  <c r="B1910" i="1"/>
  <c r="B1909" i="1"/>
  <c r="B1908" i="1"/>
  <c r="B1907" i="1"/>
  <c r="B1906" i="1"/>
  <c r="B1905" i="1"/>
  <c r="B1903" i="1"/>
  <c r="B1902" i="1"/>
  <c r="B1901" i="1"/>
  <c r="B1899" i="1"/>
  <c r="B1898" i="1"/>
  <c r="B1897" i="1"/>
  <c r="B1896" i="1"/>
  <c r="B1895" i="1"/>
  <c r="B1893" i="1"/>
  <c r="B1892" i="1"/>
  <c r="B1891" i="1"/>
  <c r="B1890" i="1"/>
  <c r="B1889" i="1"/>
  <c r="B1888" i="1"/>
  <c r="B1887" i="1"/>
  <c r="B1886" i="1"/>
  <c r="B1885" i="1"/>
  <c r="B1883" i="1"/>
  <c r="B1882" i="1"/>
  <c r="B1881" i="1"/>
  <c r="B1880" i="1"/>
  <c r="B1879" i="1"/>
  <c r="B1878" i="1"/>
  <c r="B1877" i="1"/>
  <c r="B1875" i="1"/>
  <c r="B1873" i="1"/>
  <c r="B1872" i="1"/>
  <c r="B1871" i="1"/>
  <c r="B1870" i="1"/>
  <c r="B1869" i="1"/>
  <c r="B1867" i="1"/>
  <c r="B1866" i="1"/>
  <c r="B1865" i="1"/>
  <c r="B1864" i="1"/>
  <c r="B1863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7" i="1"/>
  <c r="B1846" i="1"/>
  <c r="B1845" i="1"/>
  <c r="B1844" i="1"/>
  <c r="B1843" i="1"/>
  <c r="B1841" i="1"/>
  <c r="B1840" i="1"/>
  <c r="B1839" i="1"/>
  <c r="B1838" i="1"/>
  <c r="B1837" i="1"/>
  <c r="B1836" i="1"/>
  <c r="B1835" i="1"/>
  <c r="B1834" i="1"/>
  <c r="B1833" i="1"/>
  <c r="B1832" i="1"/>
  <c r="B1831" i="1"/>
  <c r="B1829" i="1"/>
  <c r="B1828" i="1"/>
  <c r="B1827" i="1"/>
  <c r="B1825" i="1"/>
  <c r="B1824" i="1"/>
  <c r="B1823" i="1"/>
  <c r="B1822" i="1"/>
  <c r="B1821" i="1"/>
  <c r="B1819" i="1"/>
  <c r="B1818" i="1"/>
  <c r="B1817" i="1"/>
  <c r="B1816" i="1"/>
  <c r="B1815" i="1"/>
  <c r="B1813" i="1"/>
  <c r="B1812" i="1"/>
  <c r="B1811" i="1"/>
  <c r="B1810" i="1"/>
  <c r="B1809" i="1"/>
  <c r="B1808" i="1"/>
  <c r="B1807" i="1"/>
  <c r="B1806" i="1"/>
  <c r="B1805" i="1"/>
  <c r="B1803" i="1"/>
  <c r="B1802" i="1"/>
  <c r="B1801" i="1"/>
  <c r="B1800" i="1"/>
  <c r="B1799" i="1"/>
  <c r="B1798" i="1"/>
  <c r="B1797" i="1"/>
  <c r="B1796" i="1"/>
  <c r="B1795" i="1"/>
  <c r="B1793" i="1"/>
  <c r="B1791" i="1"/>
  <c r="B1790" i="1"/>
  <c r="B1789" i="1"/>
  <c r="B1788" i="1"/>
  <c r="B1787" i="1"/>
  <c r="B1786" i="1"/>
  <c r="B1785" i="1"/>
  <c r="B1784" i="1"/>
  <c r="B1783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7" i="1"/>
  <c r="B1766" i="1"/>
  <c r="B1765" i="1"/>
  <c r="B1764" i="1"/>
  <c r="B1763" i="1"/>
  <c r="B1761" i="1"/>
  <c r="B1760" i="1"/>
  <c r="B1759" i="1"/>
  <c r="B1757" i="1"/>
  <c r="B1756" i="1"/>
  <c r="B1755" i="1"/>
  <c r="B1753" i="1"/>
  <c r="B1752" i="1"/>
  <c r="B1751" i="1"/>
  <c r="B1750" i="1"/>
  <c r="B1749" i="1"/>
  <c r="B1747" i="1"/>
  <c r="B1746" i="1"/>
  <c r="B1745" i="1"/>
  <c r="B1744" i="1"/>
  <c r="B1743" i="1"/>
  <c r="B1742" i="1"/>
  <c r="B1741" i="1"/>
  <c r="B1739" i="1"/>
  <c r="B1738" i="1"/>
  <c r="B1737" i="1"/>
  <c r="B1736" i="1"/>
  <c r="B1735" i="1"/>
  <c r="B1733" i="1"/>
  <c r="B1732" i="1"/>
  <c r="B1731" i="1"/>
  <c r="B1730" i="1"/>
  <c r="B1729" i="1"/>
  <c r="B1727" i="1"/>
  <c r="B1725" i="1"/>
  <c r="B1723" i="1"/>
  <c r="B1722" i="1"/>
  <c r="B1721" i="1"/>
  <c r="B1720" i="1"/>
  <c r="B1719" i="1"/>
  <c r="B1718" i="1"/>
  <c r="B1717" i="1"/>
  <c r="B1716" i="1"/>
  <c r="B1715" i="1"/>
  <c r="B1713" i="1"/>
  <c r="B1711" i="1"/>
  <c r="B1710" i="1"/>
  <c r="B1709" i="1"/>
  <c r="B1708" i="1"/>
  <c r="B1707" i="1"/>
  <c r="B1705" i="1"/>
  <c r="B1704" i="1"/>
  <c r="B1703" i="1"/>
  <c r="B1702" i="1"/>
  <c r="B1701" i="1"/>
  <c r="B1700" i="1"/>
  <c r="B1699" i="1"/>
  <c r="B1698" i="1"/>
  <c r="B1697" i="1"/>
  <c r="B1696" i="1"/>
  <c r="B1695" i="1"/>
  <c r="B1693" i="1"/>
  <c r="B1691" i="1"/>
  <c r="B1689" i="1"/>
  <c r="B1688" i="1"/>
  <c r="B1687" i="1"/>
  <c r="B1686" i="1"/>
  <c r="B1685" i="1"/>
  <c r="B1683" i="1"/>
  <c r="B1682" i="1"/>
  <c r="B1681" i="1"/>
  <c r="B1680" i="1"/>
  <c r="B1679" i="1"/>
  <c r="B1678" i="1"/>
  <c r="B1677" i="1"/>
  <c r="B1676" i="1"/>
  <c r="B1675" i="1"/>
  <c r="B1674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1" i="1"/>
  <c r="B1620" i="1"/>
  <c r="B1619" i="1"/>
  <c r="B1617" i="1"/>
  <c r="B1615" i="1"/>
  <c r="B1613" i="1"/>
  <c r="B1612" i="1"/>
  <c r="B1611" i="1"/>
  <c r="B1610" i="1"/>
  <c r="B1609" i="1"/>
  <c r="B1608" i="1"/>
  <c r="B1607" i="1"/>
  <c r="B1605" i="1"/>
  <c r="B1603" i="1"/>
  <c r="B1601" i="1"/>
  <c r="B1600" i="1"/>
  <c r="B1599" i="1"/>
  <c r="B1598" i="1"/>
  <c r="B1597" i="1"/>
  <c r="B1595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7" i="1"/>
  <c r="B1575" i="1"/>
  <c r="B1573" i="1"/>
  <c r="B1572" i="1"/>
  <c r="B1571" i="1"/>
  <c r="B1569" i="1"/>
  <c r="B1568" i="1"/>
  <c r="B1567" i="1"/>
  <c r="B1566" i="1"/>
  <c r="B1565" i="1"/>
  <c r="B1564" i="1"/>
  <c r="B1563" i="1"/>
  <c r="B1562" i="1"/>
  <c r="B1561" i="1"/>
  <c r="B1559" i="1"/>
  <c r="B1557" i="1"/>
  <c r="B1556" i="1"/>
  <c r="B1555" i="1"/>
  <c r="B1554" i="1"/>
  <c r="B1553" i="1"/>
  <c r="B1552" i="1"/>
  <c r="B1550" i="1"/>
  <c r="B1549" i="1"/>
  <c r="B1548" i="1"/>
  <c r="B1547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1" i="1"/>
  <c r="B1530" i="1"/>
  <c r="B1529" i="1"/>
  <c r="B1528" i="1"/>
  <c r="B1527" i="1"/>
  <c r="B1526" i="1"/>
  <c r="B1525" i="1"/>
  <c r="B1524" i="1"/>
  <c r="B1523" i="1"/>
  <c r="B1522" i="1"/>
  <c r="B1521" i="1"/>
  <c r="B1519" i="1"/>
  <c r="B1518" i="1"/>
  <c r="B1517" i="1"/>
  <c r="B1516" i="1"/>
  <c r="B1515" i="1"/>
  <c r="B1514" i="1"/>
  <c r="B1513" i="1"/>
  <c r="B1512" i="1"/>
  <c r="B1511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1" i="1"/>
  <c r="B1490" i="1"/>
  <c r="B1489" i="1"/>
  <c r="B1488" i="1"/>
  <c r="B1487" i="1"/>
  <c r="B1486" i="1"/>
  <c r="B1485" i="1"/>
  <c r="B1484" i="1"/>
  <c r="B1483" i="1"/>
  <c r="B1482" i="1"/>
  <c r="B1481" i="1"/>
  <c r="B1479" i="1"/>
  <c r="B1477" i="1"/>
  <c r="B1476" i="1"/>
  <c r="B1475" i="1"/>
  <c r="B1474" i="1"/>
  <c r="B1473" i="1"/>
  <c r="B1472" i="1"/>
  <c r="B1471" i="1"/>
  <c r="B1470" i="1"/>
  <c r="B1469" i="1"/>
  <c r="B1467" i="1"/>
  <c r="B1466" i="1"/>
  <c r="B1465" i="1"/>
  <c r="B1464" i="1"/>
  <c r="B1463" i="1"/>
  <c r="B1462" i="1"/>
  <c r="B1461" i="1"/>
  <c r="B1459" i="1"/>
  <c r="B1457" i="1"/>
  <c r="B1456" i="1"/>
  <c r="B1455" i="1"/>
  <c r="B1454" i="1"/>
  <c r="B1453" i="1"/>
  <c r="B1452" i="1"/>
  <c r="B1451" i="1"/>
  <c r="B1450" i="1"/>
  <c r="B1447" i="1"/>
  <c r="B1446" i="1"/>
  <c r="B1445" i="1"/>
  <c r="B1444" i="1"/>
  <c r="B1443" i="1"/>
  <c r="B1442" i="1"/>
  <c r="B1441" i="1"/>
  <c r="B1439" i="1"/>
  <c r="B1438" i="1"/>
  <c r="B1437" i="1"/>
  <c r="B1435" i="1"/>
  <c r="B1434" i="1"/>
  <c r="B1433" i="1"/>
  <c r="B1432" i="1"/>
  <c r="B1431" i="1"/>
  <c r="B1429" i="1"/>
  <c r="B1428" i="1"/>
  <c r="B1427" i="1"/>
  <c r="B1426" i="1"/>
  <c r="B1425" i="1"/>
  <c r="B1424" i="1"/>
  <c r="B1423" i="1"/>
  <c r="B1422" i="1"/>
  <c r="B1421" i="1"/>
  <c r="B1419" i="1"/>
  <c r="B1418" i="1"/>
  <c r="B1417" i="1"/>
  <c r="B1416" i="1"/>
  <c r="B1415" i="1"/>
  <c r="B1414" i="1"/>
  <c r="B1413" i="1"/>
  <c r="B1411" i="1"/>
  <c r="B1409" i="1"/>
  <c r="B1407" i="1"/>
  <c r="B1406" i="1"/>
  <c r="B1405" i="1"/>
  <c r="B1403" i="1"/>
  <c r="B1402" i="1"/>
  <c r="B1401" i="1"/>
  <c r="B1400" i="1"/>
  <c r="B1399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3" i="1"/>
  <c r="B1382" i="1"/>
  <c r="B1381" i="1"/>
  <c r="B1380" i="1"/>
  <c r="B1379" i="1"/>
  <c r="B1377" i="1"/>
  <c r="B1376" i="1"/>
  <c r="B1375" i="1"/>
  <c r="B1374" i="1"/>
  <c r="B1373" i="1"/>
  <c r="B1372" i="1"/>
  <c r="B1371" i="1"/>
  <c r="B1370" i="1"/>
  <c r="B1369" i="1"/>
  <c r="B1368" i="1"/>
  <c r="B1367" i="1"/>
  <c r="B1365" i="1"/>
  <c r="B1364" i="1"/>
  <c r="B1363" i="1"/>
  <c r="B1361" i="1"/>
  <c r="B1360" i="1"/>
  <c r="B1359" i="1"/>
  <c r="B1358" i="1"/>
  <c r="B1357" i="1"/>
  <c r="B1355" i="1"/>
  <c r="B1354" i="1"/>
  <c r="B1353" i="1"/>
  <c r="B1352" i="1"/>
  <c r="B1351" i="1"/>
  <c r="B1349" i="1"/>
  <c r="B1348" i="1"/>
  <c r="B1347" i="1"/>
  <c r="B1346" i="1"/>
  <c r="B1345" i="1"/>
  <c r="B1344" i="1"/>
  <c r="B1343" i="1"/>
  <c r="B1342" i="1"/>
  <c r="B1341" i="1"/>
  <c r="B1339" i="1"/>
  <c r="B1338" i="1"/>
  <c r="B1337" i="1"/>
  <c r="B1336" i="1"/>
  <c r="B1334" i="1"/>
  <c r="B1333" i="1"/>
  <c r="B1332" i="1"/>
  <c r="B1331" i="1"/>
  <c r="B1330" i="1"/>
  <c r="B1329" i="1"/>
  <c r="B1327" i="1"/>
  <c r="B1326" i="1"/>
  <c r="B1325" i="1"/>
  <c r="B1324" i="1"/>
  <c r="B1323" i="1"/>
  <c r="B1322" i="1"/>
  <c r="B1321" i="1"/>
  <c r="B1319" i="1"/>
  <c r="B1317" i="1"/>
  <c r="B1316" i="1"/>
  <c r="B1315" i="1"/>
  <c r="B1314" i="1"/>
  <c r="B1313" i="1"/>
  <c r="B1312" i="1"/>
  <c r="B1311" i="1"/>
  <c r="B1310" i="1"/>
  <c r="B1309" i="1"/>
  <c r="B1307" i="1"/>
  <c r="B1305" i="1"/>
  <c r="B1303" i="1"/>
  <c r="B1302" i="1"/>
  <c r="B1301" i="1"/>
  <c r="B1300" i="1"/>
  <c r="B1299" i="1"/>
  <c r="B1297" i="1"/>
  <c r="B1296" i="1"/>
  <c r="B1295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3" i="1"/>
  <c r="B1272" i="1"/>
  <c r="B1271" i="1"/>
  <c r="B1270" i="1"/>
  <c r="B1269" i="1"/>
  <c r="B1268" i="1"/>
  <c r="B1267" i="1"/>
  <c r="B1265" i="1"/>
  <c r="B1264" i="1"/>
  <c r="B1263" i="1"/>
  <c r="B1261" i="1"/>
  <c r="B1260" i="1"/>
  <c r="B1259" i="1"/>
  <c r="B1258" i="1"/>
  <c r="B1257" i="1"/>
  <c r="B1255" i="1"/>
  <c r="B1254" i="1"/>
  <c r="B1253" i="1"/>
  <c r="B1251" i="1"/>
  <c r="B1250" i="1"/>
  <c r="B1249" i="1"/>
  <c r="B1248" i="1"/>
  <c r="B1247" i="1"/>
  <c r="B1246" i="1"/>
  <c r="B1245" i="1"/>
  <c r="B1243" i="1"/>
  <c r="B1242" i="1"/>
  <c r="B1241" i="1"/>
  <c r="B1239" i="1"/>
  <c r="B1238" i="1"/>
  <c r="B1237" i="1"/>
  <c r="B1236" i="1"/>
  <c r="B1235" i="1"/>
  <c r="B1234" i="1"/>
  <c r="B1233" i="1"/>
  <c r="B1232" i="1"/>
  <c r="B1231" i="1"/>
  <c r="B1229" i="1"/>
  <c r="B1227" i="1"/>
  <c r="B1226" i="1"/>
  <c r="B1225" i="1"/>
  <c r="B1223" i="1"/>
  <c r="B1222" i="1"/>
  <c r="B1221" i="1"/>
  <c r="B1219" i="1"/>
  <c r="B1218" i="1"/>
  <c r="B1217" i="1"/>
  <c r="B1216" i="1"/>
  <c r="B1215" i="1"/>
  <c r="B1214" i="1"/>
  <c r="B1213" i="1"/>
  <c r="B1211" i="1"/>
  <c r="B1210" i="1"/>
  <c r="B1209" i="1"/>
  <c r="B1208" i="1"/>
  <c r="B1207" i="1"/>
  <c r="B1205" i="1"/>
  <c r="B1203" i="1"/>
  <c r="B1201" i="1"/>
  <c r="B1200" i="1"/>
  <c r="B1199" i="1"/>
  <c r="B1198" i="1"/>
  <c r="B1197" i="1"/>
  <c r="B1195" i="1"/>
  <c r="B1193" i="1"/>
  <c r="B1192" i="1"/>
  <c r="B1191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69" i="1"/>
  <c r="B1168" i="1"/>
  <c r="B1167" i="1"/>
  <c r="B1166" i="1"/>
  <c r="B1165" i="1"/>
  <c r="B1164" i="1"/>
  <c r="B1163" i="1"/>
  <c r="B1161" i="1"/>
  <c r="B1159" i="1"/>
  <c r="B1158" i="1"/>
  <c r="B1157" i="1"/>
  <c r="B1156" i="1"/>
  <c r="B1155" i="1"/>
  <c r="B1153" i="1"/>
  <c r="B1152" i="1"/>
  <c r="B1151" i="1"/>
  <c r="B1149" i="1"/>
  <c r="B1148" i="1"/>
  <c r="B1147" i="1"/>
  <c r="B1146" i="1"/>
  <c r="B1145" i="1"/>
  <c r="B1144" i="1"/>
  <c r="B1143" i="1"/>
  <c r="B1141" i="1"/>
  <c r="B1139" i="1"/>
  <c r="B1137" i="1"/>
  <c r="B1136" i="1"/>
  <c r="B1135" i="1"/>
  <c r="B1134" i="1"/>
  <c r="B1133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3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1" i="1"/>
  <c r="B1070" i="1"/>
  <c r="B1069" i="1"/>
  <c r="B1067" i="1"/>
  <c r="B1065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49" i="1"/>
  <c r="B1047" i="1"/>
  <c r="B1046" i="1"/>
  <c r="B1045" i="1"/>
  <c r="B1044" i="1"/>
  <c r="B1043" i="1"/>
  <c r="B1041" i="1"/>
  <c r="B1040" i="1"/>
  <c r="B1039" i="1"/>
  <c r="B1038" i="1"/>
  <c r="B1037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7" i="1"/>
  <c r="B1016" i="1"/>
  <c r="B1015" i="1"/>
  <c r="B1014" i="1"/>
  <c r="B1013" i="1"/>
  <c r="B1011" i="1"/>
  <c r="B1009" i="1"/>
  <c r="B1007" i="1"/>
  <c r="B1006" i="1"/>
  <c r="B1005" i="1"/>
  <c r="B1003" i="1"/>
  <c r="B1002" i="1"/>
  <c r="B1001" i="1"/>
  <c r="B1000" i="1"/>
  <c r="B999" i="1"/>
  <c r="B998" i="1"/>
  <c r="B997" i="1"/>
  <c r="B995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5" i="1"/>
  <c r="B973" i="1"/>
  <c r="B972" i="1"/>
  <c r="B971" i="1"/>
  <c r="B970" i="1"/>
  <c r="B969" i="1"/>
  <c r="B967" i="1"/>
  <c r="B966" i="1"/>
  <c r="B965" i="1"/>
  <c r="B964" i="1"/>
  <c r="B963" i="1"/>
  <c r="B961" i="1"/>
  <c r="B960" i="1"/>
  <c r="B959" i="1"/>
  <c r="B958" i="1"/>
  <c r="B957" i="1"/>
  <c r="B956" i="1"/>
  <c r="B955" i="1"/>
  <c r="B954" i="1"/>
  <c r="B953" i="1"/>
  <c r="B951" i="1"/>
  <c r="B950" i="1"/>
  <c r="B949" i="1"/>
  <c r="B947" i="1"/>
  <c r="B945" i="1"/>
  <c r="B943" i="1"/>
  <c r="B941" i="1"/>
  <c r="B939" i="1"/>
  <c r="B937" i="1"/>
  <c r="B935" i="1"/>
  <c r="B933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7" i="1"/>
  <c r="B915" i="1"/>
  <c r="B913" i="1"/>
  <c r="B912" i="1"/>
  <c r="B911" i="1"/>
  <c r="B909" i="1"/>
  <c r="B908" i="1"/>
  <c r="B907" i="1"/>
  <c r="B905" i="1"/>
  <c r="B904" i="1"/>
  <c r="B903" i="1"/>
  <c r="B901" i="1"/>
  <c r="B899" i="1"/>
  <c r="B898" i="1"/>
  <c r="B897" i="1"/>
  <c r="B896" i="1"/>
  <c r="B895" i="1"/>
  <c r="B894" i="1"/>
  <c r="B893" i="1"/>
  <c r="B892" i="1"/>
  <c r="B891" i="1"/>
  <c r="B890" i="1"/>
  <c r="B889" i="1"/>
  <c r="B887" i="1"/>
  <c r="B886" i="1"/>
  <c r="B885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49" i="1"/>
  <c r="B848" i="1"/>
  <c r="B847" i="1"/>
  <c r="B846" i="1"/>
  <c r="B845" i="1"/>
  <c r="B841" i="1"/>
  <c r="B839" i="1"/>
  <c r="B838" i="1"/>
  <c r="B837" i="1"/>
  <c r="B835" i="1"/>
  <c r="B833" i="1"/>
  <c r="B831" i="1"/>
  <c r="B829" i="1"/>
  <c r="B828" i="1"/>
  <c r="B827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09" i="1"/>
  <c r="B807" i="1"/>
  <c r="B806" i="1"/>
  <c r="B805" i="1"/>
  <c r="B803" i="1"/>
  <c r="B801" i="1"/>
  <c r="B799" i="1"/>
  <c r="B798" i="1"/>
  <c r="B797" i="1"/>
  <c r="B796" i="1"/>
  <c r="B795" i="1"/>
  <c r="B794" i="1"/>
  <c r="B793" i="1"/>
  <c r="B791" i="1"/>
  <c r="B790" i="1"/>
  <c r="B789" i="1"/>
  <c r="B788" i="1"/>
  <c r="B787" i="1"/>
  <c r="B785" i="1"/>
  <c r="B783" i="1"/>
  <c r="B781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7" i="1"/>
  <c r="B756" i="1"/>
  <c r="B755" i="1"/>
  <c r="B754" i="1"/>
  <c r="B753" i="1"/>
  <c r="B752" i="1"/>
  <c r="B751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1" i="1"/>
  <c r="B730" i="1"/>
  <c r="B729" i="1"/>
  <c r="B728" i="1"/>
  <c r="B727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1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5" i="1"/>
  <c r="B684" i="1"/>
  <c r="B683" i="1"/>
  <c r="B682" i="1"/>
  <c r="B681" i="1"/>
  <c r="B679" i="1"/>
  <c r="B678" i="1"/>
  <c r="B677" i="1"/>
  <c r="B675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7" i="1"/>
  <c r="B656" i="1"/>
  <c r="B655" i="1"/>
  <c r="B654" i="1"/>
  <c r="B653" i="1"/>
  <c r="B652" i="1"/>
  <c r="B651" i="1"/>
  <c r="B650" i="1"/>
  <c r="B649" i="1"/>
  <c r="B648" i="1"/>
  <c r="B647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5" i="1"/>
  <c r="B623" i="1"/>
  <c r="B622" i="1"/>
  <c r="B621" i="1"/>
  <c r="B620" i="1"/>
  <c r="B619" i="1"/>
  <c r="B618" i="1"/>
  <c r="B617" i="1"/>
  <c r="B615" i="1"/>
  <c r="B613" i="1"/>
  <c r="B612" i="1"/>
  <c r="B611" i="1"/>
  <c r="B610" i="1"/>
  <c r="B609" i="1"/>
  <c r="B608" i="1"/>
  <c r="B607" i="1"/>
  <c r="B606" i="1"/>
  <c r="B605" i="1"/>
  <c r="B603" i="1"/>
  <c r="B601" i="1"/>
  <c r="B600" i="1"/>
  <c r="B599" i="1"/>
  <c r="B598" i="1"/>
  <c r="B597" i="1"/>
  <c r="B596" i="1"/>
  <c r="B595" i="1"/>
  <c r="B594" i="1"/>
  <c r="B592" i="1"/>
  <c r="B591" i="1"/>
  <c r="B589" i="1"/>
  <c r="B588" i="1"/>
  <c r="B587" i="1"/>
  <c r="B586" i="1"/>
  <c r="B585" i="1"/>
  <c r="B584" i="1"/>
  <c r="B583" i="1"/>
  <c r="B582" i="1"/>
  <c r="B581" i="1"/>
  <c r="B579" i="1"/>
  <c r="B578" i="1"/>
  <c r="B577" i="1"/>
  <c r="B576" i="1"/>
  <c r="B575" i="1"/>
  <c r="B573" i="1"/>
  <c r="B571" i="1"/>
  <c r="B570" i="1"/>
  <c r="B569" i="1"/>
  <c r="B568" i="1"/>
  <c r="B567" i="1"/>
  <c r="B566" i="1"/>
  <c r="B565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5" i="1"/>
  <c r="B544" i="1"/>
  <c r="B543" i="1"/>
  <c r="B541" i="1"/>
  <c r="B540" i="1"/>
  <c r="B539" i="1"/>
  <c r="B538" i="1"/>
  <c r="B537" i="1"/>
  <c r="B535" i="1"/>
  <c r="B534" i="1"/>
  <c r="B533" i="1"/>
  <c r="B532" i="1"/>
  <c r="B531" i="1"/>
  <c r="B530" i="1"/>
  <c r="B529" i="1"/>
  <c r="B528" i="1"/>
  <c r="B527" i="1"/>
  <c r="B525" i="1"/>
  <c r="B524" i="1"/>
  <c r="B523" i="1"/>
  <c r="B522" i="1"/>
  <c r="B521" i="1"/>
  <c r="B520" i="1"/>
  <c r="B519" i="1"/>
  <c r="B518" i="1"/>
  <c r="B517" i="1"/>
  <c r="B516" i="1"/>
  <c r="B515" i="1"/>
  <c r="B513" i="1"/>
  <c r="B511" i="1"/>
  <c r="B510" i="1"/>
  <c r="B509" i="1"/>
  <c r="B508" i="1"/>
  <c r="B507" i="1"/>
  <c r="B506" i="1"/>
  <c r="B505" i="1"/>
  <c r="B503" i="1"/>
  <c r="B501" i="1"/>
  <c r="B500" i="1"/>
  <c r="B499" i="1"/>
  <c r="B498" i="1"/>
  <c r="B497" i="1"/>
  <c r="B496" i="1"/>
  <c r="B495" i="1"/>
  <c r="B494" i="1"/>
  <c r="B493" i="1"/>
  <c r="B491" i="1"/>
  <c r="B490" i="1"/>
  <c r="B489" i="1"/>
  <c r="B487" i="1"/>
  <c r="B485" i="1"/>
  <c r="B484" i="1"/>
  <c r="B483" i="1"/>
  <c r="B482" i="1"/>
  <c r="B481" i="1"/>
  <c r="B480" i="1"/>
  <c r="B479" i="1"/>
  <c r="B478" i="1"/>
  <c r="B477" i="1"/>
  <c r="B475" i="1"/>
  <c r="B474" i="1"/>
  <c r="B473" i="1"/>
  <c r="B472" i="1"/>
  <c r="B471" i="1"/>
  <c r="B470" i="1"/>
  <c r="B469" i="1"/>
  <c r="B468" i="1"/>
  <c r="B467" i="1"/>
  <c r="B466" i="1"/>
  <c r="B465" i="1"/>
  <c r="B463" i="1"/>
  <c r="B462" i="1"/>
  <c r="B461" i="1"/>
  <c r="B459" i="1"/>
  <c r="B457" i="1"/>
  <c r="B456" i="1"/>
  <c r="B455" i="1"/>
  <c r="B454" i="1"/>
  <c r="B453" i="1"/>
  <c r="B452" i="1"/>
  <c r="B451" i="1"/>
  <c r="B449" i="1"/>
  <c r="B447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1" i="1"/>
  <c r="B410" i="1"/>
  <c r="B409" i="1"/>
  <c r="B408" i="1"/>
  <c r="B407" i="1"/>
  <c r="B403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5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5" i="1"/>
  <c r="B354" i="1"/>
  <c r="B353" i="1"/>
  <c r="B352" i="1"/>
  <c r="B351" i="1"/>
  <c r="B349" i="1"/>
  <c r="B348" i="1"/>
  <c r="B347" i="1"/>
  <c r="B345" i="1"/>
  <c r="B343" i="1"/>
  <c r="B341" i="1"/>
  <c r="B340" i="1"/>
  <c r="B339" i="1"/>
  <c r="B338" i="1"/>
  <c r="B337" i="1"/>
  <c r="B336" i="1"/>
  <c r="B335" i="1"/>
  <c r="B333" i="1"/>
  <c r="B332" i="1"/>
  <c r="B331" i="1"/>
  <c r="B330" i="1"/>
  <c r="B329" i="1"/>
  <c r="B327" i="1"/>
  <c r="B325" i="1"/>
  <c r="B323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9" i="1"/>
  <c r="B298" i="1"/>
  <c r="B297" i="1"/>
  <c r="B296" i="1"/>
  <c r="B295" i="1"/>
  <c r="B294" i="1"/>
  <c r="B293" i="1"/>
  <c r="B292" i="1"/>
  <c r="B291" i="1"/>
  <c r="B290" i="1"/>
  <c r="B289" i="1"/>
  <c r="B287" i="1"/>
  <c r="B286" i="1"/>
  <c r="B285" i="1"/>
  <c r="B284" i="1"/>
  <c r="B283" i="1"/>
  <c r="B281" i="1"/>
  <c r="B280" i="1"/>
  <c r="B279" i="1"/>
  <c r="B277" i="1"/>
  <c r="B275" i="1"/>
  <c r="B273" i="1"/>
  <c r="B272" i="1"/>
  <c r="B271" i="1"/>
  <c r="B270" i="1"/>
  <c r="B269" i="1"/>
  <c r="B268" i="1"/>
  <c r="B267" i="1"/>
  <c r="B266" i="1"/>
  <c r="B265" i="1"/>
  <c r="B263" i="1"/>
  <c r="B261" i="1"/>
  <c r="B260" i="1"/>
  <c r="B259" i="1"/>
  <c r="B257" i="1"/>
  <c r="B255" i="1"/>
  <c r="B253" i="1"/>
  <c r="B251" i="1"/>
  <c r="B250" i="1"/>
  <c r="B249" i="1"/>
  <c r="B247" i="1"/>
  <c r="B245" i="1"/>
  <c r="B243" i="1"/>
  <c r="B241" i="1"/>
  <c r="B240" i="1"/>
  <c r="B239" i="1"/>
  <c r="B238" i="1"/>
  <c r="B237" i="1"/>
  <c r="B236" i="1"/>
  <c r="B235" i="1"/>
  <c r="B234" i="1"/>
  <c r="B233" i="1"/>
  <c r="B232" i="1"/>
  <c r="B231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09" i="1"/>
  <c r="B207" i="1"/>
  <c r="B206" i="1"/>
  <c r="B205" i="1"/>
  <c r="B204" i="1"/>
  <c r="B203" i="1"/>
  <c r="B202" i="1"/>
  <c r="B201" i="1"/>
  <c r="B199" i="1"/>
  <c r="B197" i="1"/>
  <c r="B196" i="1"/>
  <c r="B195" i="1"/>
  <c r="B194" i="1"/>
  <c r="B193" i="1"/>
  <c r="B192" i="1"/>
  <c r="B191" i="1"/>
  <c r="B190" i="1"/>
  <c r="B189" i="1"/>
  <c r="B187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5" i="1"/>
  <c r="B163" i="1"/>
  <c r="B161" i="1"/>
  <c r="B159" i="1"/>
  <c r="B158" i="1"/>
  <c r="B157" i="1"/>
  <c r="B156" i="1"/>
  <c r="B155" i="1"/>
  <c r="B151" i="1"/>
  <c r="B150" i="1"/>
  <c r="B149" i="1"/>
  <c r="B148" i="1"/>
  <c r="B147" i="1"/>
  <c r="B146" i="1"/>
  <c r="B145" i="1"/>
  <c r="B144" i="1"/>
  <c r="B143" i="1"/>
  <c r="B142" i="1"/>
  <c r="B141" i="1"/>
  <c r="B139" i="1"/>
  <c r="B136" i="1"/>
  <c r="B135" i="1"/>
  <c r="B134" i="1"/>
  <c r="B133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8" i="1"/>
  <c r="B117" i="1"/>
  <c r="B115" i="1"/>
  <c r="B114" i="1"/>
  <c r="B113" i="1"/>
  <c r="B112" i="1"/>
  <c r="B111" i="1"/>
  <c r="B110" i="1"/>
  <c r="B109" i="1"/>
  <c r="B108" i="1"/>
  <c r="B107" i="1"/>
  <c r="B105" i="1"/>
  <c r="B104" i="1"/>
  <c r="B103" i="1"/>
  <c r="B102" i="1"/>
  <c r="B101" i="1"/>
  <c r="B99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1" i="1"/>
  <c r="B70" i="1"/>
  <c r="B69" i="1"/>
  <c r="B68" i="1"/>
  <c r="B67" i="1"/>
  <c r="B65" i="1"/>
  <c r="B63" i="1"/>
  <c r="B62" i="1"/>
  <c r="B61" i="1"/>
  <c r="B59" i="1"/>
  <c r="B58" i="1"/>
  <c r="B57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39" i="1"/>
  <c r="B37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<sst xmlns="http://schemas.openxmlformats.org/spreadsheetml/2006/main" count="4919" uniqueCount="338">
  <si>
    <t>STT</t>
  </si>
  <si>
    <t>-</t>
  </si>
  <si>
    <t>Công an xã Tân Lập thành phố Hà Nội</t>
  </si>
  <si>
    <t>Công an xã Tân Phú thành phố Hà Nội</t>
  </si>
  <si>
    <t>Công an xã Hưng Đạo tỉnh Cao Bằng</t>
  </si>
  <si>
    <t>Công an xã Thạch Lâm tỉnh Cao Bằng</t>
  </si>
  <si>
    <t>Công an xã Kim Lư tỉnh Bắc Kạn</t>
  </si>
  <si>
    <t>Công an xã Côn Lôn tỉnh Tuyên Quang</t>
  </si>
  <si>
    <t>Công an xã Yên Lâm tỉnh Tuyên Quang</t>
  </si>
  <si>
    <t>Công an xã Đạo Viện tỉnh Tuyên Quang</t>
  </si>
  <si>
    <t>Công an xã Minh Thanh tỉnh Tuyên Quang</t>
  </si>
  <si>
    <t>Công an xã Đồng Quý tỉnh Tuyên Quang</t>
  </si>
  <si>
    <t>Công an xã Lùng Vai tỉnh Lào Cai</t>
  </si>
  <si>
    <t>Công an xã Sa Lông tỉnh Điện Biên</t>
  </si>
  <si>
    <t>Công an xã Rạng Đông tỉnh Điện Biên</t>
  </si>
  <si>
    <t>Công an xã Pá Khoang tỉnh Điện Biên</t>
  </si>
  <si>
    <t>Công an xã Hẹ Muông tỉnh Điện Biên</t>
  </si>
  <si>
    <t>Công an xã Hồ Thầu tỉnh Lai Châu</t>
  </si>
  <si>
    <t>Công an xã Khổng Lào tỉnh Lai Châu</t>
  </si>
  <si>
    <t>Công an xã Chiềng Xôm tỉnh Sơn La</t>
  </si>
  <si>
    <t>UBND Ủy ban nhân dân xã Tạ Bú tỉnh Sơn La</t>
  </si>
  <si>
    <t>Công an xã Mường Bú tỉnh Sơn La</t>
  </si>
  <si>
    <t>Công an xã Mường Lang tỉnh Sơn La</t>
  </si>
  <si>
    <t>Công an xã Chiềng Sàng tỉnh Sơn La</t>
  </si>
  <si>
    <t>Công an xã Chiềng Pằn tỉnh Sơn La</t>
  </si>
  <si>
    <t>Công an xã Chiềng Khoi tỉnh Sơn La</t>
  </si>
  <si>
    <t>Công an xã Chiềng Tương tỉnh Sơn La</t>
  </si>
  <si>
    <t>Công an xã Mường Lạn tỉnh Sơn La</t>
  </si>
  <si>
    <t>Công an xã Song Khủa tỉnh Sơn La</t>
  </si>
  <si>
    <t>Công an xã Lóng Luông tỉnh Sơn La</t>
  </si>
  <si>
    <t>Công an xã Giới Phiên tỉnh Yên Bái</t>
  </si>
  <si>
    <t>Công an xã Phong Dụ Thượng tỉnh Yên Bái</t>
  </si>
  <si>
    <t>Công an xã Hồ Bốn tỉnh Yên Bái</t>
  </si>
  <si>
    <t>Công an xã Kim Nọi tỉnh Yên Bái</t>
  </si>
  <si>
    <t>Công an xã Vân Hội tỉnh Yên Bái</t>
  </si>
  <si>
    <t>Công an xã Pá Hu tỉnh Yên Bái</t>
  </si>
  <si>
    <t>Công an xã Suối Giàng tỉnh Yên Bái</t>
  </si>
  <si>
    <t>Công an xã Đoàn Kết tỉnh Hòa Bình</t>
  </si>
  <si>
    <t>Công an xã Hang Kia tỉnh Hòa Bình</t>
  </si>
  <si>
    <t>Công an xã Vạn Mai tỉnh Hòa Bình</t>
  </si>
  <si>
    <t>Công an xã Trung Hội tỉnh Thái Nguyên</t>
  </si>
  <si>
    <t>Công an xã Liên Minh tỉnh Thái Nguyên</t>
  </si>
  <si>
    <t>Công an xã Quân Chu tỉnh Thái Nguyên</t>
  </si>
  <si>
    <t>Công an xã Vĩnh Trung tỉnh Quảng Ninh</t>
  </si>
  <si>
    <t>UBND Ủy ban nhân dân xã Vĩnh Trung tỉnh Quảng Ninh</t>
  </si>
  <si>
    <t>Công an xã Hồng Kỳ tỉnh Bắc Giang</t>
  </si>
  <si>
    <t>Công an xã Tân Thanh tỉnh Bắc Giang</t>
  </si>
  <si>
    <t>Công an xã Đông Phú tỉnh Bắc Giang</t>
  </si>
  <si>
    <t>Công an xã Trí Yên tỉnh Bắc Giang</t>
  </si>
  <si>
    <t>Công an xã Đồng Xuân tỉnh Phú Thọ</t>
  </si>
  <si>
    <t>Công an xã Văn Bán tỉnh Phú Thọ</t>
  </si>
  <si>
    <t>Công an xã Tứ xã tỉnh Phú Thọ</t>
  </si>
  <si>
    <t>Công an xã Hướng Đạo tỉnh Vĩnh Phúc</t>
  </si>
  <si>
    <t>Công an xã Tân Lãng tỉnh Bắc Ninh</t>
  </si>
  <si>
    <t>Công an xã Thụy Duyên tỉnh Thái Bình</t>
  </si>
  <si>
    <t>Công an xã Song Lãng tỉnh Thái Bình</t>
  </si>
  <si>
    <t>Công an xã Song An tỉnh Thái Bình</t>
  </si>
  <si>
    <t>Công an xã Vũ Hội tỉnh Thái Bình</t>
  </si>
  <si>
    <t>Công an xã Đại Thắng tỉnh Nam Định</t>
  </si>
  <si>
    <t>Công an xã Nghĩa An tỉnh Nam Định</t>
  </si>
  <si>
    <t>Công an xã Liêm Hải tỉnh Nam Định</t>
  </si>
  <si>
    <t>Công an xã Hải Xuân tỉnh Nam Định</t>
  </si>
  <si>
    <t>Công an xã Quỳnh Lưu tỉnh Ninh Bình</t>
  </si>
  <si>
    <t>Công an xã Gia Lạc tỉnh Ninh Bình</t>
  </si>
  <si>
    <t>Công an xã Ninh Khang tỉnh Ninh Bình</t>
  </si>
  <si>
    <t>Công an xã Khánh Tiên tỉnh Ninh Bình</t>
  </si>
  <si>
    <t>Công an xã Mường Lý tỉnh Thanh Hóa</t>
  </si>
  <si>
    <t>Công an xã Kỳ Tân tỉnh Thanh Hóa</t>
  </si>
  <si>
    <t>Công an thị trấn Vân Du tỉnh Thanh Hóa</t>
  </si>
  <si>
    <t>Công an xã Thành Trực tỉnh Thanh Hóa</t>
  </si>
  <si>
    <t>Công an xã Hoằng Đồng tỉnh Thanh Hóa</t>
  </si>
  <si>
    <t>Công an xã Nga Thắng tỉnh Thanh Hóa</t>
  </si>
  <si>
    <t>Công an xã Tân Bình tỉnh Thanh Hóa</t>
  </si>
  <si>
    <t>Công an xã Thượng Ninh tỉnh Thanh Hóa</t>
  </si>
  <si>
    <t>Công an xã Xuân Phúc tỉnh Thanh Hóa</t>
  </si>
  <si>
    <t>Công an xã Vạn Thiện tỉnh Thanh Hóa</t>
  </si>
  <si>
    <t>Công an xã Nghĩa Khánh tỉnh Nghệ An</t>
  </si>
  <si>
    <t>Công an xã Yên Khê tỉnh Nghệ An</t>
  </si>
  <si>
    <t>Công an xã Thanh Nho tỉnh Nghệ An</t>
  </si>
  <si>
    <t>Công an xã Hương Bình tỉnh Hà Tĩnh</t>
  </si>
  <si>
    <t>Công an xã Kỳ Nam tỉnh Hà Tĩnh</t>
  </si>
  <si>
    <t>Công an huyện Cam Lộ tỉnh Quảng Trị</t>
  </si>
  <si>
    <t>Công an huyện Nam Trà My tỉnh Quảng Nam</t>
  </si>
  <si>
    <t>Công an huyện Nông Sơn tỉnh Quảng Nam</t>
  </si>
  <si>
    <t>Công an huyện Phù Mỹ tỉnh Bình Định</t>
  </si>
  <si>
    <t>UBND Ủy ban nhân dân huyện Diên Khánh tỉnh Khánh Hòa</t>
  </si>
  <si>
    <t>Công an huyện Kon Rẫy tỉnh Kon Tum</t>
  </si>
  <si>
    <t>Công an huyện Buôn Đôn tỉnh Đắk Lắk</t>
  </si>
  <si>
    <t>Công an huyện Giồng Trôm tỉnh Bến Tre</t>
  </si>
  <si>
    <t>Công an huyện Tri Tôn tỉnh An Giang</t>
  </si>
  <si>
    <t>Công an huyện Đông Hải tỉnh Bạc Liêu</t>
  </si>
  <si>
    <t>Công an xã Tân Hợp tỉnh Quảng Trị</t>
  </si>
  <si>
    <t>Công an xã Tà Long tỉnh Quảng Trị</t>
  </si>
  <si>
    <t>Công an xã Cam Thành tỉnh Quảng Trị</t>
  </si>
  <si>
    <t>Công an xã Triệu Độ tỉnh Quảng Trị</t>
  </si>
  <si>
    <t>Công an xã Sông Kôn tỉnh Quảng Nam</t>
  </si>
  <si>
    <t>Công an xã Jơ Ngây tỉnh Quảng Nam</t>
  </si>
  <si>
    <t>Công an xã Điện Hồng tỉnh Quảng Nam</t>
  </si>
  <si>
    <t>Công an xã Quế Long tỉnh Quảng Nam</t>
  </si>
  <si>
    <t>Công an xã Đắc Pre tỉnh Quảng Nam</t>
  </si>
  <si>
    <t>Công an xã Tiên Ngọc tỉnh Quảng Nam</t>
  </si>
  <si>
    <t>Công an xã Trà Đốc tỉnh Quảng Nam</t>
  </si>
  <si>
    <t>Công an xã Đức Lân tỉnh Quảng Ngãi</t>
  </si>
  <si>
    <t>Công an xã Vĩnh Sơn tỉnh Bình Định</t>
  </si>
  <si>
    <t>Công an xã Đức Bình Đông tỉnh Phú Yên</t>
  </si>
  <si>
    <t>Công an xã Suối Hiệp tỉnh Khánh Hòa</t>
  </si>
  <si>
    <t>Công an xã Ia Mơ Nông tỉnh Gia Lai</t>
  </si>
  <si>
    <t>Công an xã Đak Ta Ley tỉnh Gia Lai</t>
  </si>
  <si>
    <t>Công an xã Kon Thụp tỉnh Gia Lai</t>
  </si>
  <si>
    <t>Công an xã Đăk Tơ Pang tỉnh Gia Lai</t>
  </si>
  <si>
    <t>Công an xã Ia Din tỉnh Gia Lai</t>
  </si>
  <si>
    <t>Công an xã Ia Lâu tỉnh Gia Lai</t>
  </si>
  <si>
    <t>Công an xã Ea Nuôl tỉnh Đắk Lắk</t>
  </si>
  <si>
    <t>Công an xã Ea Tih tỉnh Đắk Lắk</t>
  </si>
  <si>
    <t>Công an xã Cư Prông tỉnh Đắk Lắk</t>
  </si>
  <si>
    <t>Công an xã Đức Xuyên tỉnh Đắk Nông</t>
  </si>
  <si>
    <t>Công an xã Tân Văn tỉnh Lâm Đồng</t>
  </si>
  <si>
    <t>Công an xã Phước Tân tỉnh Bình Phước</t>
  </si>
  <si>
    <t>Công an xã Lương Hòa tỉnh Long An</t>
  </si>
  <si>
    <t>Công an xã Phú Lễ tỉnh Bến Tre</t>
  </si>
  <si>
    <t>Công an xã An Trường tỉnh Trà Vinh</t>
  </si>
  <si>
    <t>Công an xã Huyền Hội tỉnh Trà Vinh</t>
  </si>
  <si>
    <t>Công an xã Tân An tỉnh Trà Vinh</t>
  </si>
  <si>
    <t>Công an xã Nhị Trường tỉnh Trà Vinh</t>
  </si>
  <si>
    <t>Công an xã Định An tỉnh Trà Vinh</t>
  </si>
  <si>
    <t>Công an xã Long Toàn tỉnh Trà Vinh</t>
  </si>
  <si>
    <t>Công an xã Tân Phước Hưng tỉnh Hậu Giang</t>
  </si>
  <si>
    <t>Công an xã Thạnh Thới Thuận tỉnh Sóc Trăng</t>
  </si>
  <si>
    <t>UBND Ủy ban nhân dân xã Long Điền tỉnh Bạc Liêu</t>
  </si>
  <si>
    <t>Công an thị xã Bình Minh tỉnh Vĩnh Long</t>
  </si>
  <si>
    <t>Công an huyện Sốp Cộp tỉnh Sơn La</t>
  </si>
  <si>
    <t>Công an tỉnh Nghệ An tỉnh Nghệ An</t>
  </si>
  <si>
    <t>Công an phường Đông Mai thành phố Hà Nội</t>
  </si>
  <si>
    <t>Công an xã Xuân Lộc tỉnh Thanh Hóa</t>
  </si>
  <si>
    <t>Công an xã Hải Lâm tỉnh Quảng Trị</t>
  </si>
  <si>
    <t>Công an xã Cốc Lầu tỉnh Lào Cai</t>
  </si>
  <si>
    <t>Công an xã Đăk Rơ Ông tỉnh Kon Tum</t>
  </si>
  <si>
    <t>Công an xã Đức Long tỉnh Ninh Bình</t>
  </si>
  <si>
    <t>Công an xã Hải Trung tỉnh Nam Định</t>
  </si>
  <si>
    <t>Công an xã Hoà Hiệp tỉnh Vĩnh Long</t>
  </si>
  <si>
    <t>Công an xã Hợp Phong tỉnh Hòa Bình</t>
  </si>
  <si>
    <t>UBND Ủy ban nhân dân xã Kỳ Thượng tỉnh Hà Tĩnh</t>
  </si>
  <si>
    <t>UBND Ủy ban nhân dân xã Minh Thanh tỉnh Tuyên Quang</t>
  </si>
  <si>
    <t>Công an xã Mường Do tỉnh Sơn La</t>
  </si>
  <si>
    <t>Công an xã Mường Phăng tỉnh Điện Biên</t>
  </si>
  <si>
    <t>Công an xã Nánh Nghê tỉnh Hòa Bình</t>
  </si>
  <si>
    <t>Công an xã Nga Điền tỉnh Thanh Hóa</t>
  </si>
  <si>
    <t>Công an xã Phù Lưu thành phố Hà Nội</t>
  </si>
  <si>
    <t>UBND Ủy ban nhân dân xã Phù Lưu thành phố Hà Nội</t>
  </si>
  <si>
    <t>Công an xã Phủ Lý tỉnh Thái Nguyên</t>
  </si>
  <si>
    <t>Công an xã Quảng Chu tỉnh Bắc Kạn</t>
  </si>
  <si>
    <t>Công an xã Tạ Khoa tỉnh Sơn La</t>
  </si>
  <si>
    <t>Công an xã Tân Lập tỉnh Sơn La</t>
  </si>
  <si>
    <t>Công an xã Tân Thành n tỉnh Thanh Hóa</t>
  </si>
  <si>
    <t>Công an xã Tiến Bộ tỉnh Tuyên Quang</t>
  </si>
  <si>
    <t>Công an xã Tiên Động tỉnh Hải Dương</t>
  </si>
  <si>
    <t>Công an xã Vạn Ninh tỉnh Quảng Bình</t>
  </si>
  <si>
    <t>Công an xã Vinh Kim tỉnh Trà Vinh</t>
  </si>
  <si>
    <t>Công an xã Yên Kỳ tỉnh Phú Thọ</t>
  </si>
  <si>
    <t>UBND Ủy ban nhân dân xã Yên Kỳ tỉnh Phú Thọ</t>
  </si>
  <si>
    <t>Cảnh sát giao thông tỉnh Quảng Trị tỉnh Quảng Trị</t>
  </si>
  <si>
    <t>UBND Ủy ban nhân dânt giao thông tỉnh Quảng Trị tỉnh Quảng Trị</t>
  </si>
  <si>
    <t>Công an huyện Trấn Yên tỉnh Yên Bái</t>
  </si>
  <si>
    <t>Cảnh sát giao thông tỉnh Quảng Bình tỉnh Quảng Bình</t>
  </si>
  <si>
    <t>Cảnh sát Hình sự Xứ Thanh tỉnh Thanh Hóa</t>
  </si>
  <si>
    <t>Cục Quản lý xuất nhập cảnh thành phố Hồ Chí Minh thành phố Hồ Chí Minh</t>
  </si>
  <si>
    <t>Cục Cảnh sát kinh tế Bộ Công an thành phố Hà Nội</t>
  </si>
  <si>
    <t>Cảnh sát Cơ động Thủ đô thành phố Hà Nội</t>
  </si>
  <si>
    <t>Bộ Công an thành phố Hà Nội</t>
  </si>
  <si>
    <t>Công an huyện Sông Lô tỉnh Vĩnh Phúc</t>
  </si>
  <si>
    <t>Công an huyện Bắc Hà tỉnh Lào Cai</t>
  </si>
  <si>
    <t>Công an huyện Lăk tỉnh Đắk Lắk</t>
  </si>
  <si>
    <t>Cảnh sát Bà Rịa Vũng Tàu tỉnh Bà Rịa - Vũng Tàu</t>
  </si>
  <si>
    <t>Công an huyện Phú Lộc tỉnh THỪA THIÊN HUẾ</t>
  </si>
  <si>
    <t>Đội Phòng chống tội phạm thành phố Nha Trang tỉnh Khánh Hòa</t>
  </si>
  <si>
    <t>Công an huyện Đầm Dơi tỉnh Cà Mau</t>
  </si>
  <si>
    <t>Công an tỉnh Bình Phước tỉnh Bình Phước</t>
  </si>
  <si>
    <t>Công an thị xã Duy Tiên tỉnh Hà Nam</t>
  </si>
  <si>
    <t>Công an tỉnh Phú Yên tỉnh Phú Yên</t>
  </si>
  <si>
    <t>Công an tỉnh Quảng Bình tỉnh Quảng Bình</t>
  </si>
  <si>
    <t>Công an tỉnh Hòa Bình tỉnh Hòa Bình</t>
  </si>
  <si>
    <t>Công an tỉnh Yên Bái tỉnh Yên Bái</t>
  </si>
  <si>
    <t>Công an tỉnh Kiên Giang tỉnh Kiên Giang</t>
  </si>
  <si>
    <t>Công an tỉnh Cao Bằng tỉnh Cao Bằng</t>
  </si>
  <si>
    <t>Công an tỉnh Gia Lai tỉnh Gia Lai</t>
  </si>
  <si>
    <t>Công an tỉnh Hưng Yên tỉnh Hưng Yên</t>
  </si>
  <si>
    <t>Công an xã Hưng Thạnh tỉnh TIỀN GIANG</t>
  </si>
  <si>
    <t>Công an tỉnh Vĩnh Long tỉnh Vĩnh Long</t>
  </si>
  <si>
    <t>Công an xã An Dục tỉnh Thái Bình</t>
  </si>
  <si>
    <t>Công an xã Bình Lãnh tỉnh Quảng Nam</t>
  </si>
  <si>
    <t>Công an xã Bình Nguyên tỉnh Quảng Nam</t>
  </si>
  <si>
    <t>Công an xã Nga Vịn tỉnh Thanh Hóa</t>
  </si>
  <si>
    <t>Công an xã Phước Kim tỉnh Quảng Nam</t>
  </si>
  <si>
    <t>Công an xã Phước Năng tỉnh Quảng Nam</t>
  </si>
  <si>
    <t>Công an xã Tiên Phong tỉnh Quảng Nam</t>
  </si>
  <si>
    <t>Công an xã Trà Ka tỉnh Quảng Nam</t>
  </si>
  <si>
    <t>Công an xã Za Hung tỉnh Quảng Nam</t>
  </si>
  <si>
    <t>Công an xã Ia Blang tỉnh Gia Lai</t>
  </si>
  <si>
    <t>Công an xã Lìa tỉnh Quảng Trị</t>
  </si>
  <si>
    <t>Công an huyện Nam Trực tỉnh Nam Định</t>
  </si>
  <si>
    <t>Công an xã Thuỷ Thanh tỉnh THỪA THIÊN HUẾ</t>
  </si>
  <si>
    <t>Công an xã Kim Tân tỉnh Ninh Bình</t>
  </si>
  <si>
    <t>Công an phường Thành Tâm tỉnh Bình Phước</t>
  </si>
  <si>
    <t>UBND Ủy ban nhân dân xã Đăk Yă tỉnh Gia Lai</t>
  </si>
  <si>
    <t>Công an xã Cẩm Tú tỉnh Thanh Hóa</t>
  </si>
  <si>
    <t>Công an xã Hoàng Thanh tỉnh Thanh Hóa</t>
  </si>
  <si>
    <t>Công an xã Thần Sa tỉnh Thái Nguyên</t>
  </si>
  <si>
    <t>Công an xã Đăk R’Tíh tỉnh Đắk Nông</t>
  </si>
  <si>
    <t>Công an xã Bình Lâm tỉnh Quảng Nam</t>
  </si>
  <si>
    <t>Công an xã Đa Lộc tỉnh Hưng Yên</t>
  </si>
  <si>
    <t>Công an xã Động Quan tỉnh Nam Định</t>
  </si>
  <si>
    <t>Công an Tỉnh Đak lak tỉnh Đắk Lắk</t>
  </si>
  <si>
    <t>Công an xã Nặm Păm tỉnh Sơn La</t>
  </si>
  <si>
    <t>Công an xã Thái Bình tỉnh Tuyên Quang</t>
  </si>
  <si>
    <t>Công an xã Vĩnh Hảo tỉnh Bình Thuận</t>
  </si>
  <si>
    <t>Công an huyện Phong Điền thành phố Cần Thơ</t>
  </si>
  <si>
    <t>Công an xã Mường Giàng tỉnh Sơn La</t>
  </si>
  <si>
    <t>Công an xã Kon Đào tỉnh Đắk Nông</t>
  </si>
  <si>
    <t>Công an xã Mai Hoá tỉnh Quảng Bình</t>
  </si>
  <si>
    <t>Công an xã Tân Vinh tỉnh Trà Vinh</t>
  </si>
  <si>
    <t>Công an xã An Vĩ tỉnh Hưng Yên</t>
  </si>
  <si>
    <t>Công an xã Yên Lập tỉnh Phú Thọ</t>
  </si>
  <si>
    <t>Công an huyện Đức Hòa tỉnh Long An</t>
  </si>
  <si>
    <t>Công an tỉnh Bạc Liêu tỉnh Bạc Liêu</t>
  </si>
  <si>
    <t>Công an xã Tam Tiến tỉnh Quảng Nam</t>
  </si>
  <si>
    <t>Công an xã Thuỵ Hương thành phố Hải Phòng</t>
  </si>
  <si>
    <t>Công an xã Vân Xuân tỉnh Vĩnh Phúc</t>
  </si>
  <si>
    <t>Cảnh sát cơ động tỉnh Nam Định tỉnh Nam Định</t>
  </si>
  <si>
    <t>Công an tỉnh Quảng Nam tỉnh Quảng Nam</t>
  </si>
  <si>
    <t>Công an xã An Phú tỉnh Bình Phước</t>
  </si>
  <si>
    <t>Công an xã Trị Quận tỉnh Phú Thọ</t>
  </si>
  <si>
    <t>Công an xã Vạn Phước tỉnh Khánh Hòa</t>
  </si>
  <si>
    <t>Công an xã Mường Bo tỉnh Lào Cai</t>
  </si>
  <si>
    <t>Công an xã Tam Đàn tỉnh Nghệ An</t>
  </si>
  <si>
    <t>Công an thị trấn Phương Sơn tỉnh Bắc Giang</t>
  </si>
  <si>
    <t>Công an huyện Châu Thành tỉnh Hậu Giang</t>
  </si>
  <si>
    <t>Công an huyện Giao Thuỷ tỉnh Nam Định</t>
  </si>
  <si>
    <t>Công an xã Đại An tỉnh Phú Thọ</t>
  </si>
  <si>
    <t>Công an xã Liên Minh tỉnh Nam Định</t>
  </si>
  <si>
    <t>Công an huyện Gia Lâm thành phố Hà Nội</t>
  </si>
  <si>
    <t>Công an huyện Quốc Oai thành phố Hà Nội</t>
  </si>
  <si>
    <t>Công an xã Thượng Quảng tỉnh THỪA THIÊN HUẾ</t>
  </si>
  <si>
    <t>Công an xã Hà Đông tỉnh Thanh Hóa</t>
  </si>
  <si>
    <t>UBND Ủy ban nhân dân xã Vĩnh Đồng tỉnh Hòa Bình</t>
  </si>
  <si>
    <t>Công an xã Tây Hồ tỉnh Thanh Hóa</t>
  </si>
  <si>
    <t>Công an xã Hải Thượng _x000D__x000D_
 _x000D__x000D_
  tỉnh Quảng Trị</t>
  </si>
  <si>
    <t>Cảnh sát cơ động thành phố Hà Nội_x000D__x000D_
 _x000D__x000D_
  thành phố Hà Nội</t>
  </si>
  <si>
    <t>Công an tỉnh Phú Yên _x000D__x000D_
 _x000D__x000D_
  tỉnh Phú Yên</t>
  </si>
  <si>
    <t>Công an xã Đăk Na _x000D__x000D_
 _x000D__x000D_
  tỉnh Kon Tum</t>
  </si>
  <si>
    <t>Công an xã Dào San _x000D__x000D_
 _x000D__x000D_
  tỉnh Lai Châu</t>
  </si>
  <si>
    <t>Công an xã Tân Hiệp _x000D__x000D_
 _x000D__x000D_
  thành phố Hồ Chí Minh</t>
  </si>
  <si>
    <t>Công an xã Thanh Nho _x000D__x000D_
 _x000D__x000D_
  tỉnh Nghệ An</t>
  </si>
  <si>
    <t>Công an tỉnh Tiền Giang_x000D__x000D_
 _x000D__x000D_
  tỉnh TIỀN GIANG</t>
  </si>
  <si>
    <t>Công an tỉnh Kontum_x000D__x000D_
 _x000D__x000D_
  tỉnh Kon Tum</t>
  </si>
  <si>
    <t>Công an thành phố Trà Vinh_x000D__x000D_
 _x000D__x000D_
  tỉnh Trà Vinh</t>
  </si>
  <si>
    <t>Công an huyện Trảng Bom_x000D__x000D_
 _x000D__x000D_
  tỉnh Đồng Nai</t>
  </si>
  <si>
    <t>Công an tỉnh Phú Thọ _x000D__x000D_
 _x000D__x000D_
  tỉnh Phú Thọ</t>
  </si>
  <si>
    <t>Cục Cảnh sát điều tra tội phạm về ma túy PC47 _x000D__x000D_
 _x000D__x000D_
  thành phố Hà Nội</t>
  </si>
  <si>
    <t>Công an tỉnh Thái Nguyên _x000D__x000D_
 _x000D__x000D_
  tỉnh Thái Nguyên</t>
  </si>
  <si>
    <t>Công an tỉnh Nghệ An _x000D__x000D_
 _x000D__x000D_
  tỉnh Nghệ An</t>
  </si>
  <si>
    <t>Công an tỉnh Bạc Liêu _x000D__x000D_
 _x000D__x000D_
  tỉnh Bạc Liêu</t>
  </si>
  <si>
    <t>Công an tỉnh Tây Ninh _x000D__x000D_
 _x000D__x000D_
  tỉnh TÂY NINH</t>
  </si>
  <si>
    <t>Công an tỉnh Vĩnh Phúc _x000D__x000D_
 _x000D__x000D_
  tỉnh Vĩnh Phúc</t>
  </si>
  <si>
    <t>Cong an tỉnh Vĩnh Long _x000D__x000D_
 _x000D__x000D_
  tỉnh Vĩnh Long</t>
  </si>
  <si>
    <t>Cong an tinh Bình Định _x000D__x000D_
 _x000D__x000D_
  tỉnh Bình Định</t>
  </si>
  <si>
    <t>Công an tỉnh Hà Giang _x000D__x000D_
 _x000D__x000D_
  tỉnh Hà Giang</t>
  </si>
  <si>
    <t>Công an tỉnh Quảng Bình _x000D__x000D_
 _x000D__x000D_
  tỉnh Quảng Bình</t>
  </si>
  <si>
    <t>Công an huyện Minh Hóa _x000D__x000D_
 _x000D__x000D_
  tỉnh Kon Tum</t>
  </si>
  <si>
    <t>Công an tỉnh Vĩnh Long _x000D__x000D_
 _x000D__x000D_
  tỉnh Vĩnh Long</t>
  </si>
  <si>
    <t>Công an huyện Phú Lộc _x000D__x000D_
 _x000D__x000D_
  tỉnh THỪA THIÊN HUẾ</t>
  </si>
  <si>
    <t>Công an tỉnh Bắc Giang _x000D__x000D_
 _x000D__x000D_
  tỉnh Bắc Giang</t>
  </si>
  <si>
    <t>Công an huyện Cần Giờ _x000D__x000D_
 _x000D__x000D_
  thành phố Hồ Chí Minh</t>
  </si>
  <si>
    <t>Công an xã Bình Phục _x000D__x000D_
 _x000D__x000D_
  tỉnh Quảng Nam</t>
  </si>
  <si>
    <t>Công an xã Bình Sa _x000D__x000D_
 _x000D__x000D_
  tỉnh Quảng Nam</t>
  </si>
  <si>
    <t>Công an huyện Đông Giang _x000D__x000D_
 _x000D__x000D_
  tỉnh Quảng Nam</t>
  </si>
  <si>
    <t>Công an xã Mà Cooih _x000D__x000D_
 _x000D__x000D_
  tỉnh Quảng Nam</t>
  </si>
  <si>
    <t>Công an xã Quế Phú _x000D__x000D_
 _x000D__x000D_
  tỉnh Quảng Nam</t>
  </si>
  <si>
    <t>Công an xã Tiên Hà _x000D__x000D_
 _x000D__x000D_
  tỉnh Quảng Nam</t>
  </si>
  <si>
    <t>Công an xã Trà Kót _x000D__x000D_
 _x000D__x000D_
  tỉnh Quảng Nam</t>
  </si>
  <si>
    <t>Công an xã Tr'hy _x000D__x000D_
 _x000D__x000D_
  tỉnh Quảng Nam</t>
  </si>
  <si>
    <t>Công an xã Trà Dơn _x000D__x000D_
 _x000D__x000D_
  tỉnh Quảng Nam</t>
  </si>
  <si>
    <t>Cảnh Sát Giao Thông tỉnh Thanh Hóa _x000D__x000D_
 _x000D__x000D_
  tỉnh Thanh Hóa</t>
  </si>
  <si>
    <t>Công an xã Xuân Thành _x000D__x000D_
 _x000D__x000D_
  tỉnh Đồng Nai</t>
  </si>
  <si>
    <t>Công an xã Cát Vân _x000D__x000D_
 _x000D__x000D_
  tỉnh Nghệ An</t>
  </si>
  <si>
    <t>Công an xã Ia Tôr _x000D__x000D_
 _x000D__x000D_
  tỉnh Gia Lai</t>
  </si>
  <si>
    <t>Công an xã Yang Trung _x000D__x000D_
 _x000D__x000D_
  tỉnh Gia Lai</t>
  </si>
  <si>
    <t>Công an xã Vĩnh Thủy _x000D__x000D_
 _x000D__x000D_
  tỉnh Quảng Trị</t>
  </si>
  <si>
    <t>Công an xã Hải Đường _x000D__x000D_
 _x000D__x000D_
  tỉnh Nam Định</t>
  </si>
  <si>
    <t>Công an xã Lam Sơn _x000D__x000D_
 _x000D__x000D_
  tỉnh Phú Thọ</t>
  </si>
  <si>
    <t>Công an xã Nam Xuân _x000D__x000D_
 _x000D__x000D_
  tỉnh Nghệ An</t>
  </si>
  <si>
    <t>Công an xã Vũ Di _x000D__x000D_
 _x000D__x000D_
  tỉnh Vĩnh Phúc</t>
  </si>
  <si>
    <t>Công an xã Hoàng Đan _x000D__x000D_
 _x000D__x000D_
  tỉnh Vĩnh Phúc</t>
  </si>
  <si>
    <t>Công an xã Tân Lập _x000D__x000D_
 _x000D__x000D_
  thành phố Hà Nội</t>
  </si>
  <si>
    <t>Công an xã Nghĩa Khánh _x000D__x000D_
 _x000D__x000D_
  tỉnh Nghệ An</t>
  </si>
  <si>
    <t>Công an xã Vĩnh Tú _x000D__x000D_
 _x000D__x000D_
  tỉnh Quảng Trị</t>
  </si>
  <si>
    <t>Công an xã Hướng Hiệp_x000D__x000D_
 _x000D__x000D_
  tỉnh Quảng Trị</t>
  </si>
  <si>
    <t>UBND Ủy ban nhân dânn xã Hướng Hiệp_x000D__x000D_
 _x000D__x000D_
  tỉnh Quảng Trị</t>
  </si>
  <si>
    <t>Công an huyện Xuân Trường _x000D__x000D_
 _x000D__x000D_
  tỉnh Nam Định</t>
  </si>
  <si>
    <t>Công an tỉnh Nam Định _x000D__x000D_
 _x000D__x000D_
  tỉnh Nam Định</t>
  </si>
  <si>
    <t>Công an xã Quảng Trạch _x000D__x000D_
 _x000D__x000D_
  tỉnh Thanh Hóa</t>
  </si>
  <si>
    <t>Cảnh sát điều tra thành phố Hà Nội_x000D__x000D_
 _x000D__x000D_
  thành phố Hà Nội</t>
  </si>
  <si>
    <t>Công an xã Khánh Hải _x000D__x000D_
 _x000D__x000D_
  tỉnh Ninh Bình</t>
  </si>
  <si>
    <t>Công an xã Quỳnh Tam _x000D__x000D_
 _x000D__x000D_
  tỉnh Nghệ An</t>
  </si>
  <si>
    <t>Công an tỉnh Hậu Giang _x000D__x000D_
 _x000D__x000D_
  tỉnh Hậu Giang</t>
  </si>
  <si>
    <t>Công an xã Sùng Đô _x000D__x000D_
 _x000D__x000D_
  tỉnh Yên Bái</t>
  </si>
  <si>
    <t>Công an thị trấn Mù Cang Chải _x000D__x000D_
 _x000D__x000D_
  tỉnh Yên Bái</t>
  </si>
  <si>
    <t>Công an xã Hoà Cuông _x000D__x000D_
 _x000D__x000D_
  tỉnh Yên Bái</t>
  </si>
  <si>
    <t>Công an xã Giao Lạc _x000D__x000D_
 _x000D__x000D_
  tỉnh Nam Định</t>
  </si>
  <si>
    <t>Công an xã Chà Vàl _x000D__x000D_
 _x000D__x000D_
  tỉnh Quảng Nam</t>
  </si>
  <si>
    <t>Công an xã Hưng Long _x000D__x000D_
 _x000D__x000D_
  tỉnh Hải Dương</t>
  </si>
  <si>
    <t>Công an xã Cư Prông _x000D__x000D_
 _x000D__x000D_
  tỉnh Đắk Lắk</t>
  </si>
  <si>
    <t>Công an xã Thuận Hoà _x000D__x000D_
 _x000D__x000D_
  tỉnh Sóc Trăng</t>
  </si>
  <si>
    <t>Công an xã Mường So _x000D__x000D_
 _x000D__x000D_
  tỉnh Lai Châu</t>
  </si>
  <si>
    <t>Công an xã Việt Thuận tỉnh Thái Bình</t>
  </si>
  <si>
    <t>Công an xã An Hòa Tây tỉnh Bến Tre</t>
  </si>
  <si>
    <t>Công an phường Đại Xuân thành phố Hà Nội</t>
  </si>
  <si>
    <t>Công an xã An Hoà Tây tỉnh Bến Tre</t>
  </si>
  <si>
    <t>Công an xã Trường Xuân thành phố Cần Thơ</t>
  </si>
  <si>
    <t>Công an xã Hải Quy tỉnh Quảng Trị</t>
  </si>
  <si>
    <t>Công an phường Đông Vệ tỉnh Thanh Hóa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</si>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</sst>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0" fontId="7" fillId="0" borderId="0" xfId="0" quotePrefix="1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995" totalsRowShown="0" headerRowDxfId="19" dataDxfId="17" headerRowBorderDxfId="18">
  <autoFilter ref="A1:Q2995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yenthuy.hoabinh.gov.vn/" TargetMode="External"/><Relationship Id="rId3182" Type="http://schemas.openxmlformats.org/officeDocument/2006/relationships/hyperlink" Target="https://kienthuy.haiphong.gov.vn/cac-xa-thi-tran/xa-dai-hop-308386" TargetMode="External"/><Relationship Id="rId3042" Type="http://schemas.openxmlformats.org/officeDocument/2006/relationships/hyperlink" Target="https://soxaydung.thaibinh.gov.vn/tin-tuc/nha-o-va-tt-bds/thong-tin-cac-du-an-nha-o/-du-an-phat-trien-nha-o-khu-dan-cu-phu-xuan-giap-tru-so-ubnd.html" TargetMode="External"/><Relationship Id="rId3999" Type="http://schemas.openxmlformats.org/officeDocument/2006/relationships/hyperlink" Target="https://camphu.camthuy.thanhhoa.gov.vn/" TargetMode="External"/><Relationship Id="rId170" Type="http://schemas.openxmlformats.org/officeDocument/2006/relationships/hyperlink" Target="https://www.facebook.com/tuoitrecongancamau" TargetMode="External"/><Relationship Id="rId3859" Type="http://schemas.openxmlformats.org/officeDocument/2006/relationships/hyperlink" Target="https://www.facebook.com/ConganhuyenDakDoa/" TargetMode="External"/><Relationship Id="rId987" Type="http://schemas.openxmlformats.org/officeDocument/2006/relationships/hyperlink" Target="https://www.facebook.com/PhunuConganHoaAn" TargetMode="External"/><Relationship Id="rId2668" Type="http://schemas.openxmlformats.org/officeDocument/2006/relationships/hyperlink" Target="https://yentho.nhuthanh.thanhhoa.gov.vn/" TargetMode="External"/><Relationship Id="rId2875" Type="http://schemas.openxmlformats.org/officeDocument/2006/relationships/hyperlink" Target="https://mucangchai.yenbai.gov.vn/" TargetMode="External"/><Relationship Id="rId3719" Type="http://schemas.openxmlformats.org/officeDocument/2006/relationships/hyperlink" Target="https://soctrang.gov.vn/ubnd-stg/4/469/54333/361035/Tin-huyen--thi-xa--thanh-pho/Xa-Ho-Dac-Kien-dat-chuan-xa-nong-thon-moi-nang-cao.aspx" TargetMode="External"/><Relationship Id="rId3926" Type="http://schemas.openxmlformats.org/officeDocument/2006/relationships/hyperlink" Target="https://www.facebook.com/p/C%C3%B4ng-an-Huy%E1%BB%87n-Ng%E1%BB%8Dc-L%E1%BA%B7c-t%E1%BB%89nh-Thanh-Ho%C3%A1-100064202226018/" TargetMode="External"/><Relationship Id="rId4090" Type="http://schemas.openxmlformats.org/officeDocument/2006/relationships/hyperlink" Target="https://thuanminh.thoxuan.thanhhoa.gov.vn/" TargetMode="External"/><Relationship Id="rId847" Type="http://schemas.openxmlformats.org/officeDocument/2006/relationships/hyperlink" Target="https://www.facebook.com/profile.php?id=100057574024652" TargetMode="External"/><Relationship Id="rId1477" Type="http://schemas.openxmlformats.org/officeDocument/2006/relationships/hyperlink" Target="https://www.facebook.com/conganxagiacanh" TargetMode="External"/><Relationship Id="rId1684" Type="http://schemas.openxmlformats.org/officeDocument/2006/relationships/hyperlink" Target="https://ninhphuoc.ninhthuan.gov.vn/portal/Pages/UBND-xa-phuoc-hau.aspx" TargetMode="External"/><Relationship Id="rId1891" Type="http://schemas.openxmlformats.org/officeDocument/2006/relationships/hyperlink" Target="https://www.facebook.com/1826225194215933" TargetMode="External"/><Relationship Id="rId2528" Type="http://schemas.openxmlformats.org/officeDocument/2006/relationships/hyperlink" Target="https://www.facebook.com/policevinhchan/" TargetMode="External"/><Relationship Id="rId2735" Type="http://schemas.openxmlformats.org/officeDocument/2006/relationships/hyperlink" Target="https://thainguyen.gov.vn/" TargetMode="External"/><Relationship Id="rId2942" Type="http://schemas.openxmlformats.org/officeDocument/2006/relationships/hyperlink" Target="https://www.facebook.com/p/Tu%E1%BB%95i-tr%E1%BA%BB-C%C3%B4ng-an-th%E1%BB%8B-x%C3%A3-S%C6%A1n-T%C3%A2y-100040884909606/" TargetMode="External"/><Relationship Id="rId707" Type="http://schemas.openxmlformats.org/officeDocument/2006/relationships/hyperlink" Target="https://www.facebook.com/profile.php?id=100064871462902" TargetMode="External"/><Relationship Id="rId914" Type="http://schemas.openxmlformats.org/officeDocument/2006/relationships/hyperlink" Target="https://www.facebook.com/policetamxuan1" TargetMode="External"/><Relationship Id="rId1337" Type="http://schemas.openxmlformats.org/officeDocument/2006/relationships/hyperlink" Target="https://www.facebook.com/conganxathuongninh" TargetMode="External"/><Relationship Id="rId1544" Type="http://schemas.openxmlformats.org/officeDocument/2006/relationships/hyperlink" Target="https://thaibinh.gov.vn/van-ban-phap-luat/van-ban-dieu-hanh/ve-viec-cho-phep-uy-ban-nhan-dan-xa-ha-giang-huyen-dong-hung2.html" TargetMode="External"/><Relationship Id="rId1751" Type="http://schemas.openxmlformats.org/officeDocument/2006/relationships/hyperlink" Target="https://thanhquoi.vinhlong.gov.vn/" TargetMode="External"/><Relationship Id="rId2802" Type="http://schemas.openxmlformats.org/officeDocument/2006/relationships/hyperlink" Target="https://www.facebook.com/p/C%C3%B4ng-An-x%C3%A3-Cao-An-C%E1%BA%A9m-Gi%C3%A0ng-H%E1%BA%A3i-D%C6%B0%C6%A1ng-100064509586365/" TargetMode="External"/><Relationship Id="rId43" Type="http://schemas.openxmlformats.org/officeDocument/2006/relationships/hyperlink" Target="https://www.facebook.com/profile.php?id=100072424748229" TargetMode="External"/><Relationship Id="rId1404" Type="http://schemas.openxmlformats.org/officeDocument/2006/relationships/hyperlink" Target="https://www.facebook.com/ConganxaNgaDien.24h/" TargetMode="External"/><Relationship Id="rId1611" Type="http://schemas.openxmlformats.org/officeDocument/2006/relationships/hyperlink" Target="https://www.facebook.com/conganxalienloc/" TargetMode="External"/><Relationship Id="rId3369" Type="http://schemas.openxmlformats.org/officeDocument/2006/relationships/hyperlink" Target="http://hiepcat.namsach.haiduong.gov.vn/" TargetMode="External"/><Relationship Id="rId3576" Type="http://schemas.openxmlformats.org/officeDocument/2006/relationships/hyperlink" Target="https://phutho.gov.vn/Pages/Index.aspx" TargetMode="External"/><Relationship Id="rId497" Type="http://schemas.openxmlformats.org/officeDocument/2006/relationships/hyperlink" Target="https://www.facebook.com/profile.php?id=100071017850056" TargetMode="External"/><Relationship Id="rId2178" Type="http://schemas.openxmlformats.org/officeDocument/2006/relationships/hyperlink" Target="https://www.facebook.com/conganxatrungngai/" TargetMode="External"/><Relationship Id="rId2385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3229" Type="http://schemas.openxmlformats.org/officeDocument/2006/relationships/hyperlink" Target="https://tuyenhoa.quangbinh.gov.vn/3cms/upload/huyentuyenhoa/File/358.%20%20K%E1%BA%BFt%20lu%E1%BA%ADn%20t%E1%BB%91%20c%C3%A1o%20Nguy%E1%BB%85n%20Anh%20Tu%E1%BA%A5n%20PCTUBND%20x%C3%A3%20Mai%20H%C3%B3a%20(03.04.2020_10h58p35)_signed-.pdf" TargetMode="External"/><Relationship Id="rId3783" Type="http://schemas.openxmlformats.org/officeDocument/2006/relationships/hyperlink" Target="https://quocoai.hanoi.gov.vn/" TargetMode="External"/><Relationship Id="rId3990" Type="http://schemas.openxmlformats.org/officeDocument/2006/relationships/hyperlink" Target="https://www.facebook.com/p/C%C3%B4ng-an-huy%E1%BB%87n-Thanh-Thu%E1%BB%B7-100063605989453/" TargetMode="External"/><Relationship Id="rId357" Type="http://schemas.openxmlformats.org/officeDocument/2006/relationships/hyperlink" Target="https://www.facebook.com/profile.php?id=100076205836671" TargetMode="External"/><Relationship Id="rId1194" Type="http://schemas.openxmlformats.org/officeDocument/2006/relationships/hyperlink" Target="https://www.facebook.com/Conganxangocthanh.zest" TargetMode="External"/><Relationship Id="rId2038" Type="http://schemas.openxmlformats.org/officeDocument/2006/relationships/hyperlink" Target="http://phuocthanh.tuyphuoc.binhdinh.gov.vn/" TargetMode="External"/><Relationship Id="rId2592" Type="http://schemas.openxmlformats.org/officeDocument/2006/relationships/hyperlink" Target="https://chuprong.gialai.gov.vn/Xa-Ia-Drang/Company.aspx" TargetMode="External"/><Relationship Id="rId3436" Type="http://schemas.openxmlformats.org/officeDocument/2006/relationships/hyperlink" Target="https://kienthuy.haiphong.gov.vn/cac-xa-thi-tran/xa-thuy-huong-308420" TargetMode="External"/><Relationship Id="rId3643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850" Type="http://schemas.openxmlformats.org/officeDocument/2006/relationships/hyperlink" Target="https://www.facebook.com/tuoitreconganbaclieu/?locale=vi_VN" TargetMode="External"/><Relationship Id="rId217" Type="http://schemas.openxmlformats.org/officeDocument/2006/relationships/hyperlink" Target="https://www.facebook.com/Tu%E1%BB%95i-tr%E1%BA%BB-C%C3%B4ng-an-huy%E1%BB%87n-Kim-B%C3%B4i-106635218730659/" TargetMode="External"/><Relationship Id="rId564" Type="http://schemas.openxmlformats.org/officeDocument/2006/relationships/hyperlink" Target="https://www.facebook.com/profile.php?id=100063523804348" TargetMode="External"/><Relationship Id="rId771" Type="http://schemas.openxmlformats.org/officeDocument/2006/relationships/hyperlink" Target="https://www.facebook.com/profile.php?id=100063713584068" TargetMode="External"/><Relationship Id="rId2245" Type="http://schemas.openxmlformats.org/officeDocument/2006/relationships/hyperlink" Target="https://www.facebook.com/p/Tu%E1%BB%95i-tr%E1%BA%BB-C%C3%B4ng-an-t%E1%BB%89nh-Ki%C3%AAn-Giang-100064349125717/" TargetMode="External"/><Relationship Id="rId2452" Type="http://schemas.openxmlformats.org/officeDocument/2006/relationships/hyperlink" Target="https://hiepduc.quangnam.gov.vn/webcenter/portal/hiepduc" TargetMode="External"/><Relationship Id="rId3503" Type="http://schemas.openxmlformats.org/officeDocument/2006/relationships/hyperlink" Target="https://chuongmy.hanoi.gov.vn/tin-van-hoa-xa-hoi/-/news/pde1maEQe4QT/28859.html;jsessionid=ZuG4C-+TunbmdhlISpXH436a.node66" TargetMode="External"/><Relationship Id="rId3710" Type="http://schemas.openxmlformats.org/officeDocument/2006/relationships/hyperlink" Target="https://www.facebook.com/pages/X%C3%A3%20Nh%C3%A2n%20Khang/1317645678321115/" TargetMode="External"/><Relationship Id="rId424" Type="http://schemas.openxmlformats.org/officeDocument/2006/relationships/hyperlink" Target="https://www.facebook.com/profile.php?id=100072249798874" TargetMode="External"/><Relationship Id="rId631" Type="http://schemas.openxmlformats.org/officeDocument/2006/relationships/hyperlink" Target="https://www.facebook.com/profile.php?id=100068114569027" TargetMode="External"/><Relationship Id="rId1054" Type="http://schemas.openxmlformats.org/officeDocument/2006/relationships/hyperlink" Target="https://www.facebook.com/Ph%C3%B2ng-C%E1%BA%A3nh-s%C3%A1t-giao-th%C3%B4ng-C%C3%B4ng-an-t%E1%BB%89nh-Th%C3%A1i-Nguy%C3%AAn-107574747825126/" TargetMode="External"/><Relationship Id="rId1261" Type="http://schemas.openxmlformats.org/officeDocument/2006/relationships/hyperlink" Target="https://www.facebook.com/doanthanhniencahyenphong/" TargetMode="External"/><Relationship Id="rId2105" Type="http://schemas.openxmlformats.org/officeDocument/2006/relationships/hyperlink" Target="https://www.duytien.gov.vn/" TargetMode="External"/><Relationship Id="rId2312" Type="http://schemas.openxmlformats.org/officeDocument/2006/relationships/hyperlink" Target="https://www.kontum.gov.vn/" TargetMode="External"/><Relationship Id="rId1121" Type="http://schemas.openxmlformats.org/officeDocument/2006/relationships/hyperlink" Target="https://www.facebook.com/conganxathanhan" TargetMode="External"/><Relationship Id="rId3086" Type="http://schemas.openxmlformats.org/officeDocument/2006/relationships/hyperlink" Target="https://www.facebook.com/p/C%C3%B4ng-an-x%C3%A3-L%E1%BA%A1c-S%C6%A1n-%C4%90%C3%B4-L%C6%B0%C6%A1ng-Ngh%E1%BB%87-An-100063490723830/" TargetMode="External"/><Relationship Id="rId3293" Type="http://schemas.openxmlformats.org/officeDocument/2006/relationships/hyperlink" Target="https://www.facebook.com/Congantinhlaichau/" TargetMode="External"/><Relationship Id="rId1938" Type="http://schemas.openxmlformats.org/officeDocument/2006/relationships/hyperlink" Target="https://dichvucong.gov.vn/p/phananhkiennghi/pakn-detail.html?id=181631" TargetMode="External"/><Relationship Id="rId3153" Type="http://schemas.openxmlformats.org/officeDocument/2006/relationships/hyperlink" Target="https://sonla.gov.vn/tin-van-hoa-xa-hoi/nhung-thiet-hai-do-anh-huong-bao-so-3-tren-dia-ban-huyen-phu-yen-829956" TargetMode="External"/><Relationship Id="rId3360" Type="http://schemas.openxmlformats.org/officeDocument/2006/relationships/hyperlink" Target="https://www.bacninh.gov.vn/web/xa-dong-cuu/uy-ban-nhan-dan-xa" TargetMode="External"/><Relationship Id="rId281" Type="http://schemas.openxmlformats.org/officeDocument/2006/relationships/hyperlink" Target="https://www.facebook.com/thachhoi.congan.75" TargetMode="External"/><Relationship Id="rId3013" Type="http://schemas.openxmlformats.org/officeDocument/2006/relationships/hyperlink" Target="https://www.facebook.com/p/C%C3%B4ng-an-huy%E1%BB%87n-Thu%E1%BA%ADn-Ch%C3%A2u-t%E1%BB%89nh-S%C6%A1n-La-100064903382297/" TargetMode="External"/><Relationship Id="rId141" Type="http://schemas.openxmlformats.org/officeDocument/2006/relationships/hyperlink" Target="https://www.facebook.com/VinhLongPCTP/" TargetMode="External"/><Relationship Id="rId3220" Type="http://schemas.openxmlformats.org/officeDocument/2006/relationships/hyperlink" Target="https://quynhphu.thaibinh.gov.vn/danh-sach-cac-xa/xa-quynh-bao" TargetMode="External"/><Relationship Id="rId7" Type="http://schemas.openxmlformats.org/officeDocument/2006/relationships/hyperlink" Target="https://www.facebook.com/C%C3%B4ng-an-x%C3%A3-T%C3%A2y-H%E1%BB%93-huy%E1%BB%87n-Th%E1%BB%8D-Xu%C3%A2n-111607917833707" TargetMode="External"/><Relationship Id="rId2779" Type="http://schemas.openxmlformats.org/officeDocument/2006/relationships/hyperlink" Target="https://www.facebook.com/p/C%C3%B4ng-an-ph%C6%B0%E1%BB%9Dng-Qu%E1%BA%A3ng-Th%E1%BB%8D-th%C3%A0nh-ph%E1%BB%91-S%E1%BA%A7m-S%C6%A1n-100064098489738/" TargetMode="External"/><Relationship Id="rId2986" Type="http://schemas.openxmlformats.org/officeDocument/2006/relationships/hyperlink" Target="https://tuyphong.binhthuan.gov.vn/xa-vinh-hao-66981" TargetMode="External"/><Relationship Id="rId958" Type="http://schemas.openxmlformats.org/officeDocument/2006/relationships/hyperlink" Target="https://www.facebook.com/policedaithanh" TargetMode="External"/><Relationship Id="rId1588" Type="http://schemas.openxmlformats.org/officeDocument/2006/relationships/hyperlink" Target="http://khanhcuong.yenkhanh.ninhbinh.gov.vn/" TargetMode="External"/><Relationship Id="rId1795" Type="http://schemas.openxmlformats.org/officeDocument/2006/relationships/hyperlink" Target="https://vinhthanh.binhdinh.gov.vn/Index.aspx?P=B02&amp;M=61&amp;I=070801533" TargetMode="External"/><Relationship Id="rId2639" Type="http://schemas.openxmlformats.org/officeDocument/2006/relationships/hyperlink" Target="https://prtc.ninhthuan.gov.vn/" TargetMode="External"/><Relationship Id="rId2846" Type="http://schemas.openxmlformats.org/officeDocument/2006/relationships/hyperlink" Target="https://hungyen.gov.vn/" TargetMode="External"/><Relationship Id="rId87" Type="http://schemas.openxmlformats.org/officeDocument/2006/relationships/hyperlink" Target="https://www.facebook.com/C%C3%B4ng-an-x%C3%A3-Ph%C3%BAc-Th%E1%BB%8Bnh-Ng%E1%BB%8Dc-L%E1%BA%B7c-100721841749623" TargetMode="External"/><Relationship Id="rId818" Type="http://schemas.openxmlformats.org/officeDocument/2006/relationships/hyperlink" Target="https://www.facebook.com/profile.php?id=100062935224593" TargetMode="External"/><Relationship Id="rId1448" Type="http://schemas.openxmlformats.org/officeDocument/2006/relationships/hyperlink" Target="https://www.facebook.com/conganxaiamonong/" TargetMode="External"/><Relationship Id="rId1655" Type="http://schemas.openxmlformats.org/officeDocument/2006/relationships/hyperlink" Target="https://dakdoa.gialai.gov.vn/Xa-Nam-Yang/Home.aspx" TargetMode="External"/><Relationship Id="rId2706" Type="http://schemas.openxmlformats.org/officeDocument/2006/relationships/hyperlink" Target="https://angiang.gov.vn/vi" TargetMode="External"/><Relationship Id="rId4061" Type="http://schemas.openxmlformats.org/officeDocument/2006/relationships/hyperlink" Target="https://www.facebook.com/Conganxayenthai123/" TargetMode="External"/><Relationship Id="rId1308" Type="http://schemas.openxmlformats.org/officeDocument/2006/relationships/hyperlink" Target="https://www.facebook.com/conganxayenninh123" TargetMode="External"/><Relationship Id="rId1862" Type="http://schemas.openxmlformats.org/officeDocument/2006/relationships/hyperlink" Target="https://www.facebook.com/CSHSThanhBa/?locale=vi_VN" TargetMode="External"/><Relationship Id="rId2913" Type="http://schemas.openxmlformats.org/officeDocument/2006/relationships/hyperlink" Target="https://haithanh.thixanghison.thanhhoa.gov.vn/" TargetMode="External"/><Relationship Id="rId1515" Type="http://schemas.openxmlformats.org/officeDocument/2006/relationships/hyperlink" Target="https://www.facebook.com/conganxadongthangtrieuson/" TargetMode="External"/><Relationship Id="rId1722" Type="http://schemas.openxmlformats.org/officeDocument/2006/relationships/hyperlink" Target="https://www.facebook.com/ConganxaTanhoa/" TargetMode="External"/><Relationship Id="rId14" Type="http://schemas.openxmlformats.org/officeDocument/2006/relationships/hyperlink" Target="https://www.facebook.com/C%C3%B4ng-an-Th%E1%BB%8B-tr%E1%BA%A5n-Th%E1%BB%8D-Xu%C3%A2n-112364881105276" TargetMode="External"/><Relationship Id="rId3687" Type="http://schemas.openxmlformats.org/officeDocument/2006/relationships/hyperlink" Target="https://www.hoabinh.gov.vn/huyen-da-bac" TargetMode="External"/><Relationship Id="rId3894" Type="http://schemas.openxmlformats.org/officeDocument/2006/relationships/hyperlink" Target="https://www.facebook.com/people/C%C3%B4ng-an-x%C3%A3-Song-An/100064150955544/" TargetMode="External"/><Relationship Id="rId2289" Type="http://schemas.openxmlformats.org/officeDocument/2006/relationships/hyperlink" Target="https://hanoi.gov.vn/" TargetMode="External"/><Relationship Id="rId2496" Type="http://schemas.openxmlformats.org/officeDocument/2006/relationships/hyperlink" Target="https://stttt.quangnam.gov.vn/webcenter/portal/bantiepcongdan/pages_tin-tuc/chi-tiet-tin?dDocName=PORTAL259721" TargetMode="External"/><Relationship Id="rId3547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754" Type="http://schemas.openxmlformats.org/officeDocument/2006/relationships/hyperlink" Target="https://vienkiemsat.cantho.gov.vn/tang-qua-cho-cac-ho-ngheo-va-ho-can-ngheo-nhan-dip-tet-quan-dan-tai-xa-vinh-binh" TargetMode="External"/><Relationship Id="rId3961" Type="http://schemas.openxmlformats.org/officeDocument/2006/relationships/hyperlink" Target="https://quangbinh.gov.vn/chi-tiet-tin/-/view-article/1/14012495784457/1543516149197" TargetMode="External"/><Relationship Id="rId468" Type="http://schemas.openxmlformats.org/officeDocument/2006/relationships/hyperlink" Target="https://www.facebook.com/profile.php?id=100069464461316" TargetMode="External"/><Relationship Id="rId675" Type="http://schemas.openxmlformats.org/officeDocument/2006/relationships/hyperlink" Target="https://www.facebook.com/profile.php?id=100066573889335" TargetMode="External"/><Relationship Id="rId882" Type="http://schemas.openxmlformats.org/officeDocument/2006/relationships/hyperlink" Target="https://www.facebook.com/profile.php?id=100028607537605" TargetMode="External"/><Relationship Id="rId1098" Type="http://schemas.openxmlformats.org/officeDocument/2006/relationships/hyperlink" Target="https://www.facebook.com/Conganxatuxa" TargetMode="External"/><Relationship Id="rId2149" Type="http://schemas.openxmlformats.org/officeDocument/2006/relationships/hyperlink" Target="https://www.facebook.com/p/C%C3%B4ng-an-x%C3%A3-Th%E1%BA%A1nh-Qu%E1%BB%9Bi-100067439768110/" TargetMode="External"/><Relationship Id="rId2356" Type="http://schemas.openxmlformats.org/officeDocument/2006/relationships/hyperlink" Target="https://www.facebook.com/p/C%C3%B4ng-An-Th%C3%A0nh-Ph%E1%BB%91-H%C6%B0ng-Y%C3%AAn-100057576334172/" TargetMode="External"/><Relationship Id="rId2563" Type="http://schemas.openxmlformats.org/officeDocument/2006/relationships/hyperlink" Target="https://vinhphuc.gov.vn/ct/cms/congdan/khieunaitc/Lists/NghienCuuTraoDoi/View_Detail.aspx?ItemID=976" TargetMode="External"/><Relationship Id="rId2770" Type="http://schemas.openxmlformats.org/officeDocument/2006/relationships/hyperlink" Target="https://iapa.gialai.gov.vn/Xa-Ia-Mron/Gioi-thieu/Qua-trinh-hinh-thanh-va-Phat-trien.aspx" TargetMode="External"/><Relationship Id="rId3407" Type="http://schemas.openxmlformats.org/officeDocument/2006/relationships/hyperlink" Target="https://melinh.hanoi.gov.vn/" TargetMode="External"/><Relationship Id="rId3614" Type="http://schemas.openxmlformats.org/officeDocument/2006/relationships/hyperlink" Target="https://www.facebook.com/p/C%C3%B4ng-an-x%C3%A3-Qu%E1%BA%A3ng-Ti%C3%AAn-Th%E1%BB%8B-x%C3%A3-Ba-%C4%90%E1%BB%93n-100072202249710/" TargetMode="External"/><Relationship Id="rId3821" Type="http://schemas.openxmlformats.org/officeDocument/2006/relationships/hyperlink" Target="https://www.facebook.com/catgialai/" TargetMode="External"/><Relationship Id="rId328" Type="http://schemas.openxmlformats.org/officeDocument/2006/relationships/hyperlink" Target="https://www.facebook.com/profile.php?id=100079161278154" TargetMode="External"/><Relationship Id="rId535" Type="http://schemas.openxmlformats.org/officeDocument/2006/relationships/hyperlink" Target="https://www.facebook.com/profile.php?id=100069502066209" TargetMode="External"/><Relationship Id="rId742" Type="http://schemas.openxmlformats.org/officeDocument/2006/relationships/hyperlink" Target="https://www.facebook.com/profile.php?id=100064380566075" TargetMode="External"/><Relationship Id="rId1165" Type="http://schemas.openxmlformats.org/officeDocument/2006/relationships/hyperlink" Target="https://www.facebook.com/conganxadaihung/" TargetMode="External"/><Relationship Id="rId1372" Type="http://schemas.openxmlformats.org/officeDocument/2006/relationships/hyperlink" Target="https://www.facebook.com/conganxasuoigiang" TargetMode="External"/><Relationship Id="rId2009" Type="http://schemas.openxmlformats.org/officeDocument/2006/relationships/hyperlink" Target="https://dienbien.toaan.gov.vn/webcenter/portal/dienbien/chitiettin?dDocName=TAND282918" TargetMode="External"/><Relationship Id="rId2216" Type="http://schemas.openxmlformats.org/officeDocument/2006/relationships/hyperlink" Target="https://tranyen.yenbai.gov.vn/" TargetMode="External"/><Relationship Id="rId2423" Type="http://schemas.openxmlformats.org/officeDocument/2006/relationships/hyperlink" Target="http://dienban.gov.vn/Default.aspx?tabid=652&amp;dnn_ctr1882_Main_ctl00_rg_danhbaChangePage=11" TargetMode="External"/><Relationship Id="rId2630" Type="http://schemas.openxmlformats.org/officeDocument/2006/relationships/hyperlink" Target="http://anphuong.thanhha.haiduong.gov.vn/" TargetMode="External"/><Relationship Id="rId602" Type="http://schemas.openxmlformats.org/officeDocument/2006/relationships/hyperlink" Target="https://www.facebook.com/profile.php?id=100059080037701" TargetMode="External"/><Relationship Id="rId1025" Type="http://schemas.openxmlformats.org/officeDocument/2006/relationships/hyperlink" Target="https://www.facebook.com/Ph%C3%B2ng-Qu%E1%BA%A3n-l%C3%BD-Xu%E1%BA%A5t-nh%E1%BA%ADp-c%E1%BA%A3nh-C%C3%B4ng-an-t%E1%BB%89nh-T%C3%A2y-Ninh-103844811858080" TargetMode="External"/><Relationship Id="rId1232" Type="http://schemas.openxmlformats.org/officeDocument/2006/relationships/hyperlink" Target="https://www.facebook.com/DTNCAKC/" TargetMode="External"/><Relationship Id="rId3197" Type="http://schemas.openxmlformats.org/officeDocument/2006/relationships/hyperlink" Target="https://www.kontum.gov.vn/pages/detail/32892/Chu-tich-UBND-tinh-cong-nhan-xa-Po-Y-va-xa-Kon-Dao-dat-chuan-xa-NTM-nam-2018.html" TargetMode="External"/><Relationship Id="rId3057" Type="http://schemas.openxmlformats.org/officeDocument/2006/relationships/hyperlink" Target="https://www.facebook.com/conganxanamyang/" TargetMode="External"/><Relationship Id="rId185" Type="http://schemas.openxmlformats.org/officeDocument/2006/relationships/hyperlink" Target="https://www.facebook.com/profile.php?id=100072074544071" TargetMode="External"/><Relationship Id="rId1909" Type="http://schemas.openxmlformats.org/officeDocument/2006/relationships/hyperlink" Target="https://hanam.gov.vn/" TargetMode="External"/><Relationship Id="rId3264" Type="http://schemas.openxmlformats.org/officeDocument/2006/relationships/hyperlink" Target="https://www.travinh.gov.vn/" TargetMode="External"/><Relationship Id="rId3471" Type="http://schemas.openxmlformats.org/officeDocument/2006/relationships/hyperlink" Target="https://www.facebook.com/phongchaybinhthuan/?locale=vi_VN" TargetMode="External"/><Relationship Id="rId392" Type="http://schemas.openxmlformats.org/officeDocument/2006/relationships/hyperlink" Target="https://www.facebook.com/profile.php?id=100072034645968" TargetMode="External"/><Relationship Id="rId2073" Type="http://schemas.openxmlformats.org/officeDocument/2006/relationships/hyperlink" Target="https://dakna.huyentumorong.kontum.gov.vn/" TargetMode="External"/><Relationship Id="rId2280" Type="http://schemas.openxmlformats.org/officeDocument/2006/relationships/hyperlink" Target="https://www.facebook.com/conganhatinh/" TargetMode="External"/><Relationship Id="rId3124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3331" Type="http://schemas.openxmlformats.org/officeDocument/2006/relationships/hyperlink" Target="https://www.facebook.com/catbackan/?locale=vi_VN" TargetMode="External"/><Relationship Id="rId252" Type="http://schemas.openxmlformats.org/officeDocument/2006/relationships/hyperlink" Target="https://www.facebook.com/TraitamgiamCongantinhBinhThuan/" TargetMode="External"/><Relationship Id="rId2140" Type="http://schemas.openxmlformats.org/officeDocument/2006/relationships/hyperlink" Target="https://gialai.gov.vn/" TargetMode="External"/><Relationship Id="rId112" Type="http://schemas.openxmlformats.org/officeDocument/2006/relationships/hyperlink" Target="https://www.facebook.com/C%C3%94NG-AN-X%C3%83-IAYOK-102896078073925/" TargetMode="External"/><Relationship Id="rId1699" Type="http://schemas.openxmlformats.org/officeDocument/2006/relationships/hyperlink" Target="https://www.quangninh.gov.vn/donvi/xaquanglong/Trang/ChiTietBVGioiThieu.aspx?bvid=2" TargetMode="External"/><Relationship Id="rId2000" Type="http://schemas.openxmlformats.org/officeDocument/2006/relationships/hyperlink" Target="https://www.facebook.com/ConganxaKyThuong/" TargetMode="External"/><Relationship Id="rId2957" Type="http://schemas.openxmlformats.org/officeDocument/2006/relationships/hyperlink" Target="https://www.hoabinh.gov.vn/tin-chi-tiet/-/bai-viet/van-mai-on-nhan-danh-hieu-xa-at-chuan-nong-thon-moi-13790-1218.html" TargetMode="External"/><Relationship Id="rId929" Type="http://schemas.openxmlformats.org/officeDocument/2006/relationships/hyperlink" Target="https://www.facebook.com/Policephuocduc/" TargetMode="External"/><Relationship Id="rId1559" Type="http://schemas.openxmlformats.org/officeDocument/2006/relationships/hyperlink" Target="https://hoangdongf.hoanghoa.thanhhoa.gov.vn/" TargetMode="External"/><Relationship Id="rId1766" Type="http://schemas.openxmlformats.org/officeDocument/2006/relationships/hyperlink" Target="https://www.facebook.com/ConganxaThuanHung/" TargetMode="External"/><Relationship Id="rId1973" Type="http://schemas.openxmlformats.org/officeDocument/2006/relationships/hyperlink" Target="https://www.facebook.com/ConganxaHongBach/" TargetMode="External"/><Relationship Id="rId2817" Type="http://schemas.openxmlformats.org/officeDocument/2006/relationships/hyperlink" Target="https://www.facebook.com/p/C%C3%B4ng-an-xa%CC%83-%C4%90%C4%83k-Y%C4%83-huy%C3%AA%CC%A3n-Mang-Yang-ti%CC%89nh-Gia-Lai-100064656283457/" TargetMode="External"/><Relationship Id="rId4032" Type="http://schemas.openxmlformats.org/officeDocument/2006/relationships/hyperlink" Target="https://www.facebook.com/cattvinhloc/" TargetMode="External"/><Relationship Id="rId58" Type="http://schemas.openxmlformats.org/officeDocument/2006/relationships/hyperlink" Target="https://www.facebook.com/congancamthuy" TargetMode="External"/><Relationship Id="rId1419" Type="http://schemas.openxmlformats.org/officeDocument/2006/relationships/hyperlink" Target="https://www.facebook.com/Conganxamuongkhong/" TargetMode="External"/><Relationship Id="rId1626" Type="http://schemas.openxmlformats.org/officeDocument/2006/relationships/hyperlink" Target="https://www.facebook.com/groups/1050293985034674/?locale=vi_VN" TargetMode="External"/><Relationship Id="rId1833" Type="http://schemas.openxmlformats.org/officeDocument/2006/relationships/hyperlink" Target="https://haiphong.gov.vn/" TargetMode="External"/><Relationship Id="rId1900" Type="http://schemas.openxmlformats.org/officeDocument/2006/relationships/hyperlink" Target="https://yenphong.bacninh.gov.vn/" TargetMode="External"/><Relationship Id="rId3798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658" Type="http://schemas.openxmlformats.org/officeDocument/2006/relationships/hyperlink" Target="https://www.facebook.com/p/C%C3%B4ng-an-x%C3%A3-%C4%90%E1%BB%A9c-B%C3%ACnh-%C4%90%C3%B4ng-100069991207869/?_rdr" TargetMode="External"/><Relationship Id="rId3865" Type="http://schemas.openxmlformats.org/officeDocument/2006/relationships/hyperlink" Target="https://www.facebook.com/tuoitreconganninhbinh/" TargetMode="External"/><Relationship Id="rId579" Type="http://schemas.openxmlformats.org/officeDocument/2006/relationships/hyperlink" Target="https://www.facebook.com/profile.php?id=100063292445489" TargetMode="External"/><Relationship Id="rId786" Type="http://schemas.openxmlformats.org/officeDocument/2006/relationships/hyperlink" Target="https://www.facebook.com/profile.php?id=100063571901654" TargetMode="External"/><Relationship Id="rId993" Type="http://schemas.openxmlformats.org/officeDocument/2006/relationships/hyperlink" Target="https://www.facebook.com/PHUNUCATYB" TargetMode="External"/><Relationship Id="rId2467" Type="http://schemas.openxmlformats.org/officeDocument/2006/relationships/hyperlink" Target="https://nongson.quangnam.gov.vn/webcenter/portal/nongson" TargetMode="External"/><Relationship Id="rId2674" Type="http://schemas.openxmlformats.org/officeDocument/2006/relationships/hyperlink" Target="https://www.facebook.com/p/C%C3%B4ng-an-x%C3%A3-Kim-%C4%90%E1%BB%8Bnh-100063441986931/" TargetMode="External"/><Relationship Id="rId3518" Type="http://schemas.openxmlformats.org/officeDocument/2006/relationships/hyperlink" Target="https://lienminh.namdinh.gov.vn/" TargetMode="External"/><Relationship Id="rId439" Type="http://schemas.openxmlformats.org/officeDocument/2006/relationships/hyperlink" Target="https://www.facebook.com/profile.php?id=100072114954985" TargetMode="External"/><Relationship Id="rId646" Type="http://schemas.openxmlformats.org/officeDocument/2006/relationships/hyperlink" Target="https://www.facebook.com/profile.php?id=100067747776271" TargetMode="External"/><Relationship Id="rId1069" Type="http://schemas.openxmlformats.org/officeDocument/2006/relationships/hyperlink" Target="https://www.facebook.com/CSHSAG/" TargetMode="External"/><Relationship Id="rId1276" Type="http://schemas.openxmlformats.org/officeDocument/2006/relationships/hyperlink" Target="https://www.facebook.com/csqlhcvl" TargetMode="External"/><Relationship Id="rId1483" Type="http://schemas.openxmlformats.org/officeDocument/2006/relationships/hyperlink" Target="https://www.facebook.com/Conganxadongxahuyennari/" TargetMode="External"/><Relationship Id="rId2327" Type="http://schemas.openxmlformats.org/officeDocument/2006/relationships/hyperlink" Target="https://vinhthanh.cantho.gov.vn/" TargetMode="External"/><Relationship Id="rId2881" Type="http://schemas.openxmlformats.org/officeDocument/2006/relationships/hyperlink" Target="https://chuongmy.hanoi.gov.vn/" TargetMode="External"/><Relationship Id="rId3725" Type="http://schemas.openxmlformats.org/officeDocument/2006/relationships/hyperlink" Target="https://www.facebook.com/p/C%C3%B4ng-an-x%C3%A3-Quang-Kim-huy%E1%BB%87n-B%C3%A1t-X%C3%A1t-L%C3%A0o-Cai-100083057086428/?_rdr" TargetMode="External"/><Relationship Id="rId3932" Type="http://schemas.openxmlformats.org/officeDocument/2006/relationships/hyperlink" Target="https://www.facebook.com/conganxaquangtrunghuyenthongnhat/" TargetMode="External"/><Relationship Id="rId506" Type="http://schemas.openxmlformats.org/officeDocument/2006/relationships/hyperlink" Target="https://www.facebook.com/profile.php?id=100070674471652" TargetMode="External"/><Relationship Id="rId853" Type="http://schemas.openxmlformats.org/officeDocument/2006/relationships/hyperlink" Target="https://www.facebook.com/profile.php?id=100057037647069" TargetMode="External"/><Relationship Id="rId1136" Type="http://schemas.openxmlformats.org/officeDocument/2006/relationships/hyperlink" Target="https://www.facebook.com/hoiphunucongantinhnamdinh" TargetMode="External"/><Relationship Id="rId1690" Type="http://schemas.openxmlformats.org/officeDocument/2006/relationships/hyperlink" Target="https://dichvucong.gov.vn/p/home/dvc-tthc-co-quan-chi-tiet.html?id=403536" TargetMode="External"/><Relationship Id="rId2534" Type="http://schemas.openxmlformats.org/officeDocument/2006/relationships/hyperlink" Target="https://qppl.quangnam.gov.vn/" TargetMode="External"/><Relationship Id="rId2741" Type="http://schemas.openxmlformats.org/officeDocument/2006/relationships/hyperlink" Target="https://www.facebook.com/p/C%C3%B4ng-an-Huy%E1%BB%87n-Ng%E1%BB%8Dc-L%E1%BA%B7c-t%E1%BB%89nh-Thanh-Ho%C3%A1-100064202226018/" TargetMode="External"/><Relationship Id="rId713" Type="http://schemas.openxmlformats.org/officeDocument/2006/relationships/hyperlink" Target="https://www.facebook.com/profile.php?id=100064791529293" TargetMode="External"/><Relationship Id="rId920" Type="http://schemas.openxmlformats.org/officeDocument/2006/relationships/hyperlink" Target="https://www.facebook.com/policequeson" TargetMode="External"/><Relationship Id="rId1343" Type="http://schemas.openxmlformats.org/officeDocument/2006/relationships/hyperlink" Target="https://www.facebook.com/conganxathieuvan/" TargetMode="External"/><Relationship Id="rId1550" Type="http://schemas.openxmlformats.org/officeDocument/2006/relationships/hyperlink" Target="https://sovanhoa.hoabinh.gov.vn/du-lich/1072-ka-t-qua-ha-i-ngha-xa-c-tia-n-a-u-t-du-la-ch-ta-i-hang-kia" TargetMode="External"/><Relationship Id="rId2601" Type="http://schemas.openxmlformats.org/officeDocument/2006/relationships/hyperlink" Target="https://www.facebook.com/people/Tu%E1%BB%95i-tr%E1%BA%BB-C%C3%B4ng-an-huy%E1%BB%87n-B%E1%BA%AFc-B%C3%ACnh/100057086064549/" TargetMode="External"/><Relationship Id="rId1203" Type="http://schemas.openxmlformats.org/officeDocument/2006/relationships/hyperlink" Target="https://www.facebook.com/Conganxakonthup2019/" TargetMode="External"/><Relationship Id="rId1410" Type="http://schemas.openxmlformats.org/officeDocument/2006/relationships/hyperlink" Target="https://www.facebook.com/CongAnXaMyThanh" TargetMode="External"/><Relationship Id="rId3168" Type="http://schemas.openxmlformats.org/officeDocument/2006/relationships/hyperlink" Target="https://ducbinhdong.songhinh.phuyen.gov.vn/" TargetMode="External"/><Relationship Id="rId3375" Type="http://schemas.openxmlformats.org/officeDocument/2006/relationships/hyperlink" Target="https://phuninh.phutho.gov.vn/" TargetMode="External"/><Relationship Id="rId3582" Type="http://schemas.openxmlformats.org/officeDocument/2006/relationships/hyperlink" Target="https://vanchan.yenbai.gov.vn/cac-xa-thi-tran/xa-cat-thinh" TargetMode="External"/><Relationship Id="rId296" Type="http://schemas.openxmlformats.org/officeDocument/2006/relationships/hyperlink" Target="https://www.facebook.com/profile.php?id=100072186620029" TargetMode="External"/><Relationship Id="rId2184" Type="http://schemas.openxmlformats.org/officeDocument/2006/relationships/hyperlink" Target="https://tuxa.lamthao.phutho.gov.vn/Chuyen-muc-tin/Chi-tiet-tin/t/can-bo-cong-chuc-ubnd-xa-tu-xa/title/51356/ctitle/543450" TargetMode="External"/><Relationship Id="rId2391" Type="http://schemas.openxmlformats.org/officeDocument/2006/relationships/hyperlink" Target="https://www.facebook.com/tuoitreconganquangbinh/" TargetMode="External"/><Relationship Id="rId3028" Type="http://schemas.openxmlformats.org/officeDocument/2006/relationships/hyperlink" Target="https://www.facebook.com/p/C%C3%B4ng-an-x%C3%A3-Qu%E1%BA%A3ng-V%C4%83n-th%E1%BB%8B-x%C3%A3-Ba-%C4%90%E1%BB%93n-100058684023511/" TargetMode="External"/><Relationship Id="rId3235" Type="http://schemas.openxmlformats.org/officeDocument/2006/relationships/hyperlink" Target="https://tamdao.vinhphuc.gov.vn/ct/cms/hethongchinhtri/uybanhuyen/Lists/xathitran/View_Detail.aspx?ItemID=30" TargetMode="External"/><Relationship Id="rId3442" Type="http://schemas.openxmlformats.org/officeDocument/2006/relationships/hyperlink" Target="https://www.bacninh.gov.vn/web/xa-dong-cuu/uy-ban-nhan-dan-xa" TargetMode="External"/><Relationship Id="rId156" Type="http://schemas.openxmlformats.org/officeDocument/2006/relationships/hyperlink" Target="https://www.facebook.com/tuoitreconganthixabadon" TargetMode="External"/><Relationship Id="rId363" Type="http://schemas.openxmlformats.org/officeDocument/2006/relationships/hyperlink" Target="https://www.facebook.com/profile.php?id=100076063975613" TargetMode="External"/><Relationship Id="rId570" Type="http://schemas.openxmlformats.org/officeDocument/2006/relationships/hyperlink" Target="https://www.facebook.com/profile.php?id=100063490723830" TargetMode="External"/><Relationship Id="rId2044" Type="http://schemas.openxmlformats.org/officeDocument/2006/relationships/hyperlink" Target="https://phuthanh.yenthanh.nghean.gov.vn/" TargetMode="External"/><Relationship Id="rId2251" Type="http://schemas.openxmlformats.org/officeDocument/2006/relationships/hyperlink" Target="https://www.facebook.com/tuoitreconganbaclieu/?locale=vi_VN" TargetMode="External"/><Relationship Id="rId3302" Type="http://schemas.openxmlformats.org/officeDocument/2006/relationships/hyperlink" Target="https://www.facebook.com/CAHHoaiDuc/" TargetMode="External"/><Relationship Id="rId223" Type="http://schemas.openxmlformats.org/officeDocument/2006/relationships/hyperlink" Target="https://www.facebook.com/C%C3%B4ng-an-x%C3%A3-S%C6%A1n-L%E1%BB%99-B%E1%BA%A3o-L%E1%BA%A1c-211309210916365/" TargetMode="External"/><Relationship Id="rId430" Type="http://schemas.openxmlformats.org/officeDocument/2006/relationships/hyperlink" Target="https://www.facebook.com/profile.php?id=100072188300088" TargetMode="External"/><Relationship Id="rId1060" Type="http://schemas.openxmlformats.org/officeDocument/2006/relationships/hyperlink" Target="https://www.facebook.com/Ph%C3%B2ng-An-ninh-n%E1%BB%99i-%C4%91%E1%BB%8Ba-C%C3%B4ng-an-t%E1%BB%89nh-Ki%C3%AAn-Giang-103880139022074/" TargetMode="External"/><Relationship Id="rId2111" Type="http://schemas.openxmlformats.org/officeDocument/2006/relationships/hyperlink" Target="https://www.facebook.com/TTCAHDongAnh/?locale=vi_VN" TargetMode="External"/><Relationship Id="rId4076" Type="http://schemas.openxmlformats.org/officeDocument/2006/relationships/hyperlink" Target="https://qppl.thanhhoa.gov.vn/vbpq_thanhhoa.nsf/067FF671CB2FAD7847258A070005A1B4/$file/DT-VBDTPT645402469-8-20231691487132920_(giangld)(09.08.2023_16h05p00)_signed.pdf" TargetMode="External"/><Relationship Id="rId1877" Type="http://schemas.openxmlformats.org/officeDocument/2006/relationships/hyperlink" Target="https://hochiminhcity.gov.vn/" TargetMode="External"/><Relationship Id="rId2928" Type="http://schemas.openxmlformats.org/officeDocument/2006/relationships/hyperlink" Target="https://www.facebook.com/p/C%C3%B4ng-an-x%C3%A3-Hneng-huy%E1%BB%87n-%C4%90ak-%C4%90oa-100066970045279/" TargetMode="External"/><Relationship Id="rId1737" Type="http://schemas.openxmlformats.org/officeDocument/2006/relationships/hyperlink" Target="https://tantien.anduong.haiphong.gov.vn/" TargetMode="External"/><Relationship Id="rId1944" Type="http://schemas.openxmlformats.org/officeDocument/2006/relationships/hyperlink" Target="https://www.facebook.com/dtncahuyennghiahung/" TargetMode="External"/><Relationship Id="rId3092" Type="http://schemas.openxmlformats.org/officeDocument/2006/relationships/hyperlink" Target="https://xuanthang.thuongxuan.thanhhoa.gov.vn/" TargetMode="External"/><Relationship Id="rId29" Type="http://schemas.openxmlformats.org/officeDocument/2006/relationships/hyperlink" Target="https://www.facebook.com/policevinhchan" TargetMode="External"/><Relationship Id="rId4003" Type="http://schemas.openxmlformats.org/officeDocument/2006/relationships/hyperlink" Target="https://www.facebook.com/p/C%C3%B4ng-an-x%C3%A3-Th%C3%A0nh-T%C3%A2n-huy%E1%BB%87n-Th%E1%BA%A1ch-Th%C3%A0nh-t%E1%BB%89nh-Thanh-H%C3%B3a-100066669759630/" TargetMode="External"/><Relationship Id="rId1804" Type="http://schemas.openxmlformats.org/officeDocument/2006/relationships/hyperlink" Target="https://www.facebook.com/conganxaxuanan/" TargetMode="External"/><Relationship Id="rId3769" Type="http://schemas.openxmlformats.org/officeDocument/2006/relationships/hyperlink" Target="https://www.facebook.com/people/C%C3%B4ng-an-x%C3%A3-L%C6%B0%C6%A1ng-H%C3%B2a/100076063975613/" TargetMode="External"/><Relationship Id="rId3976" Type="http://schemas.openxmlformats.org/officeDocument/2006/relationships/hyperlink" Target="https://www.facebook.com/p/C%C3%B4ng-an-x%C3%A3-C%E1%BA%A5p-D%E1%BA%ABn-C%E1%BA%A9m-Kh%C3%AA-100071669444177/?_rdr" TargetMode="External"/><Relationship Id="rId897" Type="http://schemas.openxmlformats.org/officeDocument/2006/relationships/hyperlink" Target="https://www.facebook.com/policetravinh/" TargetMode="External"/><Relationship Id="rId2578" Type="http://schemas.openxmlformats.org/officeDocument/2006/relationships/hyperlink" Target="https://kimson.ninhbinh.gov.vn/gioi-thieu/xa-dinh-hoa" TargetMode="External"/><Relationship Id="rId2785" Type="http://schemas.openxmlformats.org/officeDocument/2006/relationships/hyperlink" Target="https://thaibinh.gov.vn/van-ban-phap-luat/van-ban-dieu-hanh/ve-viec-cho-phep-uy-ban-nhan-dan-xa-chau-son-huyen-quynh-phu3.html" TargetMode="External"/><Relationship Id="rId2992" Type="http://schemas.openxmlformats.org/officeDocument/2006/relationships/hyperlink" Target="https://www.facebook.com/policequemy/" TargetMode="External"/><Relationship Id="rId3629" Type="http://schemas.openxmlformats.org/officeDocument/2006/relationships/hyperlink" Target="https://www.facebook.com/conganhatinh/" TargetMode="External"/><Relationship Id="rId3836" Type="http://schemas.openxmlformats.org/officeDocument/2006/relationships/hyperlink" Target="https://www.facebook.com/catphatinh/?locale=vi_VN" TargetMode="External"/><Relationship Id="rId757" Type="http://schemas.openxmlformats.org/officeDocument/2006/relationships/hyperlink" Target="https://www.facebook.com/profile.php?id=100063893357078" TargetMode="External"/><Relationship Id="rId964" Type="http://schemas.openxmlformats.org/officeDocument/2006/relationships/hyperlink" Target="https://www.facebook.com/policebinhtu" TargetMode="External"/><Relationship Id="rId1387" Type="http://schemas.openxmlformats.org/officeDocument/2006/relationships/hyperlink" Target="https://www.facebook.com/conganxaphuocthuan/" TargetMode="External"/><Relationship Id="rId1594" Type="http://schemas.openxmlformats.org/officeDocument/2006/relationships/hyperlink" Target="https://www.facebook.com/tuoitrecongansonla/" TargetMode="External"/><Relationship Id="rId2438" Type="http://schemas.openxmlformats.org/officeDocument/2006/relationships/hyperlink" Target="http://duyson.duyxuyen.quangnam.gov.vn/" TargetMode="External"/><Relationship Id="rId2645" Type="http://schemas.openxmlformats.org/officeDocument/2006/relationships/hyperlink" Target="https://www.facebook.com/p/C%C3%B4ng-an-huy%E1%BB%87n-B%E1%BA%AFc-Y%C3%AAn-t%E1%BB%89nh-S%C6%A1n-La-100061229988068/?locale=vi_VN" TargetMode="External"/><Relationship Id="rId2852" Type="http://schemas.openxmlformats.org/officeDocument/2006/relationships/hyperlink" Target="https://tamnong.phutho.gov.vn/Chuyen-muc-tin/Chi-tiet-tin/t/xa-di-nau/title/240/ctitle/196" TargetMode="External"/><Relationship Id="rId3903" Type="http://schemas.openxmlformats.org/officeDocument/2006/relationships/hyperlink" Target="https://thitran.langchanh.thanhhoa.gov.vn/" TargetMode="External"/><Relationship Id="rId93" Type="http://schemas.openxmlformats.org/officeDocument/2006/relationships/hyperlink" Target="https://www.facebook.com/C%C3%B4ng-an-x%C3%A3-Ph%C3%BAc-Th%E1%BB%8Bnh-Ng%E1%BB%8Dc-L%E1%BA%B7c-100721841749623/" TargetMode="External"/><Relationship Id="rId617" Type="http://schemas.openxmlformats.org/officeDocument/2006/relationships/hyperlink" Target="https://www.facebook.com/profile.php?id=100068799446661" TargetMode="External"/><Relationship Id="rId824" Type="http://schemas.openxmlformats.org/officeDocument/2006/relationships/hyperlink" Target="https://www.facebook.com/profile.php?id=100061283673247" TargetMode="External"/><Relationship Id="rId1247" Type="http://schemas.openxmlformats.org/officeDocument/2006/relationships/hyperlink" Target="https://www.facebook.com/dodungcalc/" TargetMode="External"/><Relationship Id="rId1454" Type="http://schemas.openxmlformats.org/officeDocument/2006/relationships/hyperlink" Target="https://www.facebook.com/ConganxaHongViet/" TargetMode="External"/><Relationship Id="rId1661" Type="http://schemas.openxmlformats.org/officeDocument/2006/relationships/hyperlink" Target="https://hungnghia.hungnguyen.nghean.gov.vn/" TargetMode="External"/><Relationship Id="rId2505" Type="http://schemas.openxmlformats.org/officeDocument/2006/relationships/hyperlink" Target="https://www.facebook.com/policetiencanh/" TargetMode="External"/><Relationship Id="rId2712" Type="http://schemas.openxmlformats.org/officeDocument/2006/relationships/hyperlink" Target="https://www.facebook.com/p/C%C3%B4ng-an-x%C3%A3-T%C6%B0%E1%BB%A3ng-S%C6%A1n-Th%E1%BA%A1ch-H%C3%A0-H%C3%A0-T%C4%A9nh-100063571901654/" TargetMode="External"/><Relationship Id="rId1107" Type="http://schemas.openxmlformats.org/officeDocument/2006/relationships/hyperlink" Target="https://www.facebook.com/conganxathuyduyen/" TargetMode="External"/><Relationship Id="rId1314" Type="http://schemas.openxmlformats.org/officeDocument/2006/relationships/hyperlink" Target="https://www.facebook.com/conganxaxuanchau/" TargetMode="External"/><Relationship Id="rId1521" Type="http://schemas.openxmlformats.org/officeDocument/2006/relationships/hyperlink" Target="https://www.facebook.com/ConganxaDongVinh/" TargetMode="External"/><Relationship Id="rId3279" Type="http://schemas.openxmlformats.org/officeDocument/2006/relationships/hyperlink" Target="https://www.facebook.com/p/Tu%E1%BB%95i-tr%E1%BA%BB-C%C3%B4ng-an-TP-S%E1%BA%A7m-S%C6%A1n-100069346653553/?locale=gn_PY" TargetMode="External"/><Relationship Id="rId3486" Type="http://schemas.openxmlformats.org/officeDocument/2006/relationships/hyperlink" Target="https://www.facebook.com/TuoitreConganbentre/" TargetMode="External"/><Relationship Id="rId3693" Type="http://schemas.openxmlformats.org/officeDocument/2006/relationships/hyperlink" Target="https://culaodung.soctrang.gov.vn/" TargetMode="External"/><Relationship Id="rId20" Type="http://schemas.openxmlformats.org/officeDocument/2006/relationships/hyperlink" Target="https://www.facebook.com/profile.php?id=100068939418542" TargetMode="External"/><Relationship Id="rId2088" Type="http://schemas.openxmlformats.org/officeDocument/2006/relationships/hyperlink" Target="https://quangbinh.gov.vn/chi-tiet-tin/-/view-article/1/14012495784457/1704269470708" TargetMode="External"/><Relationship Id="rId2295" Type="http://schemas.openxmlformats.org/officeDocument/2006/relationships/hyperlink" Target="https://caobang.gov.vn/uy-ban-nhan-dan-tinh" TargetMode="External"/><Relationship Id="rId3139" Type="http://schemas.openxmlformats.org/officeDocument/2006/relationships/hyperlink" Target="https://www.facebook.com/DoanThanhnienCongantinhLaoCai/" TargetMode="External"/><Relationship Id="rId3346" Type="http://schemas.openxmlformats.org/officeDocument/2006/relationships/hyperlink" Target="https://www.facebook.com/p/C%C3%B4ng-an-huy%E1%BB%87n-Thu%E1%BA%ADn-Ch%C3%A2u-t%E1%BB%89nh-S%C6%A1n-La-100064903382297/" TargetMode="External"/><Relationship Id="rId267" Type="http://schemas.openxmlformats.org/officeDocument/2006/relationships/hyperlink" Target="https://www.facebook.com/profile.php?id=100072440046533" TargetMode="External"/><Relationship Id="rId474" Type="http://schemas.openxmlformats.org/officeDocument/2006/relationships/hyperlink" Target="https://www.facebook.com/profile.php?id=100069843307077" TargetMode="External"/><Relationship Id="rId2155" Type="http://schemas.openxmlformats.org/officeDocument/2006/relationships/hyperlink" Target="https://www.facebook.com/ConganxaThieuNgoc/?locale=vi_VN" TargetMode="External"/><Relationship Id="rId3553" Type="http://schemas.openxmlformats.org/officeDocument/2006/relationships/hyperlink" Target="https://phubinh.thainguyen.gov.vn/xa-dao-xa" TargetMode="External"/><Relationship Id="rId3760" Type="http://schemas.openxmlformats.org/officeDocument/2006/relationships/hyperlink" Target="https://namdan.nghean.gov.vn/" TargetMode="External"/><Relationship Id="rId127" Type="http://schemas.openxmlformats.org/officeDocument/2006/relationships/hyperlink" Target="https://www.facebook.com/xdpt.hatinh38" TargetMode="External"/><Relationship Id="rId681" Type="http://schemas.openxmlformats.org/officeDocument/2006/relationships/hyperlink" Target="https://www.facebook.com/profile.php?id=100066355458012" TargetMode="External"/><Relationship Id="rId2362" Type="http://schemas.openxmlformats.org/officeDocument/2006/relationships/hyperlink" Target="https://backan.gov.vn/" TargetMode="External"/><Relationship Id="rId3206" Type="http://schemas.openxmlformats.org/officeDocument/2006/relationships/hyperlink" Target="https://dichvucong.gov.vn/p/home/dvc-tthc-co-quan-chi-tiet.html?id=369314" TargetMode="External"/><Relationship Id="rId3413" Type="http://schemas.openxmlformats.org/officeDocument/2006/relationships/hyperlink" Target="https://www.facebook.com/p/C%C3%B4ng-an-x%C3%A3-L%C3%A3ng-Ng%C3%A2m-100075829493020/" TargetMode="External"/><Relationship Id="rId3620" Type="http://schemas.openxmlformats.org/officeDocument/2006/relationships/hyperlink" Target="https://bacson.langson.gov.vn/upload/105419/20231214/411ce321b547391058201df134274dfbTB_2089_20UBND.pdf" TargetMode="External"/><Relationship Id="rId334" Type="http://schemas.openxmlformats.org/officeDocument/2006/relationships/hyperlink" Target="https://www.facebook.com/profile.php?id=100078342153640" TargetMode="External"/><Relationship Id="rId541" Type="http://schemas.openxmlformats.org/officeDocument/2006/relationships/hyperlink" Target="https://www.facebook.com/profile.php?id=100069426240301" TargetMode="External"/><Relationship Id="rId1171" Type="http://schemas.openxmlformats.org/officeDocument/2006/relationships/hyperlink" Target="https://www.facebook.com/conganxaquangxuan/" TargetMode="External"/><Relationship Id="rId2015" Type="http://schemas.openxmlformats.org/officeDocument/2006/relationships/hyperlink" Target="https://phucyen.vinhphuc.gov.vn/noidung/tintuc/Lists/Gioithieucacxaphuong/View_Detail.aspx?ItemID=11" TargetMode="External"/><Relationship Id="rId2222" Type="http://schemas.openxmlformats.org/officeDocument/2006/relationships/hyperlink" Target="https://www.facebook.com/catpsonla/" TargetMode="External"/><Relationship Id="rId401" Type="http://schemas.openxmlformats.org/officeDocument/2006/relationships/hyperlink" Target="https://www.facebook.com/profile.php?id=100072414188764" TargetMode="External"/><Relationship Id="rId1031" Type="http://schemas.openxmlformats.org/officeDocument/2006/relationships/hyperlink" Target="https://www.facebook.com/Ph%C3%B2ng-Qu%E1%BA%A3n-l%C3%BD-Xu%E1%BA%A5t-nh%E1%BA%ADp-c%E1%BA%A3nh-B%C3%ACnh-%C4%90%E1%BB%8Bnh-105168468582796" TargetMode="External"/><Relationship Id="rId1988" Type="http://schemas.openxmlformats.org/officeDocument/2006/relationships/hyperlink" Target="https://www.facebook.com/conganxakhanhcuong/?locale=vi_VN" TargetMode="External"/><Relationship Id="rId4047" Type="http://schemas.openxmlformats.org/officeDocument/2006/relationships/hyperlink" Target="https://minhtan.vinhloc.thanhhoa.gov.vn/chuyen-doi-so" TargetMode="External"/><Relationship Id="rId1848" Type="http://schemas.openxmlformats.org/officeDocument/2006/relationships/hyperlink" Target="https://www.facebook.com/conganthachha/?locale=vi_VN" TargetMode="External"/><Relationship Id="rId3063" Type="http://schemas.openxmlformats.org/officeDocument/2006/relationships/hyperlink" Target="https://www.facebook.com/p/ANTT-huy%E1%BB%87n-M%E1%BB%B9-T%C3%BA-100067628774035/" TargetMode="External"/><Relationship Id="rId3270" Type="http://schemas.openxmlformats.org/officeDocument/2006/relationships/hyperlink" Target="http://duclong.nhoquan.ninhbinh.gov.vn/" TargetMode="External"/><Relationship Id="rId191" Type="http://schemas.openxmlformats.org/officeDocument/2006/relationships/hyperlink" Target="https://www.facebook.com/profile.php?id=100078475732959" TargetMode="External"/><Relationship Id="rId1708" Type="http://schemas.openxmlformats.org/officeDocument/2006/relationships/hyperlink" Target="https://stttt.dienbien.gov.vn/vi/about/danh-sach-nguoi-phat-ngon-tinh-dien-bien-nam-2018.html" TargetMode="External"/><Relationship Id="rId1915" Type="http://schemas.openxmlformats.org/officeDocument/2006/relationships/hyperlink" Target="https://www.facebook.com/doanthanhniencongantayninh/" TargetMode="External"/><Relationship Id="rId3130" Type="http://schemas.openxmlformats.org/officeDocument/2006/relationships/hyperlink" Target="https://xasonkim1.hatinh.gov.vn/" TargetMode="External"/><Relationship Id="rId2689" Type="http://schemas.openxmlformats.org/officeDocument/2006/relationships/hyperlink" Target="https://tanlap.danphuong.hanoi.gov.vn/" TargetMode="External"/><Relationship Id="rId2896" Type="http://schemas.openxmlformats.org/officeDocument/2006/relationships/hyperlink" Target="https://thanhphoyenbai.yenbai.gov.vn/" TargetMode="External"/><Relationship Id="rId3947" Type="http://schemas.openxmlformats.org/officeDocument/2006/relationships/hyperlink" Target="https://kientho.ngoclac.thanhhoa.gov.vn/file/download/637384705.html" TargetMode="External"/><Relationship Id="rId868" Type="http://schemas.openxmlformats.org/officeDocument/2006/relationships/hyperlink" Target="https://www.facebook.com/profile.php?id=100044319733879" TargetMode="External"/><Relationship Id="rId1498" Type="http://schemas.openxmlformats.org/officeDocument/2006/relationships/hyperlink" Target="https://www.facebook.com/tuoitreconganquanhadong/?locale=vi_VN" TargetMode="External"/><Relationship Id="rId2549" Type="http://schemas.openxmlformats.org/officeDocument/2006/relationships/hyperlink" Target="https://www.facebook.com/p/%C4%90o%C3%A0n-Thanh-ni%C3%AAn-C%C3%B4ng-an-huy%E1%BB%87n-%C3%82n-Thi-t%E1%BB%89nh-H%C6%B0ng-Y%C3%AAn-100029060573137/" TargetMode="External"/><Relationship Id="rId2756" Type="http://schemas.openxmlformats.org/officeDocument/2006/relationships/hyperlink" Target="https://www.facebook.com/p/C%C3%B4ng-an-x%C3%A3-T%C3%A2n-M%E1%BB%99c-100063836151813/" TargetMode="External"/><Relationship Id="rId2963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3807" Type="http://schemas.openxmlformats.org/officeDocument/2006/relationships/hyperlink" Target="https://www.facebook.com/xnctthue/" TargetMode="External"/><Relationship Id="rId728" Type="http://schemas.openxmlformats.org/officeDocument/2006/relationships/hyperlink" Target="https://www.facebook.com/profile.php?id=100064628331014" TargetMode="External"/><Relationship Id="rId935" Type="http://schemas.openxmlformats.org/officeDocument/2006/relationships/hyperlink" Target="https://www.facebook.com/policenamdinh" TargetMode="External"/><Relationship Id="rId1358" Type="http://schemas.openxmlformats.org/officeDocument/2006/relationships/hyperlink" Target="https://www.facebook.com/ConganxaTanson" TargetMode="External"/><Relationship Id="rId1565" Type="http://schemas.openxmlformats.org/officeDocument/2006/relationships/hyperlink" Target="https://hoangtrung.hoanghoa.thanhhoa.gov.vn/" TargetMode="External"/><Relationship Id="rId1772" Type="http://schemas.openxmlformats.org/officeDocument/2006/relationships/hyperlink" Target="https://yenson.tuyenquang.gov.vn/" TargetMode="External"/><Relationship Id="rId2409" Type="http://schemas.openxmlformats.org/officeDocument/2006/relationships/hyperlink" Target="https://www.facebook.com/tuoitreconganquangnam/" TargetMode="External"/><Relationship Id="rId2616" Type="http://schemas.openxmlformats.org/officeDocument/2006/relationships/hyperlink" Target="https://www.facebook.com/322827476213987" TargetMode="External"/><Relationship Id="rId64" Type="http://schemas.openxmlformats.org/officeDocument/2006/relationships/hyperlink" Target="https://www.facebook.com/ngoxa.ca" TargetMode="External"/><Relationship Id="rId1218" Type="http://schemas.openxmlformats.org/officeDocument/2006/relationships/hyperlink" Target="https://www.facebook.com/ConganxaHongBach/" TargetMode="External"/><Relationship Id="rId1425" Type="http://schemas.openxmlformats.org/officeDocument/2006/relationships/hyperlink" Target="https://www.facebook.com/conganxamaiha" TargetMode="External"/><Relationship Id="rId2823" Type="http://schemas.openxmlformats.org/officeDocument/2006/relationships/hyperlink" Target="https://www.facebook.com/p/C%C3%B4ng-an-x%C3%A3-H%C6%B0%C6%A1ng-X%E1%BA%A1-huy%E1%BB%87n-H%E1%BA%A1-Ho%C3%A0-100064671017047/" TargetMode="External"/><Relationship Id="rId1632" Type="http://schemas.openxmlformats.org/officeDocument/2006/relationships/hyperlink" Target="https://www.facebook.com/conganhuyenphuyen/?locale=ku_TR" TargetMode="External"/><Relationship Id="rId2199" Type="http://schemas.openxmlformats.org/officeDocument/2006/relationships/hyperlink" Target="https://www.facebook.com/TuoitrePhuNhuan/" TargetMode="External"/><Relationship Id="rId3597" Type="http://schemas.openxmlformats.org/officeDocument/2006/relationships/hyperlink" Target="https://www.facebook.com/p/C%C3%B4ng-an-x%C3%A3-M%E1%BB%B9-Th%E1%BA%A1nh-An-B%E1%BA%BFn-Tre-100075841302470/" TargetMode="External"/><Relationship Id="rId3457" Type="http://schemas.openxmlformats.org/officeDocument/2006/relationships/hyperlink" Target="https://tanthinh.thainguyencity.gov.vn/gioi-thieu" TargetMode="External"/><Relationship Id="rId3664" Type="http://schemas.openxmlformats.org/officeDocument/2006/relationships/hyperlink" Target="https://bacluong.thoxuan.thanhhoa.gov.vn/" TargetMode="External"/><Relationship Id="rId3871" Type="http://schemas.openxmlformats.org/officeDocument/2006/relationships/hyperlink" Target="https://www.facebook.com/CongAnTinhDienBien/" TargetMode="External"/><Relationship Id="rId378" Type="http://schemas.openxmlformats.org/officeDocument/2006/relationships/hyperlink" Target="https://www.facebook.com/profile.php?id=100074419137964" TargetMode="External"/><Relationship Id="rId585" Type="http://schemas.openxmlformats.org/officeDocument/2006/relationships/hyperlink" Target="https://www.facebook.com/profile.php?id=100063037426322" TargetMode="External"/><Relationship Id="rId792" Type="http://schemas.openxmlformats.org/officeDocument/2006/relationships/hyperlink" Target="https://www.facebook.com/profile.php?id=100063548856915" TargetMode="External"/><Relationship Id="rId2059" Type="http://schemas.openxmlformats.org/officeDocument/2006/relationships/hyperlink" Target="https://www.facebook.com/conganeadar/" TargetMode="External"/><Relationship Id="rId2266" Type="http://schemas.openxmlformats.org/officeDocument/2006/relationships/hyperlink" Target="https://thuathienhue.gov.vn/" TargetMode="External"/><Relationship Id="rId2473" Type="http://schemas.openxmlformats.org/officeDocument/2006/relationships/hyperlink" Target="http://phuocgia.hiepduc.quangnam.gov.vn/" TargetMode="External"/><Relationship Id="rId2680" Type="http://schemas.openxmlformats.org/officeDocument/2006/relationships/hyperlink" Target="https://www.facebook.com/p/C%C3%B4ng-an-x%C3%A3-S%C6%A1n-Tr%C3%A0-100063467105701/" TargetMode="External"/><Relationship Id="rId3317" Type="http://schemas.openxmlformats.org/officeDocument/2006/relationships/hyperlink" Target="https://www.facebook.com/p/Tu%E1%BB%95i-Tr%E1%BA%BB-C%C3%B4ng-An-Huy%E1%BB%87n-Ch%C6%B0%C6%A1ng-M%E1%BB%B9-100028578047777/?locale=el_GR" TargetMode="External"/><Relationship Id="rId3524" Type="http://schemas.openxmlformats.org/officeDocument/2006/relationships/hyperlink" Target="https://hdnd.laocai.gov.vn/xa-phuong-thi-tran/ky-hop-thu-nhat-hdnd-xa-quang-kim-khoa-xix-nhiem-ky-2021-2026-593140" TargetMode="External"/><Relationship Id="rId3731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238" Type="http://schemas.openxmlformats.org/officeDocument/2006/relationships/hyperlink" Target="https://www.facebook.com/TSMT.tuyenquang2015" TargetMode="External"/><Relationship Id="rId445" Type="http://schemas.openxmlformats.org/officeDocument/2006/relationships/hyperlink" Target="https://www.facebook.com/pctpduchoa/" TargetMode="External"/><Relationship Id="rId652" Type="http://schemas.openxmlformats.org/officeDocument/2006/relationships/hyperlink" Target="https://www.facebook.com/profile.php?id=100067549219356" TargetMode="External"/><Relationship Id="rId1075" Type="http://schemas.openxmlformats.org/officeDocument/2006/relationships/hyperlink" Target="https://www.facebook.com/csgtcatpquangngai/" TargetMode="External"/><Relationship Id="rId1282" Type="http://schemas.openxmlformats.org/officeDocument/2006/relationships/hyperlink" Target="https://www.facebook.com/cshsthanhhoa" TargetMode="External"/><Relationship Id="rId2126" Type="http://schemas.openxmlformats.org/officeDocument/2006/relationships/hyperlink" Target="https://dongluong.langchanh.thanhhoa.gov.vn/" TargetMode="External"/><Relationship Id="rId2333" Type="http://schemas.openxmlformats.org/officeDocument/2006/relationships/hyperlink" Target="https://langson.gov.vn/" TargetMode="External"/><Relationship Id="rId2540" Type="http://schemas.openxmlformats.org/officeDocument/2006/relationships/hyperlink" Target="https://www.facebook.com/p/C%C3%B4ng-An-Ph%C6%B0%E1%BB%9Dng-6-Tp-S%C3%B3c-Tr%C4%83ng-100025904610034/" TargetMode="External"/><Relationship Id="rId305" Type="http://schemas.openxmlformats.org/officeDocument/2006/relationships/hyperlink" Target="https://www.facebook.com/profile.php?id=100083160850730" TargetMode="External"/><Relationship Id="rId512" Type="http://schemas.openxmlformats.org/officeDocument/2006/relationships/hyperlink" Target="https://www.facebook.com/profile.php?id=100070434243609" TargetMode="External"/><Relationship Id="rId1142" Type="http://schemas.openxmlformats.org/officeDocument/2006/relationships/hyperlink" Target="https://www.facebook.com/hoiphunucah25/" TargetMode="External"/><Relationship Id="rId2400" Type="http://schemas.openxmlformats.org/officeDocument/2006/relationships/hyperlink" Target="http://binhnguyen.thangbinh.quangnam.gov.vn/" TargetMode="External"/><Relationship Id="rId1002" Type="http://schemas.openxmlformats.org/officeDocument/2006/relationships/hyperlink" Target="https://www.facebook.com/PhongPC07.SonLa/" TargetMode="External"/><Relationship Id="rId1959" Type="http://schemas.openxmlformats.org/officeDocument/2006/relationships/hyperlink" Target="https://hoangchau.hoanghoa.thanhhoa.gov.vn/web/danh-ba-co-quan-chuc-nang" TargetMode="External"/><Relationship Id="rId3174" Type="http://schemas.openxmlformats.org/officeDocument/2006/relationships/hyperlink" Target="https://bacluong.thoxuan.thanhhoa.gov.vn/" TargetMode="External"/><Relationship Id="rId4018" Type="http://schemas.openxmlformats.org/officeDocument/2006/relationships/hyperlink" Target="https://www.facebook.com/conganhuyenlucnam/?locale=vi_VN" TargetMode="External"/><Relationship Id="rId1819" Type="http://schemas.openxmlformats.org/officeDocument/2006/relationships/hyperlink" Target="https://www.bacninh.gov.vn/web/ubnd-xa-yen-trung" TargetMode="External"/><Relationship Id="rId3381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2190" Type="http://schemas.openxmlformats.org/officeDocument/2006/relationships/hyperlink" Target="https://www.phuyen.gov.vn/" TargetMode="External"/><Relationship Id="rId3034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3241" Type="http://schemas.openxmlformats.org/officeDocument/2006/relationships/hyperlink" Target="https://www.facebook.com/p/C%C3%B4ng-an-huy%E1%BB%87n-Nam-S%C3%A1ch-H%E1%BA%A3i-D%C6%B0%C6%A1ng-100071442241264/" TargetMode="External"/><Relationship Id="rId162" Type="http://schemas.openxmlformats.org/officeDocument/2006/relationships/hyperlink" Target="https://www.facebook.com/profile.php?id=100083121492740" TargetMode="External"/><Relationship Id="rId2050" Type="http://schemas.openxmlformats.org/officeDocument/2006/relationships/hyperlink" Target="https://www.facebook.com/conganxaquanglang/" TargetMode="External"/><Relationship Id="rId3101" Type="http://schemas.openxmlformats.org/officeDocument/2006/relationships/hyperlink" Target="https://www.facebook.com/p/C%C3%B4ng-an-x%C3%A3-Ia-Phang-Ch%C6%B0-P%C6%B0h-100063537790298/" TargetMode="External"/><Relationship Id="rId979" Type="http://schemas.openxmlformats.org/officeDocument/2006/relationships/hyperlink" Target="https://www.facebook.com/pncavc/" TargetMode="External"/><Relationship Id="rId839" Type="http://schemas.openxmlformats.org/officeDocument/2006/relationships/hyperlink" Target="https://www.facebook.com/profile.php?id=100059080037701" TargetMode="External"/><Relationship Id="rId1469" Type="http://schemas.openxmlformats.org/officeDocument/2006/relationships/hyperlink" Target="https://www.facebook.com/conganxahangdong/" TargetMode="External"/><Relationship Id="rId2867" Type="http://schemas.openxmlformats.org/officeDocument/2006/relationships/hyperlink" Target="https://hongphong.anduong.haiphong.gov.vn/" TargetMode="External"/><Relationship Id="rId3918" Type="http://schemas.openxmlformats.org/officeDocument/2006/relationships/hyperlink" Target="https://www.facebook.com/p/C%C3%B4ng-an-Huy%E1%BB%87n-M%E1%BB%B9-L%E1%BB%99c-Nam-%C4%90%E1%BB%8Bnh-100071974110040/?locale=vi_VN" TargetMode="External"/><Relationship Id="rId4082" Type="http://schemas.openxmlformats.org/officeDocument/2006/relationships/hyperlink" Target="https://thoxuan.thanhhoa.gov.vn/" TargetMode="External"/><Relationship Id="rId1676" Type="http://schemas.openxmlformats.org/officeDocument/2006/relationships/hyperlink" Target="http://phule.batri.bentre.gov.vn/" TargetMode="External"/><Relationship Id="rId1883" Type="http://schemas.openxmlformats.org/officeDocument/2006/relationships/hyperlink" Target="https://tethang.nongcong.thanhhoa.gov.vn/" TargetMode="External"/><Relationship Id="rId2727" Type="http://schemas.openxmlformats.org/officeDocument/2006/relationships/hyperlink" Target="https://www.facebook.com/doanxasontay/videos/1224288551923159/" TargetMode="External"/><Relationship Id="rId2934" Type="http://schemas.openxmlformats.org/officeDocument/2006/relationships/hyperlink" Target="https://vkstuyenquang.gov.vn/pHome/news/Tin-trong-nganh/VKSND-huyen-Na-Hang-truc-tiep-kiem-sat-cong-tac-thi-hanh-an-hinh-su-tai-UBND-xa-Con-Lon-va-UBND-xa-Son-Phu-huyen-Na-Hang-1684/" TargetMode="External"/><Relationship Id="rId906" Type="http://schemas.openxmlformats.org/officeDocument/2006/relationships/hyperlink" Target="https://www.facebook.com/policetienlanh" TargetMode="External"/><Relationship Id="rId1329" Type="http://schemas.openxmlformats.org/officeDocument/2006/relationships/hyperlink" Target="https://www.facebook.com/conganxatruongdong/" TargetMode="External"/><Relationship Id="rId1536" Type="http://schemas.openxmlformats.org/officeDocument/2006/relationships/hyperlink" Target="https://giahoi.vanchan.yenbai.gov.vn/" TargetMode="External"/><Relationship Id="rId1743" Type="http://schemas.openxmlformats.org/officeDocument/2006/relationships/hyperlink" Target="https://www.facebook.com/conganxaThachTrung/" TargetMode="External"/><Relationship Id="rId1950" Type="http://schemas.openxmlformats.org/officeDocument/2006/relationships/hyperlink" Target="https://www.facebook.com/caqs.36/?locale=vi_VN" TargetMode="External"/><Relationship Id="rId35" Type="http://schemas.openxmlformats.org/officeDocument/2006/relationships/hyperlink" Target="https://www.facebook.com/C%C3%B4ng-an-x%C3%A3-V%C4%A9nh-Long-100276325047372" TargetMode="External"/><Relationship Id="rId1603" Type="http://schemas.openxmlformats.org/officeDocument/2006/relationships/hyperlink" Target="https://www.facebook.com/conganxaLacVe/?locale=ms_MY" TargetMode="External"/><Relationship Id="rId1810" Type="http://schemas.openxmlformats.org/officeDocument/2006/relationships/hyperlink" Target="https://www.facebook.com/conganxaxuanmy/" TargetMode="External"/><Relationship Id="rId3568" Type="http://schemas.openxmlformats.org/officeDocument/2006/relationships/hyperlink" Target="https://www.longan.gov.vn/" TargetMode="External"/><Relationship Id="rId3775" Type="http://schemas.openxmlformats.org/officeDocument/2006/relationships/hyperlink" Target="https://dongtho.tpthanhhoa.thanhhoa.gov.vn/trang-chu" TargetMode="External"/><Relationship Id="rId3982" Type="http://schemas.openxmlformats.org/officeDocument/2006/relationships/hyperlink" Target="https://www.facebook.com/Conganxaphukhecamkhe/" TargetMode="External"/><Relationship Id="rId489" Type="http://schemas.openxmlformats.org/officeDocument/2006/relationships/hyperlink" Target="https://www.facebook.com/profile.php?id=100071306887017" TargetMode="External"/><Relationship Id="rId696" Type="http://schemas.openxmlformats.org/officeDocument/2006/relationships/hyperlink" Target="https://www.facebook.com/profile.php?id=100065263861384" TargetMode="External"/><Relationship Id="rId2377" Type="http://schemas.openxmlformats.org/officeDocument/2006/relationships/hyperlink" Target="https://phuocbinh.tpthuduc.hochiminhcity.gov.vn/" TargetMode="External"/><Relationship Id="rId2584" Type="http://schemas.openxmlformats.org/officeDocument/2006/relationships/hyperlink" Target="https://nghiadan.nghean.gov.vn/uy-ban-nhan-dan-huyen/ubnd-xa-thi-tran-487176" TargetMode="External"/><Relationship Id="rId2791" Type="http://schemas.openxmlformats.org/officeDocument/2006/relationships/hyperlink" Target="https://www.facebook.com/p/C%C3%B4ng-an-Ph%C6%B0%E1%BB%9Dng-H%E1%BA%A3i-L%C4%A9nh-C%C3%B4ng-an-Th%E1%BB%8B-X%C3%A3-Nghi-S%C6%A1n-100064418660205/" TargetMode="External"/><Relationship Id="rId3428" Type="http://schemas.openxmlformats.org/officeDocument/2006/relationships/hyperlink" Target="https://bacgiang.gov.vn/" TargetMode="External"/><Relationship Id="rId3635" Type="http://schemas.openxmlformats.org/officeDocument/2006/relationships/hyperlink" Target="https://www.facebook.com/p/C%C3%B4ng-An-x%C3%A3-M%C6%B0%E1%BB%9Dng-So-100069787908812/?_rdr" TargetMode="External"/><Relationship Id="rId349" Type="http://schemas.openxmlformats.org/officeDocument/2006/relationships/hyperlink" Target="https://www.facebook.com/profile.php?id=100076481667672" TargetMode="External"/><Relationship Id="rId556" Type="http://schemas.openxmlformats.org/officeDocument/2006/relationships/hyperlink" Target="https://www.facebook.com/profile.php?id=100063570431358" TargetMode="External"/><Relationship Id="rId763" Type="http://schemas.openxmlformats.org/officeDocument/2006/relationships/hyperlink" Target="https://www.facebook.com/profile.php?id=100063767087359" TargetMode="External"/><Relationship Id="rId1186" Type="http://schemas.openxmlformats.org/officeDocument/2006/relationships/hyperlink" Target="https://www.facebook.com/conganxaphule/" TargetMode="External"/><Relationship Id="rId1393" Type="http://schemas.openxmlformats.org/officeDocument/2006/relationships/hyperlink" Target="https://www.facebook.com/conganxaphuluu" TargetMode="External"/><Relationship Id="rId2237" Type="http://schemas.openxmlformats.org/officeDocument/2006/relationships/hyperlink" Target="https://laichau.gov.vn/" TargetMode="External"/><Relationship Id="rId2444" Type="http://schemas.openxmlformats.org/officeDocument/2006/relationships/hyperlink" Target="https://duyxuyen.quangnam.gov.vn/webcenter/portal/duyxuyen/pages_tin-tuc/chi-tiet-tin?dDocName=PORTAL027873" TargetMode="External"/><Relationship Id="rId3842" Type="http://schemas.openxmlformats.org/officeDocument/2006/relationships/hyperlink" Target="https://www.facebook.com/conganlt/" TargetMode="External"/><Relationship Id="rId209" Type="http://schemas.openxmlformats.org/officeDocument/2006/relationships/hyperlink" Target="https://www.facebook.com/ANTT-x%C3%A3-H%E1%BA%A3i-H%C6%B0ng-105648671116625/" TargetMode="External"/><Relationship Id="rId416" Type="http://schemas.openxmlformats.org/officeDocument/2006/relationships/hyperlink" Target="https://www.facebook.com/profile.php?id=100072338493333" TargetMode="External"/><Relationship Id="rId970" Type="http://schemas.openxmlformats.org/officeDocument/2006/relationships/hyperlink" Target="https://www.facebook.com/policebinhlanh" TargetMode="External"/><Relationship Id="rId1046" Type="http://schemas.openxmlformats.org/officeDocument/2006/relationships/hyperlink" Target="https://www.facebook.com/Ph%C3%B2ng-C%E1%BA%A3nh-s%C3%A1t-PCCC-v%C3%A0-CNCH-C%C3%B4ng-an-t%E1%BB%89nh-Kh%C3%A1nh-H%C3%B2a-101990522334524/" TargetMode="External"/><Relationship Id="rId1253" Type="http://schemas.openxmlformats.org/officeDocument/2006/relationships/hyperlink" Target="https://www.facebook.com/doanthanhnienconganlamdong/" TargetMode="External"/><Relationship Id="rId2651" Type="http://schemas.openxmlformats.org/officeDocument/2006/relationships/hyperlink" Target="https://dienchau.nghean.gov.vn/cac-xa-thi-tran" TargetMode="External"/><Relationship Id="rId3702" Type="http://schemas.openxmlformats.org/officeDocument/2006/relationships/hyperlink" Target="https://www.facebook.com/p/C%C3%B4ng-an-x%C3%A3-Nguy%C3%AAn-Ph%C3%BAc-100069703407091/?locale=vi_VN" TargetMode="External"/><Relationship Id="rId623" Type="http://schemas.openxmlformats.org/officeDocument/2006/relationships/hyperlink" Target="https://www.facebook.com/profile.php?id=100068398592638" TargetMode="External"/><Relationship Id="rId830" Type="http://schemas.openxmlformats.org/officeDocument/2006/relationships/hyperlink" Target="https://www.facebook.com/profile.php?id=100060822481658" TargetMode="External"/><Relationship Id="rId1460" Type="http://schemas.openxmlformats.org/officeDocument/2006/relationships/hyperlink" Target="https://www.facebook.com/conganxahoangquy/" TargetMode="External"/><Relationship Id="rId2304" Type="http://schemas.openxmlformats.org/officeDocument/2006/relationships/hyperlink" Target="https://www.facebook.com/doanthanhniencongantayninh/" TargetMode="External"/><Relationship Id="rId2511" Type="http://schemas.openxmlformats.org/officeDocument/2006/relationships/hyperlink" Target="http://tienlanh.tienphuoc.quangnam.gov.vn/" TargetMode="External"/><Relationship Id="rId1113" Type="http://schemas.openxmlformats.org/officeDocument/2006/relationships/hyperlink" Target="https://www.facebook.com/conganxathoson" TargetMode="External"/><Relationship Id="rId1320" Type="http://schemas.openxmlformats.org/officeDocument/2006/relationships/hyperlink" Target="https://www.facebook.com/conganxavinhson/" TargetMode="External"/><Relationship Id="rId3078" Type="http://schemas.openxmlformats.org/officeDocument/2006/relationships/hyperlink" Target="https://phuson.bimson.thanhhoa.gov.vn/" TargetMode="External"/><Relationship Id="rId3285" Type="http://schemas.openxmlformats.org/officeDocument/2006/relationships/hyperlink" Target="https://www.facebook.com/p/C%C3%B4ng-an-x%C3%A3-Tr%E1%BB%B1c-Th%C3%A1i-100072039308025/" TargetMode="External"/><Relationship Id="rId3492" Type="http://schemas.openxmlformats.org/officeDocument/2006/relationships/hyperlink" Target="https://quangngai.gov.vn/web/xa-duc-lan/trang-chu" TargetMode="External"/><Relationship Id="rId2094" Type="http://schemas.openxmlformats.org/officeDocument/2006/relationships/hyperlink" Target="http://hoaiduc.hanoi.gov.vn/ubnd-cac-xa-thi-tran/-/view_content/1760299-ubnd-xa-dong-la.html" TargetMode="External"/><Relationship Id="rId3145" Type="http://schemas.openxmlformats.org/officeDocument/2006/relationships/hyperlink" Target="https://binhdai.bentre.gov.vn/longhoa" TargetMode="External"/><Relationship Id="rId3352" Type="http://schemas.openxmlformats.org/officeDocument/2006/relationships/hyperlink" Target="https://tranyen.yenbai.gov.vn/xa-thi-tran/xa-van-hoi" TargetMode="External"/><Relationship Id="rId273" Type="http://schemas.openxmlformats.org/officeDocument/2006/relationships/hyperlink" Target="https://www.facebook.com/C%C3%B4ng-an-x%C3%A3-C%C3%B4-Ba-B%E1%BA%A3o-L%E1%BA%A1c-106505138420414/" TargetMode="External"/><Relationship Id="rId480" Type="http://schemas.openxmlformats.org/officeDocument/2006/relationships/hyperlink" Target="https://www.facebook.com/profile.php?id=100071423143064" TargetMode="External"/><Relationship Id="rId2161" Type="http://schemas.openxmlformats.org/officeDocument/2006/relationships/hyperlink" Target="https://www.facebook.com/conganxathothanh/" TargetMode="External"/><Relationship Id="rId3005" Type="http://schemas.openxmlformats.org/officeDocument/2006/relationships/hyperlink" Target="https://www.facebook.com/p/Tu%E1%BB%95i-tr%E1%BA%BB-C%C3%B4ng-an-x%C3%A3-Nguy%E1%BB%87t-Ho%C3%A1-100068834455718/" TargetMode="External"/><Relationship Id="rId3212" Type="http://schemas.openxmlformats.org/officeDocument/2006/relationships/hyperlink" Target="http://donglac.namsach.haiduong.gov.vn/" TargetMode="External"/><Relationship Id="rId133" Type="http://schemas.openxmlformats.org/officeDocument/2006/relationships/hyperlink" Target="https://www.facebook.com/X%C3%A2y-d%E1%BB%B1ng-phong-tr%C3%A0o-to%C3%A0n-d%C3%A2n-b%E1%BA%A3o-v%E1%BB%87-ANTQ-C%C3%B4ng-an-t%E1%BB%89nh-B%E1%BA%A1c-Li%C3%AAu-111167884925772/" TargetMode="External"/><Relationship Id="rId340" Type="http://schemas.openxmlformats.org/officeDocument/2006/relationships/hyperlink" Target="https://www.facebook.com/profile.php?id=100077238025147" TargetMode="External"/><Relationship Id="rId2021" Type="http://schemas.openxmlformats.org/officeDocument/2006/relationships/hyperlink" Target="https://www.toaan.gov.vn/webcenter/portal/spc/news?selectedPage=3&amp;docType=TinBai&amp;mucHienThi=1000383" TargetMode="External"/><Relationship Id="rId200" Type="http://schemas.openxmlformats.org/officeDocument/2006/relationships/hyperlink" Target="https://www.facebook.com/profile.php?id=100083121492740" TargetMode="External"/><Relationship Id="rId2978" Type="http://schemas.openxmlformats.org/officeDocument/2006/relationships/hyperlink" Target="https://thaibinh.gov.vn/" TargetMode="External"/><Relationship Id="rId1787" Type="http://schemas.openxmlformats.org/officeDocument/2006/relationships/hyperlink" Target="https://quangninh.quangbinh.gov.vn/chi-tiet-tin/-/view-article/1/13836141260647/14079557009247" TargetMode="External"/><Relationship Id="rId1994" Type="http://schemas.openxmlformats.org/officeDocument/2006/relationships/hyperlink" Target="https://khoiky.daitu.thainguyen.gov.vn/" TargetMode="External"/><Relationship Id="rId2838" Type="http://schemas.openxmlformats.org/officeDocument/2006/relationships/hyperlink" Target="https://hoangthanh.hoanghoa.thanhhoa.gov.vn/" TargetMode="External"/><Relationship Id="rId79" Type="http://schemas.openxmlformats.org/officeDocument/2006/relationships/hyperlink" Target="https://www.facebook.com/C%C3%B4ng-an-x%C3%A3-C%E1%BA%A9m-T%C3%A2m-C%E1%BA%A9m-Th%E1%BB%A7y-105834937927996" TargetMode="External"/><Relationship Id="rId1647" Type="http://schemas.openxmlformats.org/officeDocument/2006/relationships/hyperlink" Target="https://xamyhoa.hoabinh.gov.vn/" TargetMode="External"/><Relationship Id="rId1854" Type="http://schemas.openxmlformats.org/officeDocument/2006/relationships/hyperlink" Target="https://www.facebook.com/congantinhbinhduong/?locale=vi_VN" TargetMode="External"/><Relationship Id="rId2905" Type="http://schemas.openxmlformats.org/officeDocument/2006/relationships/hyperlink" Target="https://maichau.hoabinh.gov.vn/index.php?option=com_content&amp;view=article&amp;id=214:gi-i-thi-u-ubnd-xa-bao-la&amp;catid=14&amp;lang=en&amp;Itemid=641" TargetMode="External"/><Relationship Id="rId4053" Type="http://schemas.openxmlformats.org/officeDocument/2006/relationships/hyperlink" Target="https://www.facebook.com/TuoitreConganVinhPhuc/" TargetMode="External"/><Relationship Id="rId1507" Type="http://schemas.openxmlformats.org/officeDocument/2006/relationships/hyperlink" Target="https://dongson.thanhhoa.gov.vn/" TargetMode="External"/><Relationship Id="rId1714" Type="http://schemas.openxmlformats.org/officeDocument/2006/relationships/hyperlink" Target="http://chiengsonmocchau.sonla.gov.vn/index.php?module=tochuc&amp;act=view&amp;id=46" TargetMode="External"/><Relationship Id="rId1921" Type="http://schemas.openxmlformats.org/officeDocument/2006/relationships/hyperlink" Target="https://www.facebook.com/doantronghla/" TargetMode="External"/><Relationship Id="rId3679" Type="http://schemas.openxmlformats.org/officeDocument/2006/relationships/hyperlink" Target="https://sonthanh.yenthanh.nghean.gov.vn/to-chuc-bo-may/uy-ban-nhan-dan.html" TargetMode="External"/><Relationship Id="rId2488" Type="http://schemas.openxmlformats.org/officeDocument/2006/relationships/hyperlink" Target="https://www.facebook.com/p/Tu%E1%BB%95i-tr%E1%BA%BB-C%C3%B4ng-an-huy%E1%BB%87n-Ninh-Ph%C6%B0%E1%BB%9Bc-100068114569027/" TargetMode="External"/><Relationship Id="rId3886" Type="http://schemas.openxmlformats.org/officeDocument/2006/relationships/hyperlink" Target="http://chilangbac.thanhmien.haiduong.gov.vn/" TargetMode="External"/><Relationship Id="rId1297" Type="http://schemas.openxmlformats.org/officeDocument/2006/relationships/hyperlink" Target="https://www.facebook.com/CSCDK02" TargetMode="External"/><Relationship Id="rId2695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3539" Type="http://schemas.openxmlformats.org/officeDocument/2006/relationships/hyperlink" Target="https://kimson.ninhbinh.gov.vn/gioi-thieu/xa-dinh-hoa" TargetMode="External"/><Relationship Id="rId3746" Type="http://schemas.openxmlformats.org/officeDocument/2006/relationships/hyperlink" Target="https://xasontrung.hatinh.gov.vn/" TargetMode="External"/><Relationship Id="rId3953" Type="http://schemas.openxmlformats.org/officeDocument/2006/relationships/hyperlink" Target="https://camphu.camthuy.thanhhoa.gov.vn/" TargetMode="External"/><Relationship Id="rId667" Type="http://schemas.openxmlformats.org/officeDocument/2006/relationships/hyperlink" Target="https://www.facebook.com/profile.php?id=100066812070502" TargetMode="External"/><Relationship Id="rId874" Type="http://schemas.openxmlformats.org/officeDocument/2006/relationships/hyperlink" Target="https://www.facebook.com/profile.php?id=100039385221953" TargetMode="External"/><Relationship Id="rId2348" Type="http://schemas.openxmlformats.org/officeDocument/2006/relationships/hyperlink" Target="https://dichvucong.namdinh.gov.vn/portaldvc/KenhTin/dich-vu-cong-truc-tuyen.aspx?_dv=DB9767F9-10CD-D2BC-52A9-50654D7506D9" TargetMode="External"/><Relationship Id="rId2555" Type="http://schemas.openxmlformats.org/officeDocument/2006/relationships/hyperlink" Target="https://quynhluu.nghean.gov.vn/tin-cua-cac-xa-thi-tran-cac-ban-nganh/xa-quynh-luong-quynh-luu-to-chuc-ngay-hoi-toan-dan-bao-ve-an-ninh-to-quoc-578621" TargetMode="External"/><Relationship Id="rId2762" Type="http://schemas.openxmlformats.org/officeDocument/2006/relationships/hyperlink" Target="https://www.facebook.com/p/C%C3%B4ng-an-th%E1%BB%8B-tr%E1%BA%A5n-Y%C3%AAn-C%C3%A1t-Nh%C6%B0-Xu%C3%A2n-100063893357078/" TargetMode="External"/><Relationship Id="rId3606" Type="http://schemas.openxmlformats.org/officeDocument/2006/relationships/hyperlink" Target="https://www.quangninh.gov.vn/donvi/xahiephoa/Trang/ChiTietTinTuc.aspx?nid=943" TargetMode="External"/><Relationship Id="rId3813" Type="http://schemas.openxmlformats.org/officeDocument/2006/relationships/hyperlink" Target="https://www.facebook.com/TuoitreConganVinhPhuc/" TargetMode="External"/><Relationship Id="rId527" Type="http://schemas.openxmlformats.org/officeDocument/2006/relationships/hyperlink" Target="https://www.facebook.com/profile.php?id=100069866522888" TargetMode="External"/><Relationship Id="rId734" Type="http://schemas.openxmlformats.org/officeDocument/2006/relationships/hyperlink" Target="https://www.facebook.com/profile.php?id=100064518767537" TargetMode="External"/><Relationship Id="rId941" Type="http://schemas.openxmlformats.org/officeDocument/2006/relationships/hyperlink" Target="https://www.facebook.com/policehiepduc/" TargetMode="External"/><Relationship Id="rId1157" Type="http://schemas.openxmlformats.org/officeDocument/2006/relationships/hyperlink" Target="https://www.facebook.com/conganxadienhai/" TargetMode="External"/><Relationship Id="rId1364" Type="http://schemas.openxmlformats.org/officeDocument/2006/relationships/hyperlink" Target="https://www.facebook.com/ConganxaTanhoa" TargetMode="External"/><Relationship Id="rId1571" Type="http://schemas.openxmlformats.org/officeDocument/2006/relationships/hyperlink" Target="http://ubmt.quangbinh.gov.vn/3cms/dong-chi-chu-tich-ubnd-tinh-tham-tang-qua-thon-phuc-tu-xa-van-hoa-huyen-tuyen-hoa-nhan-ngay.htm" TargetMode="External"/><Relationship Id="rId2208" Type="http://schemas.openxmlformats.org/officeDocument/2006/relationships/hyperlink" Target="https://www.kontum.gov.vn/" TargetMode="External"/><Relationship Id="rId2415" Type="http://schemas.openxmlformats.org/officeDocument/2006/relationships/hyperlink" Target="https://www.facebook.com/policedailoc/" TargetMode="External"/><Relationship Id="rId2622" Type="http://schemas.openxmlformats.org/officeDocument/2006/relationships/hyperlink" Target="https://dichvucong.namdinh.gov.vn/portaldvc/KenhTin/dich-vu-cong-truc-tuyen.aspx?_dv=202D2238-1DD7-9408-74C2-1D517C5EF25C" TargetMode="External"/><Relationship Id="rId70" Type="http://schemas.openxmlformats.org/officeDocument/2006/relationships/hyperlink" Target="https://www.facebook.com/CAH.TANKY" TargetMode="External"/><Relationship Id="rId801" Type="http://schemas.openxmlformats.org/officeDocument/2006/relationships/hyperlink" Target="https://www.facebook.com/profile.php?id=100063492099584" TargetMode="External"/><Relationship Id="rId1017" Type="http://schemas.openxmlformats.org/officeDocument/2006/relationships/hyperlink" Target="https://www.facebook.com/Ph%E1%BB%A5-n%E1%BB%AF-C%C3%B4ng-an-V%C4%A9nh-Long-105113432069469/" TargetMode="External"/><Relationship Id="rId1224" Type="http://schemas.openxmlformats.org/officeDocument/2006/relationships/hyperlink" Target="https://www.facebook.com/conganxahoangphong/" TargetMode="External"/><Relationship Id="rId1431" Type="http://schemas.openxmlformats.org/officeDocument/2006/relationships/hyperlink" Target="https://www.facebook.com/conganxaliennghia" TargetMode="External"/><Relationship Id="rId3189" Type="http://schemas.openxmlformats.org/officeDocument/2006/relationships/hyperlink" Target="https://tanthanh.langgiang.bacgiang.gov.vn/" TargetMode="External"/><Relationship Id="rId3396" Type="http://schemas.openxmlformats.org/officeDocument/2006/relationships/hyperlink" Target="https://stp.hanam.gov.vn/Pages/thong-bao-to-chuc-dau-gia-quyen-su-dung-dat-tai-xa-ngoc-son-huyen-kim-bang-637251157078117161.aspx" TargetMode="External"/><Relationship Id="rId3049" Type="http://schemas.openxmlformats.org/officeDocument/2006/relationships/hyperlink" Target="https://www.facebook.com/tuoitreconganninhbinh/" TargetMode="External"/><Relationship Id="rId3256" Type="http://schemas.openxmlformats.org/officeDocument/2006/relationships/hyperlink" Target="https://bentre.baohiemxahoi.gov.vn/tintuc/Pages/chuyen-muc-xa-hoi.aspx?CateID=0&amp;ItemID=6485&amp;OtItem=date" TargetMode="External"/><Relationship Id="rId3463" Type="http://schemas.openxmlformats.org/officeDocument/2006/relationships/hyperlink" Target="https://thuyxuantien.chuongmy.hanoi.gov.vn/gioi-thieu/co-cau-to-chuc/uy-ban-nhan-dan-thi-tran" TargetMode="External"/><Relationship Id="rId177" Type="http://schemas.openxmlformats.org/officeDocument/2006/relationships/hyperlink" Target="https://www.facebook.com/profile.php?id=100075988075173" TargetMode="External"/><Relationship Id="rId384" Type="http://schemas.openxmlformats.org/officeDocument/2006/relationships/hyperlink" Target="https://www.facebook.com/profile.php?id=100072976639244" TargetMode="External"/><Relationship Id="rId591" Type="http://schemas.openxmlformats.org/officeDocument/2006/relationships/hyperlink" Target="https://www.facebook.com/profile.php?id=100061614877552" TargetMode="External"/><Relationship Id="rId2065" Type="http://schemas.openxmlformats.org/officeDocument/2006/relationships/hyperlink" Target="https://www.facebook.com/conganxadaihung/" TargetMode="External"/><Relationship Id="rId2272" Type="http://schemas.openxmlformats.org/officeDocument/2006/relationships/hyperlink" Target="https://www.facebook.com/conganhatinh/" TargetMode="External"/><Relationship Id="rId3116" Type="http://schemas.openxmlformats.org/officeDocument/2006/relationships/hyperlink" Target="https://www.facebook.com/p/C%C3%B4ng-an-x%C3%A3-Cao-Ng%E1%BB%8Dc-huy%E1%BB%87n-Ng%E1%BB%8Dc-L%E1%BA%B7c-100063589652011/" TargetMode="External"/><Relationship Id="rId3670" Type="http://schemas.openxmlformats.org/officeDocument/2006/relationships/hyperlink" Target="https://tpthanhhoa.thanhhoa.gov.vn/web/gioi-thieu-chung/tin-tuc/van-hoa-xa-hoi/pho-thanh-cong-phuong-quang-thanh-don-nhan-danh-hieu-pho-kieu-mau.html" TargetMode="External"/><Relationship Id="rId244" Type="http://schemas.openxmlformats.org/officeDocument/2006/relationships/hyperlink" Target="https://www.facebook.com/profile.php?id=100078475732959" TargetMode="External"/><Relationship Id="rId1081" Type="http://schemas.openxmlformats.org/officeDocument/2006/relationships/hyperlink" Target="https://www.facebook.com/pages/Ph%C3%B2ng-C%E1%BA%A3nh-S%C3%A1t-Ph%C3%B2ng-Ch%C3%A1y-Ch%E1%BB%AFa-Ch%C3%A1y-Huy%E1%BB%87n-Tr%E1%BA%A3ng-Bom/316168225484414" TargetMode="External"/><Relationship Id="rId3323" Type="http://schemas.openxmlformats.org/officeDocument/2006/relationships/hyperlink" Target="https://kienthuy.haiphong.gov.vn/cac-xa-thi-tran/xa-thuy-huong-308420" TargetMode="External"/><Relationship Id="rId3530" Type="http://schemas.openxmlformats.org/officeDocument/2006/relationships/hyperlink" Target="https://daitu.thainguyen.gov.vn/" TargetMode="External"/><Relationship Id="rId451" Type="http://schemas.openxmlformats.org/officeDocument/2006/relationships/hyperlink" Target="https://www.facebook.com/caxhd.nbcb/" TargetMode="External"/><Relationship Id="rId2132" Type="http://schemas.openxmlformats.org/officeDocument/2006/relationships/hyperlink" Target="https://tramtau.yenbai.gov.vn/" TargetMode="External"/><Relationship Id="rId104" Type="http://schemas.openxmlformats.org/officeDocument/2006/relationships/hyperlink" Target="https://www.facebook.com/C%C3%B4ng-an-x%C3%A3-Tr%C3%AD-Nang-106686084456418" TargetMode="External"/><Relationship Id="rId311" Type="http://schemas.openxmlformats.org/officeDocument/2006/relationships/hyperlink" Target="https://www.facebook.com/profile.php?id=100072062666915" TargetMode="External"/><Relationship Id="rId1898" Type="http://schemas.openxmlformats.org/officeDocument/2006/relationships/hyperlink" Target="https://hungyen.gov.vn/" TargetMode="External"/><Relationship Id="rId2949" Type="http://schemas.openxmlformats.org/officeDocument/2006/relationships/hyperlink" Target="https://hanoi.gov.vn/home" TargetMode="External"/><Relationship Id="rId4097" Type="http://schemas.openxmlformats.org/officeDocument/2006/relationships/hyperlink" Target="https://thodien.thoxuan.thanhhoa.gov.vn/" TargetMode="External"/><Relationship Id="rId1758" Type="http://schemas.openxmlformats.org/officeDocument/2006/relationships/hyperlink" Target="https://www.facebook.com/people/C%C3%B4ng-an-x%C3%A3-Thi%E1%BB%87u-V%E1%BA%ADn-Thi%E1%BB%87u-H%C3%B3a/100063774684071/" TargetMode="External"/><Relationship Id="rId2809" Type="http://schemas.openxmlformats.org/officeDocument/2006/relationships/hyperlink" Target="https://sotnmt.hatinh.gov.vn/sotnmt/portal/read/tuyen-truyen-phap-luat/news/uy-ban-nhan-dan-tinh-ban-hanh-quy-dinh-ve-boi-thuong-ho-tro-tai-dinh-cu-khi-nha-.html" TargetMode="External"/><Relationship Id="rId1965" Type="http://schemas.openxmlformats.org/officeDocument/2006/relationships/hyperlink" Target="https://www.facebook.com/conganxahoangtrung/" TargetMode="External"/><Relationship Id="rId3180" Type="http://schemas.openxmlformats.org/officeDocument/2006/relationships/hyperlink" Target="http://vanphu.thanhphoyenbai.yenbai.gov.vn/" TargetMode="External"/><Relationship Id="rId4024" Type="http://schemas.openxmlformats.org/officeDocument/2006/relationships/hyperlink" Target="https://thanhvinh.thachthanh.thanhhoa.gov.vn/" TargetMode="External"/><Relationship Id="rId1618" Type="http://schemas.openxmlformats.org/officeDocument/2006/relationships/hyperlink" Target="http://www.bocongan.gov.vn/tin-tuc/bo-cong-an---ubnd-tinh-son-la-so-ket-1-nam-thuc-hien-phuong-an-279-tai-xa-long-luong-huyen-van-ho-t17123.html" TargetMode="External"/><Relationship Id="rId1825" Type="http://schemas.openxmlformats.org/officeDocument/2006/relationships/hyperlink" Target="http://yenlam.gov.vn/web/trang-chu/chuyen-doi-so/ubnd-thi-tran-yen-lam-thong-bao-van-ban-cua-huyen-ve-viec-xin-y-kien-dong-gop-vao-de-an-dat-ten-duong-pho-tren-dia-ban-huyen-yen-dinh.html" TargetMode="External"/><Relationship Id="rId3040" Type="http://schemas.openxmlformats.org/officeDocument/2006/relationships/hyperlink" Target="https://prtc.ninhthuan.gov.vn/" TargetMode="External"/><Relationship Id="rId3997" Type="http://schemas.openxmlformats.org/officeDocument/2006/relationships/hyperlink" Target="https://camvan.camthuy.thanhhoa.gov.vn/web/danh-ba-co-quan-chuc-nang" TargetMode="External"/><Relationship Id="rId2599" Type="http://schemas.openxmlformats.org/officeDocument/2006/relationships/hyperlink" Target="https://www.facebook.com/DoManhTung1988/" TargetMode="External"/><Relationship Id="rId3857" Type="http://schemas.openxmlformats.org/officeDocument/2006/relationships/hyperlink" Target="https://www.facebook.com/xuatnhapcanhquangtri/" TargetMode="External"/><Relationship Id="rId778" Type="http://schemas.openxmlformats.org/officeDocument/2006/relationships/hyperlink" Target="https://www.facebook.com/profile.php?id=100063632978257" TargetMode="External"/><Relationship Id="rId985" Type="http://schemas.openxmlformats.org/officeDocument/2006/relationships/hyperlink" Target="https://www.facebook.com/phunuconganquangnam" TargetMode="External"/><Relationship Id="rId2459" Type="http://schemas.openxmlformats.org/officeDocument/2006/relationships/hyperlink" Target="https://donggiang.quangnam.gov.vn/webcenter/portal/donggiang" TargetMode="External"/><Relationship Id="rId2666" Type="http://schemas.openxmlformats.org/officeDocument/2006/relationships/hyperlink" Target="https://bacgiang.gov.vn/web/ubnd-xa-dong-phu" TargetMode="External"/><Relationship Id="rId2873" Type="http://schemas.openxmlformats.org/officeDocument/2006/relationships/hyperlink" Target="https://www.facebook.com/tuoitrecongansonla/" TargetMode="External"/><Relationship Id="rId3717" Type="http://schemas.openxmlformats.org/officeDocument/2006/relationships/hyperlink" Target="https://haithuong.hailang.quangtri.gov.vn/" TargetMode="External"/><Relationship Id="rId3924" Type="http://schemas.openxmlformats.org/officeDocument/2006/relationships/hyperlink" Target="https://www.facebook.com/people/C%C3%B4ng-an-x%C3%A3-Ng%E1%BB%8Dc-Trung-huy%E1%BB%87n-Ng%E1%BB%8Dc-L%E1%BA%B7c-t%E1%BB%89nh-Thanh-H%C3%B3a/100063645006724/" TargetMode="External"/><Relationship Id="rId638" Type="http://schemas.openxmlformats.org/officeDocument/2006/relationships/hyperlink" Target="https://www.facebook.com/profile.php?id=100067995805223" TargetMode="External"/><Relationship Id="rId845" Type="http://schemas.openxmlformats.org/officeDocument/2006/relationships/hyperlink" Target="https://www.facebook.com/profile.php?id=100057603752643" TargetMode="External"/><Relationship Id="rId1268" Type="http://schemas.openxmlformats.org/officeDocument/2006/relationships/hyperlink" Target="https://www.facebook.com/DoanConganhuyenBuonDon/" TargetMode="External"/><Relationship Id="rId1475" Type="http://schemas.openxmlformats.org/officeDocument/2006/relationships/hyperlink" Target="https://www.facebook.com/conganxagiaoan/" TargetMode="External"/><Relationship Id="rId1682" Type="http://schemas.openxmlformats.org/officeDocument/2006/relationships/hyperlink" Target="https://ninhphuoc.ninhthuan.gov.vn/" TargetMode="External"/><Relationship Id="rId2319" Type="http://schemas.openxmlformats.org/officeDocument/2006/relationships/hyperlink" Target="https://tplaocai.laocai.gov.vn/" TargetMode="External"/><Relationship Id="rId2526" Type="http://schemas.openxmlformats.org/officeDocument/2006/relationships/hyperlink" Target="https://www.facebook.com/@PoliceVC/" TargetMode="External"/><Relationship Id="rId2733" Type="http://schemas.openxmlformats.org/officeDocument/2006/relationships/hyperlink" Target="https://www.facebook.com/conganxakytien/" TargetMode="External"/><Relationship Id="rId705" Type="http://schemas.openxmlformats.org/officeDocument/2006/relationships/hyperlink" Target="https://www.facebook.com/profile.php?id=100064932122178" TargetMode="External"/><Relationship Id="rId1128" Type="http://schemas.openxmlformats.org/officeDocument/2006/relationships/hyperlink" Target="https://www.facebook.com/ken345543" TargetMode="External"/><Relationship Id="rId1335" Type="http://schemas.openxmlformats.org/officeDocument/2006/relationships/hyperlink" Target="https://www.facebook.com/conganxatienbo" TargetMode="External"/><Relationship Id="rId1542" Type="http://schemas.openxmlformats.org/officeDocument/2006/relationships/hyperlink" Target="https://dakdoa.gialai.gov.vn/Xa-Ha-Dong/Home.aspx" TargetMode="External"/><Relationship Id="rId2940" Type="http://schemas.openxmlformats.org/officeDocument/2006/relationships/hyperlink" Target="https://vanyen.yenbai.gov.vn/to-chuc-bo-may/cac-xa-thi-tran/?UserKey=Xa-Phong-Du-Thuong" TargetMode="External"/><Relationship Id="rId912" Type="http://schemas.openxmlformats.org/officeDocument/2006/relationships/hyperlink" Target="https://www.facebook.com/policetaygiang" TargetMode="External"/><Relationship Id="rId2800" Type="http://schemas.openxmlformats.org/officeDocument/2006/relationships/hyperlink" Target="https://tptv.travinh.gov.vn/ubnd-phuong-xa/uy-ban-nhan-dan-phuong-7-594981" TargetMode="External"/><Relationship Id="rId41" Type="http://schemas.openxmlformats.org/officeDocument/2006/relationships/hyperlink" Target="https://www.facebook.com/%C4%90%E1%BB%99i-C%E1%BA%A3nh-s%C3%A1t-h%C3%ACnh-s%E1%BB%B1-C%C3%B4ng-an-huy%E1%BB%87n-H%C3%A0-Trung-Thanh-H%C3%B3a-110641831702642" TargetMode="External"/><Relationship Id="rId1402" Type="http://schemas.openxmlformats.org/officeDocument/2006/relationships/hyperlink" Target="https://www.facebook.com/Conganxangocthanh.zest" TargetMode="External"/><Relationship Id="rId288" Type="http://schemas.openxmlformats.org/officeDocument/2006/relationships/hyperlink" Target="https://www.facebook.com/profile.php?id=100072201740770" TargetMode="External"/><Relationship Id="rId3367" Type="http://schemas.openxmlformats.org/officeDocument/2006/relationships/hyperlink" Target="http://mythanhgiongtrom.bentre.gov.vn/" TargetMode="External"/><Relationship Id="rId3574" Type="http://schemas.openxmlformats.org/officeDocument/2006/relationships/hyperlink" Target="https://vksnd.gialai.gov.vn/VKSND-huyen-thi-xa-thanh-pho/vksnd-huyen-kbang-kiem-sat-viec-to-chuc-tiem-vac-xin-phong-covid-19-lan-02-cho-cac-doi-tuong-bi-giam-giu-va-pham-nhan-1855.html" TargetMode="External"/><Relationship Id="rId3781" Type="http://schemas.openxmlformats.org/officeDocument/2006/relationships/hyperlink" Target="https://www.facebook.com/ChiCucKiemLamCaoBang/" TargetMode="External"/><Relationship Id="rId495" Type="http://schemas.openxmlformats.org/officeDocument/2006/relationships/hyperlink" Target="https://www.facebook.com/profile.php?id=100071209158546" TargetMode="External"/><Relationship Id="rId2176" Type="http://schemas.openxmlformats.org/officeDocument/2006/relationships/hyperlink" Target="https://trangan.binhluc.hanam.gov.vn/vi/co-cau-to-chuc/vieworg/Uy-ban-nhan-dan-xa-Trang-An-25/" TargetMode="External"/><Relationship Id="rId2383" Type="http://schemas.openxmlformats.org/officeDocument/2006/relationships/hyperlink" Target="https://www.facebook.com/antttxvc/?locale=vi_VN" TargetMode="External"/><Relationship Id="rId2590" Type="http://schemas.openxmlformats.org/officeDocument/2006/relationships/hyperlink" Target="https://hoangson.hoanghoa.thanhhoa.gov.vn/" TargetMode="External"/><Relationship Id="rId3227" Type="http://schemas.openxmlformats.org/officeDocument/2006/relationships/hyperlink" Target="https://www.facebook.com/congantinhquangbinh/" TargetMode="External"/><Relationship Id="rId3434" Type="http://schemas.openxmlformats.org/officeDocument/2006/relationships/hyperlink" Target="https://www.facebook.com/p/C%C3%B4ng-an-x%C3%A3-Qu%E1%BA%A3ng-Ti%C3%AAn-Th%E1%BB%8B-x%C3%A3-Ba-%C4%90%E1%BB%93n-100072202249710/" TargetMode="External"/><Relationship Id="rId3641" Type="http://schemas.openxmlformats.org/officeDocument/2006/relationships/hyperlink" Target="https://www.facebook.com/p/C%C3%B4ng-an-x%C3%A3-Ph%C6%B0%E1%BB%9Bc-T%C3%A2n-100078407517853/" TargetMode="External"/><Relationship Id="rId148" Type="http://schemas.openxmlformats.org/officeDocument/2006/relationships/hyperlink" Target="https://www.facebook.com/V%C4%83n-Ph%C3%B2ng-C%C6%A1-Quan-C%E1%BA%A3nh-s%C3%A1t-%C4%91i%E1%BB%81u-tra-C%C3%B4ng-an-t%E1%BB%89nh-Gia-Lai-105863768262798/" TargetMode="External"/><Relationship Id="rId355" Type="http://schemas.openxmlformats.org/officeDocument/2006/relationships/hyperlink" Target="https://www.facebook.com/profile.php?id=100076219935227" TargetMode="External"/><Relationship Id="rId562" Type="http://schemas.openxmlformats.org/officeDocument/2006/relationships/hyperlink" Target="https://www.facebook.com/profile.php?id=100063532419754" TargetMode="External"/><Relationship Id="rId1192" Type="http://schemas.openxmlformats.org/officeDocument/2006/relationships/hyperlink" Target="https://www.facebook.com/conganxanhonphu" TargetMode="External"/><Relationship Id="rId2036" Type="http://schemas.openxmlformats.org/officeDocument/2006/relationships/hyperlink" Target="https://ninhphuoc.ninhthuan.gov.vn/portal/Pages/UBND-xa-phuoc-hau.aspx" TargetMode="External"/><Relationship Id="rId2243" Type="http://schemas.openxmlformats.org/officeDocument/2006/relationships/hyperlink" Target="https://www.facebook.com/tuoitreconganbaclieu/?locale=vi_VN" TargetMode="External"/><Relationship Id="rId2450" Type="http://schemas.openxmlformats.org/officeDocument/2006/relationships/hyperlink" Target="https://quangnam.gov.vn/huyen-duy-xuyen-1646.html" TargetMode="External"/><Relationship Id="rId3501" Type="http://schemas.openxmlformats.org/officeDocument/2006/relationships/hyperlink" Target="https://melinh.hanoi.gov.vn/" TargetMode="External"/><Relationship Id="rId215" Type="http://schemas.openxmlformats.org/officeDocument/2006/relationships/hyperlink" Target="https://www.facebook.com/Tu%E1%BB%95i-tr%E1%BA%BB-C%C3%B4ng-an-huy%E1%BB%87n-M%E1%BB%B9-%C4%90%E1%BB%A9c-106891748629805/" TargetMode="External"/><Relationship Id="rId422" Type="http://schemas.openxmlformats.org/officeDocument/2006/relationships/hyperlink" Target="https://www.facebook.com/profile.php?id=100072251775836" TargetMode="External"/><Relationship Id="rId1052" Type="http://schemas.openxmlformats.org/officeDocument/2006/relationships/hyperlink" Target="https://www.facebook.com/Ph%C3%B2ng-C%E1%BA%A3nh-s%C3%A1t-kinh-t%E1%BA%BF-C%C3%B4ng-an-t%E1%BB%89nh-H%C3%A0-T%C4%A9nh-108828817978827" TargetMode="External"/><Relationship Id="rId2103" Type="http://schemas.openxmlformats.org/officeDocument/2006/relationships/hyperlink" Target="https://www.facebook.com/p/Tu%E1%BB%95i-tr%E1%BA%BB-C%C3%B4ng-an-t%E1%BB%89nh-Ki%C3%AAn-Giang-100064349125717/" TargetMode="External"/><Relationship Id="rId2310" Type="http://schemas.openxmlformats.org/officeDocument/2006/relationships/hyperlink" Target="https://www.facebook.com/p/C%C3%B4ng-an-huy%E1%BB%87n-Anh-S%C6%A1n-100050389963999/" TargetMode="External"/><Relationship Id="rId4068" Type="http://schemas.openxmlformats.org/officeDocument/2006/relationships/hyperlink" Target="https://caugiat.quynhluu.nghean.gov.vn/" TargetMode="External"/><Relationship Id="rId1869" Type="http://schemas.openxmlformats.org/officeDocument/2006/relationships/hyperlink" Target="https://www.facebook.com/xuatnhapcanhquangtri/" TargetMode="External"/><Relationship Id="rId3084" Type="http://schemas.openxmlformats.org/officeDocument/2006/relationships/hyperlink" Target="https://ductho.hatinh.gov.vn/tungchau/pages/2024-02-02/DANH-SACH-TRUC-TET-NGUYEN-DAN-2024-4747361.aspx" TargetMode="External"/><Relationship Id="rId3291" Type="http://schemas.openxmlformats.org/officeDocument/2006/relationships/hyperlink" Target="https://tamnong.phutho.gov.vn/Chuyen-muc-tin/Chi-tiet-tin/t/xa-huong-non/title/243/ctitle/200" TargetMode="External"/><Relationship Id="rId1729" Type="http://schemas.openxmlformats.org/officeDocument/2006/relationships/hyperlink" Target="https://tanlap.bactanuyen.binhduong.gov.vn/" TargetMode="External"/><Relationship Id="rId1936" Type="http://schemas.openxmlformats.org/officeDocument/2006/relationships/hyperlink" Target="https://binhphuoc.gov.vn/vi/news/tin-tuc-su-kien-421/chu-tich-ubnd-tinh-tran-tue-hien-lam-viec-voi-chu-dau-tu-doanh-nghiep-khu-cong-nghiep-minh-hung-sikico-38700.html" TargetMode="External"/><Relationship Id="rId3151" Type="http://schemas.openxmlformats.org/officeDocument/2006/relationships/hyperlink" Target="https://tanphu.dongnai.gov.vn/Pages/newsdetail.aspx?NewsId=5398&amp;CatId=75" TargetMode="External"/><Relationship Id="rId3011" Type="http://schemas.openxmlformats.org/officeDocument/2006/relationships/hyperlink" Target="https://www.facebook.com/p/C%C3%B4ng-an-x%C3%A3-H%E1%BA%A3i-Y%E1%BA%BFn-Th%E1%BB%8B-x%C3%A3-Nghi-S%C6%A1n-100068877023677/" TargetMode="External"/><Relationship Id="rId3968" Type="http://schemas.openxmlformats.org/officeDocument/2006/relationships/hyperlink" Target="https://www.facebook.com/p/C%C3%B4ng-an-x%C3%A3-C%E1%BA%A9m-Nh%C6%B0%E1%BB%A3ng-C%E1%BA%A9m-Xuy%C3%AAn-H%C3%A0-T%C4%A9nh-100064930291252/" TargetMode="External"/><Relationship Id="rId5" Type="http://schemas.openxmlformats.org/officeDocument/2006/relationships/hyperlink" Target="https://www.facebook.com/Truyenhinhanninhnghean/" TargetMode="External"/><Relationship Id="rId889" Type="http://schemas.openxmlformats.org/officeDocument/2006/relationships/hyperlink" Target="https://www.facebook.com/profile.php?id=100021280942424" TargetMode="External"/><Relationship Id="rId2777" Type="http://schemas.openxmlformats.org/officeDocument/2006/relationships/hyperlink" Target="https://www.facebook.com/p/%C4%90o%C3%A0n-Thanh-ni%C3%AAn-C%C3%B4ng-an-huy%E1%BB%87n-S%C3%B4ng-Hinh-100067626282043/" TargetMode="External"/><Relationship Id="rId749" Type="http://schemas.openxmlformats.org/officeDocument/2006/relationships/hyperlink" Target="https://www.facebook.com/profile.php?id=100064070261362" TargetMode="External"/><Relationship Id="rId1379" Type="http://schemas.openxmlformats.org/officeDocument/2006/relationships/hyperlink" Target="https://www.facebook.com/conganxaquangxuan/" TargetMode="External"/><Relationship Id="rId1586" Type="http://schemas.openxmlformats.org/officeDocument/2006/relationships/hyperlink" Target="https://bacgiang.gov.vn/web/ubnd-xa-kham-lang" TargetMode="External"/><Relationship Id="rId2984" Type="http://schemas.openxmlformats.org/officeDocument/2006/relationships/hyperlink" Target="https://www.facebook.com/CaxTanSon/" TargetMode="External"/><Relationship Id="rId3828" Type="http://schemas.openxmlformats.org/officeDocument/2006/relationships/hyperlink" Target="https://bacninh.gov.vn/" TargetMode="External"/><Relationship Id="rId609" Type="http://schemas.openxmlformats.org/officeDocument/2006/relationships/hyperlink" Target="https://www.facebook.com/profile.php?id=100057601652807" TargetMode="External"/><Relationship Id="rId956" Type="http://schemas.openxmlformats.org/officeDocument/2006/relationships/hyperlink" Target="https://www.facebook.com/policedienhong/" TargetMode="External"/><Relationship Id="rId1239" Type="http://schemas.openxmlformats.org/officeDocument/2006/relationships/hyperlink" Target="https://www.facebook.com/DonCAKCNMinhHung/" TargetMode="External"/><Relationship Id="rId1793" Type="http://schemas.openxmlformats.org/officeDocument/2006/relationships/hyperlink" Target="https://www.facebook.com/p/Tu%E1%BB%95i-tr%E1%BA%BB-C%C3%B4ng-an-Th%C3%A0nh-ph%E1%BB%91-V%C4%A9nh-Y%C3%AAn-100066497717181/?locale=gl_ES" TargetMode="External"/><Relationship Id="rId2637" Type="http://schemas.openxmlformats.org/officeDocument/2006/relationships/hyperlink" Target="https://quangvinh.thainguyencity.gov.vn/" TargetMode="External"/><Relationship Id="rId2844" Type="http://schemas.openxmlformats.org/officeDocument/2006/relationships/hyperlink" Target="https://soxaydung.thaibinh.gov.vn/tin-tuc/-du-an-phat-trien-nha-o-thuong-mai-khu-dan-cu-thon-thai-xa-n.html" TargetMode="External"/><Relationship Id="rId85" Type="http://schemas.openxmlformats.org/officeDocument/2006/relationships/hyperlink" Target="https://www.facebook.com/C%C3%B4ng-an-x%C3%A3-Ki%C3%AAn-Th%E1%BB%8D-huy%E1%BB%87n-Ng%E1%BB%8Dc-L%E1%BA%B7c-108387904269591" TargetMode="External"/><Relationship Id="rId816" Type="http://schemas.openxmlformats.org/officeDocument/2006/relationships/hyperlink" Target="https://www.facebook.com/profile.php?id=100063050599572" TargetMode="External"/><Relationship Id="rId1446" Type="http://schemas.openxmlformats.org/officeDocument/2006/relationships/hyperlink" Target="https://www.facebook.com/conganxakhanhcuong/" TargetMode="External"/><Relationship Id="rId1653" Type="http://schemas.openxmlformats.org/officeDocument/2006/relationships/hyperlink" Target="https://mocaynam.bentre.gov.vn/andinh/Lists/ThongTinCanBiet/DispForm.aspx?ID=2" TargetMode="External"/><Relationship Id="rId1860" Type="http://schemas.openxmlformats.org/officeDocument/2006/relationships/hyperlink" Target="https://www.facebook.com/congantinhhoabinh/" TargetMode="External"/><Relationship Id="rId2704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2911" Type="http://schemas.openxmlformats.org/officeDocument/2006/relationships/hyperlink" Target="http://khanhhoi.yenkhanh.ninhbinh.gov.vn/" TargetMode="External"/><Relationship Id="rId1306" Type="http://schemas.openxmlformats.org/officeDocument/2006/relationships/hyperlink" Target="https://www.facebook.com/conganxuanhoa.tx/" TargetMode="External"/><Relationship Id="rId1513" Type="http://schemas.openxmlformats.org/officeDocument/2006/relationships/hyperlink" Target="https://www.facebook.com/conganxadongson/" TargetMode="External"/><Relationship Id="rId1720" Type="http://schemas.openxmlformats.org/officeDocument/2006/relationships/hyperlink" Target="https://www.facebook.com/conganxatanchi/" TargetMode="External"/><Relationship Id="rId12" Type="http://schemas.openxmlformats.org/officeDocument/2006/relationships/hyperlink" Target="https://www.facebook.com/congansaovang" TargetMode="External"/><Relationship Id="rId3478" Type="http://schemas.openxmlformats.org/officeDocument/2006/relationships/hyperlink" Target="http://congbao.tuyenquang.gov.vn/van-ban/van-ban/trang-799.html" TargetMode="External"/><Relationship Id="rId3685" Type="http://schemas.openxmlformats.org/officeDocument/2006/relationships/hyperlink" Target="http://sonlo.baolac.caobang.gov.vn/" TargetMode="External"/><Relationship Id="rId3892" Type="http://schemas.openxmlformats.org/officeDocument/2006/relationships/hyperlink" Target="https://www.facebook.com/p/C%C3%B4ng-an-X%C3%A3-H%E1%BA%A1nh-Ph%C3%BAc-Huy%E1%BB%87n-Qu%E1%BA%A3ng-Ho%C3%A0-Cao-B%E1%BA%B1ng-100069915618140/" TargetMode="External"/><Relationship Id="rId399" Type="http://schemas.openxmlformats.org/officeDocument/2006/relationships/hyperlink" Target="https://www.facebook.com/profile.php?id=100072440046533" TargetMode="External"/><Relationship Id="rId2287" Type="http://schemas.openxmlformats.org/officeDocument/2006/relationships/hyperlink" Target="https://hanoi.gov.vn/" TargetMode="External"/><Relationship Id="rId2494" Type="http://schemas.openxmlformats.org/officeDocument/2006/relationships/hyperlink" Target="https://xatamlanh.gov.vn/" TargetMode="External"/><Relationship Id="rId3338" Type="http://schemas.openxmlformats.org/officeDocument/2006/relationships/hyperlink" Target="https://hanam.gov.vn/" TargetMode="External"/><Relationship Id="rId3545" Type="http://schemas.openxmlformats.org/officeDocument/2006/relationships/hyperlink" Target="https://yenchau.sonla.gov.vn/?pageid=31386&amp;p_field=3758" TargetMode="External"/><Relationship Id="rId3752" Type="http://schemas.openxmlformats.org/officeDocument/2006/relationships/hyperlink" Target="https://lienminh.namdinh.gov.vn/" TargetMode="External"/><Relationship Id="rId259" Type="http://schemas.openxmlformats.org/officeDocument/2006/relationships/hyperlink" Target="https://www.facebook.com/profile.php?id=100072202249710" TargetMode="External"/><Relationship Id="rId466" Type="http://schemas.openxmlformats.org/officeDocument/2006/relationships/hyperlink" Target="https://www.facebook.com/profile.php?id=100070518379236" TargetMode="External"/><Relationship Id="rId673" Type="http://schemas.openxmlformats.org/officeDocument/2006/relationships/hyperlink" Target="https://www.facebook.com/profile.php?id=100066626566441" TargetMode="External"/><Relationship Id="rId880" Type="http://schemas.openxmlformats.org/officeDocument/2006/relationships/hyperlink" Target="https://www.facebook.com/profile.php?id=100030897323665" TargetMode="External"/><Relationship Id="rId1096" Type="http://schemas.openxmlformats.org/officeDocument/2006/relationships/hyperlink" Target="https://www.facebook.com/Conganxavanninh" TargetMode="External"/><Relationship Id="rId214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2354" Type="http://schemas.openxmlformats.org/officeDocument/2006/relationships/hyperlink" Target="https://www.facebook.com/PhuNham113/?locale=vi_VN" TargetMode="External"/><Relationship Id="rId2561" Type="http://schemas.openxmlformats.org/officeDocument/2006/relationships/hyperlink" Target="https://lia.huonghoa.quangtri.gov.vn/" TargetMode="External"/><Relationship Id="rId3405" Type="http://schemas.openxmlformats.org/officeDocument/2006/relationships/hyperlink" Target="https://phubinh.thainguyen.gov.vn/xa-kha-son" TargetMode="External"/><Relationship Id="rId119" Type="http://schemas.openxmlformats.org/officeDocument/2006/relationships/hyperlink" Target="https://www.facebook.com/xuatnhapcanhquangtri/" TargetMode="External"/><Relationship Id="rId326" Type="http://schemas.openxmlformats.org/officeDocument/2006/relationships/hyperlink" Target="https://www.facebook.com/profile.php?id=100079501745675" TargetMode="External"/><Relationship Id="rId533" Type="http://schemas.openxmlformats.org/officeDocument/2006/relationships/hyperlink" Target="https://www.facebook.com/profile.php?id=100069517351308" TargetMode="External"/><Relationship Id="rId1163" Type="http://schemas.openxmlformats.org/officeDocument/2006/relationships/hyperlink" Target="https://www.facebook.com/Conganxadaison/" TargetMode="External"/><Relationship Id="rId1370" Type="http://schemas.openxmlformats.org/officeDocument/2006/relationships/hyperlink" Target="https://www.facebook.com/conganxatakhoa" TargetMode="External"/><Relationship Id="rId2007" Type="http://schemas.openxmlformats.org/officeDocument/2006/relationships/hyperlink" Target="https://kienhai.kiengiang.gov.vn/m/178/1239/Xa-Lai-Son-cong-nhan-dat-chuan-nong-thon-moi.html" TargetMode="External"/><Relationship Id="rId2214" Type="http://schemas.openxmlformats.org/officeDocument/2006/relationships/hyperlink" Target="https://danang.gov.vn/web/guest/chinh-quyen/chi-tiet?id=25095&amp;_c=3,9,33" TargetMode="External"/><Relationship Id="rId3612" Type="http://schemas.openxmlformats.org/officeDocument/2006/relationships/hyperlink" Target="https://www.facebook.com/groups/toi.yeu.xa.thuy.xuan.tien.huyen.chuong.my/" TargetMode="External"/><Relationship Id="rId740" Type="http://schemas.openxmlformats.org/officeDocument/2006/relationships/hyperlink" Target="https://www.facebook.com/profile.php?id=100064421543211" TargetMode="External"/><Relationship Id="rId1023" Type="http://schemas.openxmlformats.org/officeDocument/2006/relationships/hyperlink" Target="https://www.facebook.com/Ph%E1%BB%A5-n%E1%BB%AF-C%C3%B4ng-an-H%E1%BA%A3i-D%C6%B0%C6%A1ng-100805899062227/" TargetMode="External"/><Relationship Id="rId2421" Type="http://schemas.openxmlformats.org/officeDocument/2006/relationships/hyperlink" Target="https://www.facebook.com/policedienban/" TargetMode="External"/><Relationship Id="rId600" Type="http://schemas.openxmlformats.org/officeDocument/2006/relationships/hyperlink" Target="https://www.facebook.com/profile.php?id=100060182194802" TargetMode="External"/><Relationship Id="rId1230" Type="http://schemas.openxmlformats.org/officeDocument/2006/relationships/hyperlink" Target="https://www.facebook.com/dtncatbp" TargetMode="External"/><Relationship Id="rId3195" Type="http://schemas.openxmlformats.org/officeDocument/2006/relationships/hyperlink" Target="https://chauthanh.tiengiang.gov.vn/chi-tiet-tin?/xa-duong-diem/8287952" TargetMode="External"/><Relationship Id="rId4039" Type="http://schemas.openxmlformats.org/officeDocument/2006/relationships/hyperlink" Target="https://dichvucong.gov.vn/p/home/dvc-tthc-bonganh-tinhtp.html?id2=372683&amp;name2=UBND%20huy%E1%BB%87n%20V%C4%A9nh%20L%E1%BB%99c&amp;name1=UBND%20t%E1%BB%89nh%20Thanh%20Ho%C3%A1&amp;id1=371854&amp;type_tinh_bo=2&amp;lan=2" TargetMode="External"/><Relationship Id="rId3055" Type="http://schemas.openxmlformats.org/officeDocument/2006/relationships/hyperlink" Target="https://vuthu.thaibinh.gov.vn/" TargetMode="External"/><Relationship Id="rId3262" Type="http://schemas.openxmlformats.org/officeDocument/2006/relationships/hyperlink" Target="https://www.facebook.com/policetramy/" TargetMode="External"/><Relationship Id="rId183" Type="http://schemas.openxmlformats.org/officeDocument/2006/relationships/hyperlink" Target="https://www.facebook.com/profile.php?id=100072101485571" TargetMode="External"/><Relationship Id="rId390" Type="http://schemas.openxmlformats.org/officeDocument/2006/relationships/hyperlink" Target="https://www.facebook.com/profile.php?id=100078038280365" TargetMode="External"/><Relationship Id="rId1907" Type="http://schemas.openxmlformats.org/officeDocument/2006/relationships/hyperlink" Target="https://vangiang.hungyen.gov.vn/" TargetMode="External"/><Relationship Id="rId2071" Type="http://schemas.openxmlformats.org/officeDocument/2006/relationships/hyperlink" Target="https://www.facebook.com/ConganxaDakKronghuyenDakDoa/" TargetMode="External"/><Relationship Id="rId3122" Type="http://schemas.openxmlformats.org/officeDocument/2006/relationships/hyperlink" Target="https://www.facebook.com/CAXQuangThach/" TargetMode="External"/><Relationship Id="rId250" Type="http://schemas.openxmlformats.org/officeDocument/2006/relationships/hyperlink" Target="https://www.facebook.com/traitamgiamtayninh/" TargetMode="External"/><Relationship Id="rId110" Type="http://schemas.openxmlformats.org/officeDocument/2006/relationships/hyperlink" Target="https://www.facebook.com/C%C3%B4ng-An-X%C3%A3-Song-An-110691034909821/" TargetMode="External"/><Relationship Id="rId2888" Type="http://schemas.openxmlformats.org/officeDocument/2006/relationships/hyperlink" Target="https://trucninh.namdinh.gov.vn/" TargetMode="External"/><Relationship Id="rId3939" Type="http://schemas.openxmlformats.org/officeDocument/2006/relationships/hyperlink" Target="https://phungminh.ngoclac.thanhhoa.gov.vn/tin-tuc-su-kien/uy-ban-nhan-dan-xa-phung-minh-to-chuc-le-ra-mat-luc-luong-tham-gia-bao-ve-an-ninh-trat-tu-o-co-s-249235" TargetMode="External"/><Relationship Id="rId1697" Type="http://schemas.openxmlformats.org/officeDocument/2006/relationships/hyperlink" Target="https://xaquangdiem.hatinh.gov.vn/" TargetMode="External"/><Relationship Id="rId2748" Type="http://schemas.openxmlformats.org/officeDocument/2006/relationships/hyperlink" Target="https://www.facebook.com/p/C%C3%B4ng-an-x%C3%A3-Tam-Ti%E1%BA%BFn-huy%E1%BB%87n-Y%C3%AAn-Th%E1%BA%BF-B%E1%BA%AFc-Giang-100063760157490/" TargetMode="External"/><Relationship Id="rId2955" Type="http://schemas.openxmlformats.org/officeDocument/2006/relationships/hyperlink" Target="https://www.facebook.com/p/C%C3%B4ng-an-x%C3%A3-Ti%E1%BA%BFn-Th%E1%BB%A7y-100067747638448/" TargetMode="External"/><Relationship Id="rId927" Type="http://schemas.openxmlformats.org/officeDocument/2006/relationships/hyperlink" Target="https://www.facebook.com/policephuockim" TargetMode="External"/><Relationship Id="rId1557" Type="http://schemas.openxmlformats.org/officeDocument/2006/relationships/hyperlink" Target="https://www.facebook.com/conganxahoangchau" TargetMode="External"/><Relationship Id="rId1764" Type="http://schemas.openxmlformats.org/officeDocument/2006/relationships/hyperlink" Target="https://www.facebook.com/conganxathuandien/" TargetMode="External"/><Relationship Id="rId1971" Type="http://schemas.openxmlformats.org/officeDocument/2006/relationships/hyperlink" Target="https://www.facebook.com/tuoitreconganquangbinh/" TargetMode="External"/><Relationship Id="rId2608" Type="http://schemas.openxmlformats.org/officeDocument/2006/relationships/hyperlink" Target="https://www.facebook.com/tuoitrecatphcm/" TargetMode="External"/><Relationship Id="rId2815" Type="http://schemas.openxmlformats.org/officeDocument/2006/relationships/hyperlink" Target="https://www.facebook.com/p/C%C3%B4ng-an-huy%E1%BB%87n-Thanh-H%C3%A0-H%E1%BA%A3i-D%C6%B0%C6%A1ng-100064628331014/" TargetMode="External"/><Relationship Id="rId56" Type="http://schemas.openxmlformats.org/officeDocument/2006/relationships/hyperlink" Target="https://www.facebook.com/CATTVD" TargetMode="External"/><Relationship Id="rId1417" Type="http://schemas.openxmlformats.org/officeDocument/2006/relationships/hyperlink" Target="https://www.facebook.com/conganxamuonglang" TargetMode="External"/><Relationship Id="rId1624" Type="http://schemas.openxmlformats.org/officeDocument/2006/relationships/hyperlink" Target="https://www.facebook.com/conganxamaiha/" TargetMode="External"/><Relationship Id="rId1831" Type="http://schemas.openxmlformats.org/officeDocument/2006/relationships/hyperlink" Target="https://vinhcuu.dongnai.gov.vn/" TargetMode="External"/><Relationship Id="rId4030" Type="http://schemas.openxmlformats.org/officeDocument/2006/relationships/hyperlink" Target="https://www.facebook.com/conganvinhloc/" TargetMode="External"/><Relationship Id="rId3589" Type="http://schemas.openxmlformats.org/officeDocument/2006/relationships/hyperlink" Target="https://www.facebook.com/p/C%C3%B4ng-an-x%C3%A3-C%C3%B4ng-B%E1%BA%B1ng-huy%E1%BB%87n-P%C3%A1c-N%E1%BA%B7m-t%E1%BB%89nh-B%E1%BA%AFc-K%E1%BA%A1n-100079579266880/" TargetMode="External"/><Relationship Id="rId3796" Type="http://schemas.openxmlformats.org/officeDocument/2006/relationships/hyperlink" Target="https://www.facebook.com/p/C%C3%B4ng-an-x%C3%A3-Ng%E1%BB%8Dc-Quan-100022836976673/" TargetMode="External"/><Relationship Id="rId2398" Type="http://schemas.openxmlformats.org/officeDocument/2006/relationships/hyperlink" Target="http://binhdao.thangbinh.quangnam.gov.vn/danh-ba-%C4%91ien-thoai" TargetMode="External"/><Relationship Id="rId3449" Type="http://schemas.openxmlformats.org/officeDocument/2006/relationships/hyperlink" Target="https://stc.quangnam.gov.vn/webcenter/portal/bantiepcongdan/pages_van-ban/chi-tiet?dDocName=PORTAL513627" TargetMode="External"/><Relationship Id="rId577" Type="http://schemas.openxmlformats.org/officeDocument/2006/relationships/hyperlink" Target="https://www.facebook.com/profile.php?id=100063437396527" TargetMode="External"/><Relationship Id="rId2258" Type="http://schemas.openxmlformats.org/officeDocument/2006/relationships/hyperlink" Target="https://bacninh.gov.vn/" TargetMode="External"/><Relationship Id="rId3656" Type="http://schemas.openxmlformats.org/officeDocument/2006/relationships/hyperlink" Target="https://www.facebook.com/TSMT.tuyenquang2015/?locale=vi_VN" TargetMode="External"/><Relationship Id="rId3863" Type="http://schemas.openxmlformats.org/officeDocument/2006/relationships/hyperlink" Target="https://www.facebook.com/conganhatinh/" TargetMode="External"/><Relationship Id="rId784" Type="http://schemas.openxmlformats.org/officeDocument/2006/relationships/hyperlink" Target="https://www.facebook.com/profile.php?id=100063594541910" TargetMode="External"/><Relationship Id="rId991" Type="http://schemas.openxmlformats.org/officeDocument/2006/relationships/hyperlink" Target="https://www.facebook.com/phunuconganBacKan" TargetMode="External"/><Relationship Id="rId1067" Type="http://schemas.openxmlformats.org/officeDocument/2006/relationships/hyperlink" Target="https://www.facebook.com/pctp.govap" TargetMode="External"/><Relationship Id="rId2465" Type="http://schemas.openxmlformats.org/officeDocument/2006/relationships/hyperlink" Target="https://namtramy.quangnam.gov.vn/webcenter/portal/namtramy" TargetMode="External"/><Relationship Id="rId2672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3309" Type="http://schemas.openxmlformats.org/officeDocument/2006/relationships/hyperlink" Target="https://thaithuy.thaibinh.gov.vn/" TargetMode="External"/><Relationship Id="rId3516" Type="http://schemas.openxmlformats.org/officeDocument/2006/relationships/hyperlink" Target="https://www.facebook.com/p/C%C3%B4ng-an-X%C3%A3-Kim-%C4%90%E1%BB%A9c-100072062261654/?_rdr" TargetMode="External"/><Relationship Id="rId3723" Type="http://schemas.openxmlformats.org/officeDocument/2006/relationships/hyperlink" Target="https://dbnd.quangbinh.gov.vn/chi-tiet-tin/-/view-article/1/1515633979427/1689756165816" TargetMode="External"/><Relationship Id="rId3930" Type="http://schemas.openxmlformats.org/officeDocument/2006/relationships/hyperlink" Target="https://www.facebook.com/people/C%C3%B4ng-an-x%C3%A3-Ng%E1%BB%8Dc-Trung-huy%E1%BB%87n-Ng%E1%BB%8Dc-L%E1%BA%B7c-t%E1%BB%89nh-Thanh-H%C3%B3a/100063645006724/" TargetMode="External"/><Relationship Id="rId437" Type="http://schemas.openxmlformats.org/officeDocument/2006/relationships/hyperlink" Target="https://www.facebook.com/profile.php?id=100072021097205" TargetMode="External"/><Relationship Id="rId644" Type="http://schemas.openxmlformats.org/officeDocument/2006/relationships/hyperlink" Target="https://www.facebook.com/profile.php?id=100067814406903" TargetMode="External"/><Relationship Id="rId851" Type="http://schemas.openxmlformats.org/officeDocument/2006/relationships/hyperlink" Target="https://www.facebook.com/profile.php?id=100057086064549" TargetMode="External"/><Relationship Id="rId1274" Type="http://schemas.openxmlformats.org/officeDocument/2006/relationships/hyperlink" Target="https://www.facebook.com/CucCSKT" TargetMode="External"/><Relationship Id="rId1481" Type="http://schemas.openxmlformats.org/officeDocument/2006/relationships/hyperlink" Target="https://www.facebook.com/conganxaduclongnhoquan/" TargetMode="External"/><Relationship Id="rId2118" Type="http://schemas.openxmlformats.org/officeDocument/2006/relationships/hyperlink" Target="https://namdinh.gov.vn/" TargetMode="External"/><Relationship Id="rId2325" Type="http://schemas.openxmlformats.org/officeDocument/2006/relationships/hyperlink" Target="http://phamthai.kinhmon.haiduong.gov.vn/" TargetMode="External"/><Relationship Id="rId2532" Type="http://schemas.openxmlformats.org/officeDocument/2006/relationships/hyperlink" Target="http://xatradon.namtramy.gov.vn/" TargetMode="External"/><Relationship Id="rId504" Type="http://schemas.openxmlformats.org/officeDocument/2006/relationships/hyperlink" Target="https://www.facebook.com/profile.php?id=100070689427573" TargetMode="External"/><Relationship Id="rId711" Type="http://schemas.openxmlformats.org/officeDocument/2006/relationships/hyperlink" Target="https://www.facebook.com/profile.php?id=100064826936706" TargetMode="External"/><Relationship Id="rId1134" Type="http://schemas.openxmlformats.org/officeDocument/2006/relationships/hyperlink" Target="https://www.facebook.com/hpncatdaklak/" TargetMode="External"/><Relationship Id="rId1341" Type="http://schemas.openxmlformats.org/officeDocument/2006/relationships/hyperlink" Target="https://www.facebook.com/conganxathothanh/" TargetMode="External"/><Relationship Id="rId1201" Type="http://schemas.openxmlformats.org/officeDocument/2006/relationships/hyperlink" Target="https://www.facebook.com/conganxakytien/" TargetMode="External"/><Relationship Id="rId3099" Type="http://schemas.openxmlformats.org/officeDocument/2006/relationships/hyperlink" Target="https://www.facebook.com/p/C%C3%B4ng-an-x%C3%A3-Long-X%C3%A1-100063532419754/" TargetMode="External"/><Relationship Id="rId3166" Type="http://schemas.openxmlformats.org/officeDocument/2006/relationships/hyperlink" Target="https://www.facebook.com/p/C%C3%B4ng-an-ph%C6%B0%E1%BB%9Dng-B%E1%BA%AFc-S%C6%A1n-TP-Tam-%C4%90i%E1%BB%87p-100069946128643/" TargetMode="External"/><Relationship Id="rId3373" Type="http://schemas.openxmlformats.org/officeDocument/2006/relationships/hyperlink" Target="https://www.facebook.com/dtncatquangngai/" TargetMode="External"/><Relationship Id="rId3580" Type="http://schemas.openxmlformats.org/officeDocument/2006/relationships/hyperlink" Target="https://lucngan.bacgiang.gov.vn/" TargetMode="External"/><Relationship Id="rId294" Type="http://schemas.openxmlformats.org/officeDocument/2006/relationships/hyperlink" Target="https://www.facebook.com/profile.php?id=100072195438924" TargetMode="External"/><Relationship Id="rId2182" Type="http://schemas.openxmlformats.org/officeDocument/2006/relationships/hyperlink" Target="https://www.facebook.com/conganxaTuMai/" TargetMode="External"/><Relationship Id="rId3026" Type="http://schemas.openxmlformats.org/officeDocument/2006/relationships/hyperlink" Target="https://www.facebook.com/322827476213987" TargetMode="External"/><Relationship Id="rId3233" Type="http://schemas.openxmlformats.org/officeDocument/2006/relationships/hyperlink" Target="https://thaibinh.gov.vn/van-ban-phap-luat/van-ban-dieu-hanh/ve-viec-cho-phep-uy-ban-nhan-dan-xa-tay-ninh-huyen-tien-hai-.html" TargetMode="External"/><Relationship Id="rId154" Type="http://schemas.openxmlformats.org/officeDocument/2006/relationships/hyperlink" Target="https://www.facebook.com/TuoitreCongantinhBinhDinh/" TargetMode="External"/><Relationship Id="rId361" Type="http://schemas.openxmlformats.org/officeDocument/2006/relationships/hyperlink" Target="https://www.facebook.com/profile.php?id=100072202249710" TargetMode="External"/><Relationship Id="rId2042" Type="http://schemas.openxmlformats.org/officeDocument/2006/relationships/hyperlink" Target="https://dichvucong.gov.vn/p/home/dvc-tthc-co-quan-chi-tiet.html?id=403536" TargetMode="External"/><Relationship Id="rId3440" Type="http://schemas.openxmlformats.org/officeDocument/2006/relationships/hyperlink" Target="https://thaibinh.gov.vn/" TargetMode="External"/><Relationship Id="rId2999" Type="http://schemas.openxmlformats.org/officeDocument/2006/relationships/hyperlink" Target="https://stttt.dienbien.gov.vn/vi/about/danh-sach-nguoi-phat-ngon-tinh-dien-bien-nam-2018.html" TargetMode="External"/><Relationship Id="rId3300" Type="http://schemas.openxmlformats.org/officeDocument/2006/relationships/hyperlink" Target="https://thuyson.thaithuy.thaibinh.gov.vn/" TargetMode="External"/><Relationship Id="rId221" Type="http://schemas.openxmlformats.org/officeDocument/2006/relationships/hyperlink" Target="https://www.facebook.com/Tu%E1%BB%95i-tr%E1%BA%BB-C%C3%B4ng-an-huy%E1%BB%87n-B%C3%A1t-X%C3%A1t-100956958785358/" TargetMode="External"/><Relationship Id="rId2859" Type="http://schemas.openxmlformats.org/officeDocument/2006/relationships/hyperlink" Target="https://www.facebook.com/p/C%C3%B4ng-an-x%C3%A3-Long-S%C6%A1n-huy%E1%BB%87n-Anh-S%C6%A1n-100064974845120/" TargetMode="External"/><Relationship Id="rId1668" Type="http://schemas.openxmlformats.org/officeDocument/2006/relationships/hyperlink" Target="https://ninhkhang.hoalu.ninhbinh.gov.vn/" TargetMode="External"/><Relationship Id="rId1875" Type="http://schemas.openxmlformats.org/officeDocument/2006/relationships/hyperlink" Target="https://www.facebook.com/tuoitreconganvinhlong/" TargetMode="External"/><Relationship Id="rId2719" Type="http://schemas.openxmlformats.org/officeDocument/2006/relationships/hyperlink" Target="https://vinhtu.vinhlinh.quangtri.gov.vn/" TargetMode="External"/><Relationship Id="rId4074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1528" Type="http://schemas.openxmlformats.org/officeDocument/2006/relationships/hyperlink" Target="https://donxuan.duyenhai.travinh.gov.vn/" TargetMode="External"/><Relationship Id="rId2926" Type="http://schemas.openxmlformats.org/officeDocument/2006/relationships/hyperlink" Target="https://www.facebook.com/huyendoantanson/" TargetMode="External"/><Relationship Id="rId3090" Type="http://schemas.openxmlformats.org/officeDocument/2006/relationships/hyperlink" Target="https://tanlap.danphuong.hanoi.gov.vn/" TargetMode="External"/><Relationship Id="rId1735" Type="http://schemas.openxmlformats.org/officeDocument/2006/relationships/hyperlink" Target="https://dichvucong.namdinh.gov.vn/portaldvc/KenhTin/dich-vu-cong-truc-tuyen.aspx?_dv=B18AE6B4-54BC-4178-5345-F7D866DB8519" TargetMode="External"/><Relationship Id="rId1942" Type="http://schemas.openxmlformats.org/officeDocument/2006/relationships/hyperlink" Target="https://danphuong.hanoi.gov.vn/" TargetMode="External"/><Relationship Id="rId4001" Type="http://schemas.openxmlformats.org/officeDocument/2006/relationships/hyperlink" Target="https://kimtan.thachthanh.thanhhoa.gov.vn/trang-chu" TargetMode="External"/><Relationship Id="rId27" Type="http://schemas.openxmlformats.org/officeDocument/2006/relationships/hyperlink" Target="https://www.facebook.com/vinhandanphucvu198" TargetMode="External"/><Relationship Id="rId1802" Type="http://schemas.openxmlformats.org/officeDocument/2006/relationships/hyperlink" Target="https://www.facebook.com/Conganxavs113/" TargetMode="External"/><Relationship Id="rId3767" Type="http://schemas.openxmlformats.org/officeDocument/2006/relationships/hyperlink" Target="https://www.facebook.com/TuoitreConganVinhPhuc/" TargetMode="External"/><Relationship Id="rId3974" Type="http://schemas.openxmlformats.org/officeDocument/2006/relationships/hyperlink" Target="https://www.facebook.com/profile.php?id=61565896341505" TargetMode="External"/><Relationship Id="rId688" Type="http://schemas.openxmlformats.org/officeDocument/2006/relationships/hyperlink" Target="https://www.facebook.com/profile.php?id=100065703663197" TargetMode="External"/><Relationship Id="rId895" Type="http://schemas.openxmlformats.org/officeDocument/2006/relationships/hyperlink" Target="https://www.facebook.com/PoliceVC" TargetMode="External"/><Relationship Id="rId2369" Type="http://schemas.openxmlformats.org/officeDocument/2006/relationships/hyperlink" Target="https://www.facebook.com/CAHoaAnCB/" TargetMode="External"/><Relationship Id="rId2576" Type="http://schemas.openxmlformats.org/officeDocument/2006/relationships/hyperlink" Target="https://konray.kontum.gov.vn/" TargetMode="External"/><Relationship Id="rId2783" Type="http://schemas.openxmlformats.org/officeDocument/2006/relationships/hyperlink" Target="https://xasonphu.hatinh.gov.vn/" TargetMode="External"/><Relationship Id="rId2990" Type="http://schemas.openxmlformats.org/officeDocument/2006/relationships/hyperlink" Target="https://giatrung.giavien.ninhbinh.gov.vn/" TargetMode="External"/><Relationship Id="rId3627" Type="http://schemas.openxmlformats.org/officeDocument/2006/relationships/hyperlink" Target="https://www.facebook.com/phongchaybinhthuan/?locale=vi_VN" TargetMode="External"/><Relationship Id="rId3834" Type="http://schemas.openxmlformats.org/officeDocument/2006/relationships/hyperlink" Target="https://www.facebook.com/tuoitreconganvinhlong/" TargetMode="External"/><Relationship Id="rId548" Type="http://schemas.openxmlformats.org/officeDocument/2006/relationships/hyperlink" Target="https://www.facebook.com/profile.php?id=100063620106081" TargetMode="External"/><Relationship Id="rId755" Type="http://schemas.openxmlformats.org/officeDocument/2006/relationships/hyperlink" Target="https://www.facebook.com/profile.php?id=100063904352025" TargetMode="External"/><Relationship Id="rId962" Type="http://schemas.openxmlformats.org/officeDocument/2006/relationships/hyperlink" Target="https://www.facebook.com/policedaicuong/" TargetMode="External"/><Relationship Id="rId1178" Type="http://schemas.openxmlformats.org/officeDocument/2006/relationships/hyperlink" Target="https://www.facebook.com/conganxaphuphung/" TargetMode="External"/><Relationship Id="rId1385" Type="http://schemas.openxmlformats.org/officeDocument/2006/relationships/hyperlink" Target="https://www.facebook.com/conganxaphuthanh1" TargetMode="External"/><Relationship Id="rId1592" Type="http://schemas.openxmlformats.org/officeDocument/2006/relationships/hyperlink" Target="https://www.facebook.com/conganxakhoikydaitu/" TargetMode="External"/><Relationship Id="rId2229" Type="http://schemas.openxmlformats.org/officeDocument/2006/relationships/hyperlink" Target="https://angiang.gov.vn/vi" TargetMode="External"/><Relationship Id="rId2436" Type="http://schemas.openxmlformats.org/officeDocument/2006/relationships/hyperlink" Target="https://duyphuoc.duyxuyen.quangnam.gov.vn/" TargetMode="External"/><Relationship Id="rId2643" Type="http://schemas.openxmlformats.org/officeDocument/2006/relationships/hyperlink" Target="https://www.facebook.com/p/C%C3%B4ng-an-x%C3%A3-M%E1%BB%B9-L%E1%BB%99c-HTam-B%C3%ACnh-TV%C4%A9nh-Long-100071953686739/" TargetMode="External"/><Relationship Id="rId2850" Type="http://schemas.openxmlformats.org/officeDocument/2006/relationships/hyperlink" Target="https://huulung.langson.gov.vn/" TargetMode="External"/><Relationship Id="rId91" Type="http://schemas.openxmlformats.org/officeDocument/2006/relationships/hyperlink" Target="https://www.facebook.com/conganxaquangtrunghuyenthongnhat" TargetMode="External"/><Relationship Id="rId408" Type="http://schemas.openxmlformats.org/officeDocument/2006/relationships/hyperlink" Target="https://www.facebook.com/profile.php?id=100072376419877" TargetMode="External"/><Relationship Id="rId615" Type="http://schemas.openxmlformats.org/officeDocument/2006/relationships/hyperlink" Target="https://www.facebook.com/profile.php?id=100068854224748" TargetMode="External"/><Relationship Id="rId822" Type="http://schemas.openxmlformats.org/officeDocument/2006/relationships/hyperlink" Target="https://www.facebook.com/profile.php?id=100061688553553" TargetMode="External"/><Relationship Id="rId1038" Type="http://schemas.openxmlformats.org/officeDocument/2006/relationships/hyperlink" Target="https://www.facebook.com/Ph%C3%B2ng-ch%C3%A1y-ch%E1%BB%AFa-ch%C3%A1y-H%C3%A0-T%C4%A9nh-109942911631973/" TargetMode="External"/><Relationship Id="rId1245" Type="http://schemas.openxmlformats.org/officeDocument/2006/relationships/hyperlink" Target="https://www.facebook.com/Doicanhsatkinhte" TargetMode="External"/><Relationship Id="rId1452" Type="http://schemas.openxmlformats.org/officeDocument/2006/relationships/hyperlink" Target="https://www.facebook.com/conganxahopthanh" TargetMode="External"/><Relationship Id="rId2503" Type="http://schemas.openxmlformats.org/officeDocument/2006/relationships/hyperlink" Target="https://www.facebook.com/p/Tu%E1%BB%95i-tr%E1%BA%BB-C%C3%B4ng-an-huy%E1%BB%87n-Th%C3%A1i-Th%E1%BB%A5y-100083773900284/" TargetMode="External"/><Relationship Id="rId3901" Type="http://schemas.openxmlformats.org/officeDocument/2006/relationships/hyperlink" Target="http://phamthai.kinhmon.haiduong.gov.vn/" TargetMode="External"/><Relationship Id="rId1105" Type="http://schemas.openxmlformats.org/officeDocument/2006/relationships/hyperlink" Target="https://www.facebook.com/ConganxaTienDong/" TargetMode="External"/><Relationship Id="rId1312" Type="http://schemas.openxmlformats.org/officeDocument/2006/relationships/hyperlink" Target="https://www.facebook.com/conganxaxuanmy/" TargetMode="External"/><Relationship Id="rId2710" Type="http://schemas.openxmlformats.org/officeDocument/2006/relationships/hyperlink" Target="https://hoangcat.hoanghoa.thanhhoa.gov.vn/" TargetMode="External"/><Relationship Id="rId3277" Type="http://schemas.openxmlformats.org/officeDocument/2006/relationships/hyperlink" Target="https://hailam.hailang.quangtri.gov.vn/" TargetMode="External"/><Relationship Id="rId198" Type="http://schemas.openxmlformats.org/officeDocument/2006/relationships/hyperlink" Target="https://www.facebook.com/profile.php?id=100083237683907" TargetMode="External"/><Relationship Id="rId2086" Type="http://schemas.openxmlformats.org/officeDocument/2006/relationships/hyperlink" Target="https://thaibinh.gov.vn/van-ban-phap-luat/van-ban-dieu-hanh/quyet-dinh-so-2897-qd-ubnd-ve-viec-cho-phep-uy-ban-nhan-dan-.html" TargetMode="External"/><Relationship Id="rId3484" Type="http://schemas.openxmlformats.org/officeDocument/2006/relationships/hyperlink" Target="https://triton.angiang.gov.vn/wps/portal/Home" TargetMode="External"/><Relationship Id="rId3691" Type="http://schemas.openxmlformats.org/officeDocument/2006/relationships/hyperlink" Target="https://cattien.lamdong.gov.vn/" TargetMode="External"/><Relationship Id="rId2293" Type="http://schemas.openxmlformats.org/officeDocument/2006/relationships/hyperlink" Target="https://baclieu.gov.vn/" TargetMode="External"/><Relationship Id="rId3137" Type="http://schemas.openxmlformats.org/officeDocument/2006/relationships/hyperlink" Target="https://www.facebook.com/conganxaquangtrunghuyenthongnhat/" TargetMode="External"/><Relationship Id="rId3344" Type="http://schemas.openxmlformats.org/officeDocument/2006/relationships/hyperlink" Target="https://www.facebook.com/p/C%C3%B4ng-an-x%C3%A3-T%C3%A2n-H%C6%B0%C6%A1ng-huy%E1%BB%87n-Ninh-Giang-t%E1%BB%89nh-H%E1%BA%A3i-D%C6%B0%C6%A1ng-100075710275776/" TargetMode="External"/><Relationship Id="rId3551" Type="http://schemas.openxmlformats.org/officeDocument/2006/relationships/hyperlink" Target="https://quevo.bacninh.gov.vn/news/-/details/22344/xa-ao-vien" TargetMode="External"/><Relationship Id="rId265" Type="http://schemas.openxmlformats.org/officeDocument/2006/relationships/hyperlink" Target="https://www.facebook.com/profile.php?id=100083057086428" TargetMode="External"/><Relationship Id="rId472" Type="http://schemas.openxmlformats.org/officeDocument/2006/relationships/hyperlink" Target="https://www.facebook.com/profile.php?id=100069426240301" TargetMode="External"/><Relationship Id="rId2153" Type="http://schemas.openxmlformats.org/officeDocument/2006/relationships/hyperlink" Target="https://www.facebook.com/conganxathientan/" TargetMode="External"/><Relationship Id="rId2360" Type="http://schemas.openxmlformats.org/officeDocument/2006/relationships/hyperlink" Target="https://hatinh.gov.vn/" TargetMode="External"/><Relationship Id="rId3204" Type="http://schemas.openxmlformats.org/officeDocument/2006/relationships/hyperlink" Target="https://quangngai.gov.vn/" TargetMode="External"/><Relationship Id="rId3411" Type="http://schemas.openxmlformats.org/officeDocument/2006/relationships/hyperlink" Target="https://www.facebook.com/p/Tu%E1%BB%95i-Tr%E1%BA%BB-C%C3%B4ng-An-Huy%E1%BB%87n-Ch%C6%B0%C6%A1ng-M%E1%BB%B9-100028578047777/?locale=el_GR" TargetMode="External"/><Relationship Id="rId125" Type="http://schemas.openxmlformats.org/officeDocument/2006/relationships/hyperlink" Target="https://www.facebook.com/xdptninhbinh/" TargetMode="External"/><Relationship Id="rId332" Type="http://schemas.openxmlformats.org/officeDocument/2006/relationships/hyperlink" Target="https://www.facebook.com/profile.php?id=100078475732959" TargetMode="External"/><Relationship Id="rId2013" Type="http://schemas.openxmlformats.org/officeDocument/2006/relationships/hyperlink" Target="https://hungnghia.hungnguyen.nghean.gov.vn/" TargetMode="External"/><Relationship Id="rId2220" Type="http://schemas.openxmlformats.org/officeDocument/2006/relationships/hyperlink" Target="http://ngocson.ngoclac.thanhhoa.gov.vn/" TargetMode="External"/><Relationship Id="rId1779" Type="http://schemas.openxmlformats.org/officeDocument/2006/relationships/hyperlink" Target="https://www.facebook.com/conganxatrungngai/" TargetMode="External"/><Relationship Id="rId1986" Type="http://schemas.openxmlformats.org/officeDocument/2006/relationships/hyperlink" Target="https://www.facebook.com/ConganxaKhamLang/" TargetMode="External"/><Relationship Id="rId4045" Type="http://schemas.openxmlformats.org/officeDocument/2006/relationships/hyperlink" Target="https://lienminh.ductho.hatinh.gov.vn/LienMinh/KenhTin/chuc-nang-nhiem-vu.aspx" TargetMode="External"/><Relationship Id="rId1639" Type="http://schemas.openxmlformats.org/officeDocument/2006/relationships/hyperlink" Target="https://stttt.dienbien.gov.vn/vi/about/danh-sach-nguoi-phat-ngon-tinh-dien-bien-nam-2018.html" TargetMode="External"/><Relationship Id="rId1846" Type="http://schemas.openxmlformats.org/officeDocument/2006/relationships/hyperlink" Target="https://www.facebook.com/catpsonla/" TargetMode="External"/><Relationship Id="rId3061" Type="http://schemas.openxmlformats.org/officeDocument/2006/relationships/hyperlink" Target="https://www.facebook.com/conganthachha/?locale=vi_VN" TargetMode="External"/><Relationship Id="rId1706" Type="http://schemas.openxmlformats.org/officeDocument/2006/relationships/hyperlink" Target="https://nhoquan.ninhbinh.gov.vn/xa-quynh-luu" TargetMode="External"/><Relationship Id="rId1913" Type="http://schemas.openxmlformats.org/officeDocument/2006/relationships/hyperlink" Target="https://lamdong.gov.vn/" TargetMode="External"/><Relationship Id="rId3878" Type="http://schemas.openxmlformats.org/officeDocument/2006/relationships/hyperlink" Target="https://www.quangtri.gov.vn/" TargetMode="External"/><Relationship Id="rId799" Type="http://schemas.openxmlformats.org/officeDocument/2006/relationships/hyperlink" Target="https://www.facebook.com/profile.php?id=100063495044863" TargetMode="External"/><Relationship Id="rId2687" Type="http://schemas.openxmlformats.org/officeDocument/2006/relationships/hyperlink" Target="https://www.facebook.com/p/Tu%E1%BB%95i-tr%E1%BA%BB-C%C3%B4ng-an-huy%E1%BB%87n-L%E1%BB%99c-B%C3%ACnh-100063492099584/" TargetMode="External"/><Relationship Id="rId2894" Type="http://schemas.openxmlformats.org/officeDocument/2006/relationships/hyperlink" Target="https://yenloc.namdinh.gov.vn/ubnd-xa" TargetMode="External"/><Relationship Id="rId3738" Type="http://schemas.openxmlformats.org/officeDocument/2006/relationships/hyperlink" Target="https://yenchau.sonla.gov.vn/?pageid=31386&amp;p_field=3758" TargetMode="External"/><Relationship Id="rId659" Type="http://schemas.openxmlformats.org/officeDocument/2006/relationships/hyperlink" Target="https://www.facebook.com/profile.php?id=100067057295529" TargetMode="External"/><Relationship Id="rId866" Type="http://schemas.openxmlformats.org/officeDocument/2006/relationships/hyperlink" Target="https://www.facebook.com/profile.php?id=100046294881355" TargetMode="External"/><Relationship Id="rId1289" Type="http://schemas.openxmlformats.org/officeDocument/2006/relationships/hyperlink" Target="https://www.facebook.com/csgtvinhphuc/" TargetMode="External"/><Relationship Id="rId1496" Type="http://schemas.openxmlformats.org/officeDocument/2006/relationships/hyperlink" Target="https://www.facebook.com/conganxadonglac/" TargetMode="External"/><Relationship Id="rId2547" Type="http://schemas.openxmlformats.org/officeDocument/2006/relationships/hyperlink" Target="https://chuongmy.hanoi.gov.vn/" TargetMode="External"/><Relationship Id="rId3945" Type="http://schemas.openxmlformats.org/officeDocument/2006/relationships/hyperlink" Target="https://kientho.ngoclac.thanhhoa.gov.vn/file/download/637384705.html" TargetMode="External"/><Relationship Id="rId519" Type="http://schemas.openxmlformats.org/officeDocument/2006/relationships/hyperlink" Target="https://www.facebook.com/profile.php?id=100070101512093" TargetMode="External"/><Relationship Id="rId1149" Type="http://schemas.openxmlformats.org/officeDocument/2006/relationships/hyperlink" Target="https://www.facebook.com/ConganxaDongLa/" TargetMode="External"/><Relationship Id="rId1356" Type="http://schemas.openxmlformats.org/officeDocument/2006/relationships/hyperlink" Target="https://www.facebook.com/conganxatanthinh" TargetMode="External"/><Relationship Id="rId2754" Type="http://schemas.openxmlformats.org/officeDocument/2006/relationships/hyperlink" Target="https://www.facebook.com/Conganxa.DakNhau/" TargetMode="External"/><Relationship Id="rId2961" Type="http://schemas.openxmlformats.org/officeDocument/2006/relationships/hyperlink" Target="https://www.facebook.com/TuoitreConganVinhPhuc/" TargetMode="External"/><Relationship Id="rId3805" Type="http://schemas.openxmlformats.org/officeDocument/2006/relationships/hyperlink" Target="https://www.facebook.com/conganthixabadon/?locale=vi_VN" TargetMode="External"/><Relationship Id="rId726" Type="http://schemas.openxmlformats.org/officeDocument/2006/relationships/hyperlink" Target="https://www.facebook.com/profile.php?id=100064666785010" TargetMode="External"/><Relationship Id="rId933" Type="http://schemas.openxmlformats.org/officeDocument/2006/relationships/hyperlink" Target="https://www.facebook.com/policenamtramy" TargetMode="External"/><Relationship Id="rId1009" Type="http://schemas.openxmlformats.org/officeDocument/2006/relationships/hyperlink" Target="https://www.facebook.com/phongchaylangson/" TargetMode="External"/><Relationship Id="rId1563" Type="http://schemas.openxmlformats.org/officeDocument/2006/relationships/hyperlink" Target="https://hoangquys.hoanghoa.thanhhoa.gov.vn/" TargetMode="External"/><Relationship Id="rId1770" Type="http://schemas.openxmlformats.org/officeDocument/2006/relationships/hyperlink" Target="https://thuongninh.nhuxuan.thanhhoa.gov.vn/" TargetMode="External"/><Relationship Id="rId2407" Type="http://schemas.openxmlformats.org/officeDocument/2006/relationships/hyperlink" Target="https://www.facebook.com/policebinhtu/" TargetMode="External"/><Relationship Id="rId2614" Type="http://schemas.openxmlformats.org/officeDocument/2006/relationships/hyperlink" Target="https://kongchro.gialai.gov.vn/Xa-Yang-Trung/Tin-tuc/Hoat-%C4%91ong-xa/Thong-bao-Ve-viec-cong-khai-Ke-hoach-su-dung-%C4%91at-n.aspx" TargetMode="External"/><Relationship Id="rId2821" Type="http://schemas.openxmlformats.org/officeDocument/2006/relationships/hyperlink" Target="https://www.facebook.com/@cahcumgar/?locale=vi_VN" TargetMode="External"/><Relationship Id="rId62" Type="http://schemas.openxmlformats.org/officeDocument/2006/relationships/hyperlink" Target="https://www.facebook.com/C%C3%B4ng-an-huy%E1%BB%87n-Thanh-Thu%E1%BB%B7-104642398053252" TargetMode="External"/><Relationship Id="rId1216" Type="http://schemas.openxmlformats.org/officeDocument/2006/relationships/hyperlink" Target="https://www.facebook.com/conganxahopphong" TargetMode="External"/><Relationship Id="rId1423" Type="http://schemas.openxmlformats.org/officeDocument/2006/relationships/hyperlink" Target="https://www.facebook.com/ConganxaMinhTan/" TargetMode="External"/><Relationship Id="rId1630" Type="http://schemas.openxmlformats.org/officeDocument/2006/relationships/hyperlink" Target="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" TargetMode="External"/><Relationship Id="rId3388" Type="http://schemas.openxmlformats.org/officeDocument/2006/relationships/hyperlink" Target="http://congbao.tuyenquang.gov.vn/van-ban/van-ban/trang-799.html" TargetMode="External"/><Relationship Id="rId3595" Type="http://schemas.openxmlformats.org/officeDocument/2006/relationships/hyperlink" Target="https://www.facebook.com/p/C%C3%B4ng-An-X%C3%A3-Long-T%C3%A2n-100072414188764/" TargetMode="External"/><Relationship Id="rId2197" Type="http://schemas.openxmlformats.org/officeDocument/2006/relationships/hyperlink" Target="https://www.facebook.com/TuoitreConganVinhPhuc/" TargetMode="External"/><Relationship Id="rId3248" Type="http://schemas.openxmlformats.org/officeDocument/2006/relationships/hyperlink" Target="https://giongtrom.bentre.gov.vn/" TargetMode="External"/><Relationship Id="rId3455" Type="http://schemas.openxmlformats.org/officeDocument/2006/relationships/hyperlink" Target="https://chauthanh.haugiang.gov.vn/" TargetMode="External"/><Relationship Id="rId3662" Type="http://schemas.openxmlformats.org/officeDocument/2006/relationships/hyperlink" Target="https://dichvucong.gov.vn/p/home/dvc-tthc-co-quan-chi-tiet.html?id=409956" TargetMode="External"/><Relationship Id="rId169" Type="http://schemas.openxmlformats.org/officeDocument/2006/relationships/hyperlink" Target="https://www.facebook.com/TuoitreConganCaoBang" TargetMode="External"/><Relationship Id="rId376" Type="http://schemas.openxmlformats.org/officeDocument/2006/relationships/hyperlink" Target="https://www.facebook.com/profile.php?id=100072183319533" TargetMode="External"/><Relationship Id="rId583" Type="http://schemas.openxmlformats.org/officeDocument/2006/relationships/hyperlink" Target="https://www.facebook.com/profile.php?id=100063062688308" TargetMode="External"/><Relationship Id="rId790" Type="http://schemas.openxmlformats.org/officeDocument/2006/relationships/hyperlink" Target="https://www.facebook.com/profile.php?id=100063556540192" TargetMode="External"/><Relationship Id="rId2057" Type="http://schemas.openxmlformats.org/officeDocument/2006/relationships/hyperlink" Target="https://ngochoi.kontum.gov.vn/" TargetMode="External"/><Relationship Id="rId2264" Type="http://schemas.openxmlformats.org/officeDocument/2006/relationships/hyperlink" Target="https://www.tayninh.gov.vn/" TargetMode="External"/><Relationship Id="rId2471" Type="http://schemas.openxmlformats.org/officeDocument/2006/relationships/hyperlink" Target="https://phuocduc.phuocson.quangnam.gov.vn/" TargetMode="External"/><Relationship Id="rId3108" Type="http://schemas.openxmlformats.org/officeDocument/2006/relationships/hyperlink" Target="https://angiang.gov.vn/vi" TargetMode="External"/><Relationship Id="rId3315" Type="http://schemas.openxmlformats.org/officeDocument/2006/relationships/hyperlink" Target="https://chuongmy.hanoi.gov.vn/tin-van-hoa-xa-hoi/-/news/pde1maEQe4QT/28859.html;jsessionid=ZuG4C-+TunbmdhlISpXH436a.node66" TargetMode="External"/><Relationship Id="rId3522" Type="http://schemas.openxmlformats.org/officeDocument/2006/relationships/hyperlink" Target="https://vuthu.thaibinh.gov.vn/" TargetMode="External"/><Relationship Id="rId236" Type="http://schemas.openxmlformats.org/officeDocument/2006/relationships/hyperlink" Target="https://www.facebook.com/profile.php?id=100070047815358" TargetMode="External"/><Relationship Id="rId443" Type="http://schemas.openxmlformats.org/officeDocument/2006/relationships/hyperlink" Target="https://www.facebook.com/Ph%C3%B2ng-An-ninh-%C4%91i%E1%BB%81u-tra-C%C3%B4ng-an-t%E1%BB%89nh-B%E1%BA%A1c-Li%C3%AAu-100423779408012" TargetMode="External"/><Relationship Id="rId650" Type="http://schemas.openxmlformats.org/officeDocument/2006/relationships/hyperlink" Target="https://www.facebook.com/profile.php?id=100067649521775" TargetMode="External"/><Relationship Id="rId1073" Type="http://schemas.openxmlformats.org/officeDocument/2006/relationships/hyperlink" Target="https://www.facebook.com/csgtqb/" TargetMode="External"/><Relationship Id="rId1280" Type="http://schemas.openxmlformats.org/officeDocument/2006/relationships/hyperlink" Target="https://www.facebook.com/csktcaqb" TargetMode="External"/><Relationship Id="rId2124" Type="http://schemas.openxmlformats.org/officeDocument/2006/relationships/hyperlink" Target="https://www.travinh.gov.vn/" TargetMode="External"/><Relationship Id="rId2331" Type="http://schemas.openxmlformats.org/officeDocument/2006/relationships/hyperlink" Target="https://binhthuan.gov.vn/" TargetMode="External"/><Relationship Id="rId303" Type="http://schemas.openxmlformats.org/officeDocument/2006/relationships/hyperlink" Target="https://www.facebook.com/profile.php?id=100083300284888" TargetMode="External"/><Relationship Id="rId1140" Type="http://schemas.openxmlformats.org/officeDocument/2006/relationships/hyperlink" Target="https://www.facebook.com/HoiphunuconganCaoBang" TargetMode="External"/><Relationship Id="rId4089" Type="http://schemas.openxmlformats.org/officeDocument/2006/relationships/hyperlink" Target="https://www.facebook.com/people/C%C3%B4ng-An-X%C3%A3-Thu%E1%BA%ADn-Minh-Huy%E1%BB%87n-Th%E1%BB%8D-Xu%C3%A2n/100079942642310/" TargetMode="External"/><Relationship Id="rId510" Type="http://schemas.openxmlformats.org/officeDocument/2006/relationships/hyperlink" Target="https://www.facebook.com/profile.php?id=100070537103089" TargetMode="External"/><Relationship Id="rId1000" Type="http://schemas.openxmlformats.org/officeDocument/2006/relationships/hyperlink" Target="https://www.facebook.com/Phong-Tr%C3%A0o-An-Ninh-x%C3%A3-Ngh%C4%A9a-An-Nam-Tr%E1%BB%B1c-Nam-%C4%90%E1%BB%8Bnh-112413644475527" TargetMode="External"/><Relationship Id="rId1957" Type="http://schemas.openxmlformats.org/officeDocument/2006/relationships/hyperlink" Target="https://txbinhminh.vinhlong.gov.vn/" TargetMode="External"/><Relationship Id="rId1817" Type="http://schemas.openxmlformats.org/officeDocument/2006/relationships/hyperlink" Target="https://yenninh.phuluong.thainguyen.gov.vn/" TargetMode="External"/><Relationship Id="rId3172" Type="http://schemas.openxmlformats.org/officeDocument/2006/relationships/hyperlink" Target="https://dichvucong.gov.vn/p/home/dvc-tthc-co-quan-chi-tiet.html?id=409956" TargetMode="External"/><Relationship Id="rId4016" Type="http://schemas.openxmlformats.org/officeDocument/2006/relationships/hyperlink" Target="https://www.facebook.com/conganthachdong/" TargetMode="External"/><Relationship Id="rId3032" Type="http://schemas.openxmlformats.org/officeDocument/2006/relationships/hyperlink" Target="https://www.facebook.com/p/Tu%E1%BB%95i-tr%E1%BA%BB-C%C3%B4ng-an-huy%E1%BB%87n-Th%C3%A1i-Th%E1%BB%A5y-100083773900284/" TargetMode="External"/><Relationship Id="rId160" Type="http://schemas.openxmlformats.org/officeDocument/2006/relationships/hyperlink" Target="https://www.facebook.com/profile.php?id=100083237683907" TargetMode="External"/><Relationship Id="rId3989" Type="http://schemas.openxmlformats.org/officeDocument/2006/relationships/hyperlink" Target="http://tantruong.camgiang.haiduong.gov.vn/" TargetMode="External"/><Relationship Id="rId2798" Type="http://schemas.openxmlformats.org/officeDocument/2006/relationships/hyperlink" Target="https://thaibinh.gov.vn/van-ban-phap-luat/van-ban-dieu-hanh/cho-phep-uy-ban-nhan-dan-xa-vu-tien-huyen-vu-thu-chuyen-muc-.html?customDomain=thaibinh.gov.vn" TargetMode="External"/><Relationship Id="rId3849" Type="http://schemas.openxmlformats.org/officeDocument/2006/relationships/hyperlink" Target="https://tambinh.vinhlong.gov.vn/" TargetMode="External"/><Relationship Id="rId977" Type="http://schemas.openxmlformats.org/officeDocument/2006/relationships/hyperlink" Target="https://www.facebook.com/Police.An.Duc/" TargetMode="External"/><Relationship Id="rId2658" Type="http://schemas.openxmlformats.org/officeDocument/2006/relationships/hyperlink" Target="https://www.facebook.com/p/An-ninh-tr%E1%BA%ADt-t%E1%BB%B1-x%C3%A3-Qu%E1%BA%A5t-L%C6%B0u-100063037426322/" TargetMode="External"/><Relationship Id="rId2865" Type="http://schemas.openxmlformats.org/officeDocument/2006/relationships/hyperlink" Target="https://hungha.thaibinh.gov.vn/tin-tuc/tin-tuc-su-kien-noi-bat/xa-bac-son-to-chuc-diem-cua-huyen-ngay-hoi-toan-dan-bao-ve-a.html" TargetMode="External"/><Relationship Id="rId3709" Type="http://schemas.openxmlformats.org/officeDocument/2006/relationships/hyperlink" Target="https://lynhan.hanam.gov.vn/Pages/Thong-tin-ve-lanh-%C4%91ao-xa--thi-tran792346957.aspx" TargetMode="External"/><Relationship Id="rId3916" Type="http://schemas.openxmlformats.org/officeDocument/2006/relationships/hyperlink" Target="https://www.facebook.com/capLamSon/?locale=vi_VN" TargetMode="External"/><Relationship Id="rId4080" Type="http://schemas.openxmlformats.org/officeDocument/2006/relationships/hyperlink" Target="https://pid.vnptthanhhoa.vn/err.html" TargetMode="External"/><Relationship Id="rId837" Type="http://schemas.openxmlformats.org/officeDocument/2006/relationships/hyperlink" Target="https://www.facebook.com/profile.php?id=100059662381548" TargetMode="External"/><Relationship Id="rId1467" Type="http://schemas.openxmlformats.org/officeDocument/2006/relationships/hyperlink" Target="https://www.facebook.com/conganxahaumybaca/" TargetMode="External"/><Relationship Id="rId1674" Type="http://schemas.openxmlformats.org/officeDocument/2006/relationships/hyperlink" Target="https://www.facebook.com/conganxaPhuChau/" TargetMode="External"/><Relationship Id="rId1881" Type="http://schemas.openxmlformats.org/officeDocument/2006/relationships/hyperlink" Target="https://www.laocai.gov.vn/" TargetMode="External"/><Relationship Id="rId2518" Type="http://schemas.openxmlformats.org/officeDocument/2006/relationships/hyperlink" Target="https://danang.gov.vn/chinh-quyen/chi-tiet?id=49296&amp;_c=3,9,33" TargetMode="External"/><Relationship Id="rId2725" Type="http://schemas.openxmlformats.org/officeDocument/2006/relationships/hyperlink" Target="https://trieuphong.quangtri.gov.vn/x%C3%A3-tri%E1%BB%87u-long1" TargetMode="External"/><Relationship Id="rId2932" Type="http://schemas.openxmlformats.org/officeDocument/2006/relationships/hyperlink" Target="https://www.facebook.com/tuoitrecongansonla/" TargetMode="External"/><Relationship Id="rId904" Type="http://schemas.openxmlformats.org/officeDocument/2006/relationships/hyperlink" Target="https://www.facebook.com/policetienphong/" TargetMode="External"/><Relationship Id="rId1327" Type="http://schemas.openxmlformats.org/officeDocument/2006/relationships/hyperlink" Target="https://www.facebook.com/Conganxatuxa" TargetMode="External"/><Relationship Id="rId1534" Type="http://schemas.openxmlformats.org/officeDocument/2006/relationships/hyperlink" Target="https://dinhquan.dongnai.gov.vn/Pages/newsdetail.aspx?NewsId=5770&amp;CatId=97" TargetMode="External"/><Relationship Id="rId1741" Type="http://schemas.openxmlformats.org/officeDocument/2006/relationships/hyperlink" Target="https://www.facebook.com/conganxathachdai2020/" TargetMode="External"/><Relationship Id="rId33" Type="http://schemas.openxmlformats.org/officeDocument/2006/relationships/hyperlink" Target="https://www.facebook.com/caxlienminh" TargetMode="External"/><Relationship Id="rId1601" Type="http://schemas.openxmlformats.org/officeDocument/2006/relationships/hyperlink" Target="https://www.facebook.com/conganxakytien/" TargetMode="External"/><Relationship Id="rId3499" Type="http://schemas.openxmlformats.org/officeDocument/2006/relationships/hyperlink" Target="https://stttt.dienbien.gov.vn/vi/about/danh-sach-nguoi-phat-ngon-tinh-dien-bien-nam-2018.html" TargetMode="External"/><Relationship Id="rId3359" Type="http://schemas.openxmlformats.org/officeDocument/2006/relationships/hyperlink" Target="https://www.facebook.com/p/C%C3%B4ng-An-T%E1%BB%89nh-B%E1%BA%AFc-Ninh-100067184832103/" TargetMode="External"/><Relationship Id="rId3566" Type="http://schemas.openxmlformats.org/officeDocument/2006/relationships/hyperlink" Target="https://nongthonmoi.travinh.gov.vn/nhi-truong-ve-dich-nong-thon-moi-nam-2021/" TargetMode="External"/><Relationship Id="rId487" Type="http://schemas.openxmlformats.org/officeDocument/2006/relationships/hyperlink" Target="https://www.facebook.com/profile.php?id=100071311330312" TargetMode="External"/><Relationship Id="rId694" Type="http://schemas.openxmlformats.org/officeDocument/2006/relationships/hyperlink" Target="https://www.facebook.com/profile.php?id=100065430912017" TargetMode="External"/><Relationship Id="rId2168" Type="http://schemas.openxmlformats.org/officeDocument/2006/relationships/hyperlink" Target="https://binhdai.bentre.gov.vn/thuaduc" TargetMode="External"/><Relationship Id="rId2375" Type="http://schemas.openxmlformats.org/officeDocument/2006/relationships/hyperlink" Target="https://bacgiang.gov.vn/" TargetMode="External"/><Relationship Id="rId3219" Type="http://schemas.openxmlformats.org/officeDocument/2006/relationships/hyperlink" Target="https://www.facebook.com/p/Tu%E1%BB%95i-tr%E1%BA%BB-C%C3%B4ng-an-Th%C3%A1i-B%C3%ACnh-100068113789461/" TargetMode="External"/><Relationship Id="rId3773" Type="http://schemas.openxmlformats.org/officeDocument/2006/relationships/hyperlink" Target="http://dongmai.hadong.hanoi.gov.vn/" TargetMode="External"/><Relationship Id="rId3980" Type="http://schemas.openxmlformats.org/officeDocument/2006/relationships/hyperlink" Target="https://www.facebook.com/p/C%C3%B4ng-an-x%C3%A3-Th%E1%BA%A1ch-C%E1%BA%A9m-huy%E1%BB%87n-Th%E1%BA%A1ch-Th%C3%A0nh-t%E1%BB%89nh-Thanh-Ho%C3%A1-100066621591231/" TargetMode="External"/><Relationship Id="rId347" Type="http://schemas.openxmlformats.org/officeDocument/2006/relationships/hyperlink" Target="https://www.facebook.com/profile.php?id=100076493200543" TargetMode="External"/><Relationship Id="rId1184" Type="http://schemas.openxmlformats.org/officeDocument/2006/relationships/hyperlink" Target="https://www.facebook.com/Conganxaphuly" TargetMode="External"/><Relationship Id="rId2028" Type="http://schemas.openxmlformats.org/officeDocument/2006/relationships/hyperlink" Target="http://phule.batri.bentre.gov.vn/" TargetMode="External"/><Relationship Id="rId2582" Type="http://schemas.openxmlformats.org/officeDocument/2006/relationships/hyperlink" Target="https://anhson.nghean.gov.vn/" TargetMode="External"/><Relationship Id="rId3426" Type="http://schemas.openxmlformats.org/officeDocument/2006/relationships/hyperlink" Target="https://www.bacninh.gov.vn/web/ubnd-xa-yen-phu/ubnd-xa-yen-phu" TargetMode="External"/><Relationship Id="rId3633" Type="http://schemas.openxmlformats.org/officeDocument/2006/relationships/hyperlink" Target="https://www.facebook.com/p/C%C3%B4ng-an-x%C3%A3-Ch%C3%A2u-B%C3%ACnh-100069726939590/" TargetMode="External"/><Relationship Id="rId3840" Type="http://schemas.openxmlformats.org/officeDocument/2006/relationships/hyperlink" Target="https://www.facebook.com/conganlt/" TargetMode="External"/><Relationship Id="rId554" Type="http://schemas.openxmlformats.org/officeDocument/2006/relationships/hyperlink" Target="https://www.facebook.com/profile.php?id=100063571901654" TargetMode="External"/><Relationship Id="rId761" Type="http://schemas.openxmlformats.org/officeDocument/2006/relationships/hyperlink" Target="https://www.facebook.com/profile.php?id=100063767851152" TargetMode="External"/><Relationship Id="rId1391" Type="http://schemas.openxmlformats.org/officeDocument/2006/relationships/hyperlink" Target="https://www.facebook.com/Conganxaphunggiao" TargetMode="External"/><Relationship Id="rId2235" Type="http://schemas.openxmlformats.org/officeDocument/2006/relationships/hyperlink" Target="https://longan.gov.vn/thoi-su-chinh-tri/chu-tich-ubnd-tinh-lam-viec-voi-huyen-duc-hoa-ve-giai-quyet-kho-khan-vuong-mac-trong-trien-khai--962028" TargetMode="External"/><Relationship Id="rId2442" Type="http://schemas.openxmlformats.org/officeDocument/2006/relationships/hyperlink" Target="http://duythu.duyxuyen.quangnam.gov.vn/" TargetMode="External"/><Relationship Id="rId3700" Type="http://schemas.openxmlformats.org/officeDocument/2006/relationships/hyperlink" Target="https://www.facebook.com/pages/C%C3%B4ng%20An%20Huy%E1%BB%87n%20M%E1%BB%B9%20%C4%90%E1%BB%A9c/1464767866906396/" TargetMode="External"/><Relationship Id="rId207" Type="http://schemas.openxmlformats.org/officeDocument/2006/relationships/hyperlink" Target="https://www.facebook.com/ANTT-x%C3%A3-H%E1%BA%A3i-Quy-104392954655742/" TargetMode="External"/><Relationship Id="rId414" Type="http://schemas.openxmlformats.org/officeDocument/2006/relationships/hyperlink" Target="https://www.facebook.com/profile.php?id=100072347266063" TargetMode="External"/><Relationship Id="rId621" Type="http://schemas.openxmlformats.org/officeDocument/2006/relationships/hyperlink" Target="https://www.facebook.com/profile.php?id=100068487107680" TargetMode="External"/><Relationship Id="rId1044" Type="http://schemas.openxmlformats.org/officeDocument/2006/relationships/hyperlink" Target="https://www.facebook.com/Ph%C3%B2ng-C%E1%BA%A3nh-s%C3%A1t-QLHC-v%E1%BB%81-TTXH-C%C3%B4ng-an-H%C3%A0-T%C4%A9nh-111444764768783/" TargetMode="External"/><Relationship Id="rId1251" Type="http://schemas.openxmlformats.org/officeDocument/2006/relationships/hyperlink" Target="https://www.facebook.com/doanthanhniencongantayninh/" TargetMode="External"/><Relationship Id="rId2302" Type="http://schemas.openxmlformats.org/officeDocument/2006/relationships/hyperlink" Target="https://langson.gov.vn/" TargetMode="External"/><Relationship Id="rId1111" Type="http://schemas.openxmlformats.org/officeDocument/2006/relationships/hyperlink" Target="https://www.facebook.com/conganxathuandien/" TargetMode="External"/><Relationship Id="rId3076" Type="http://schemas.openxmlformats.org/officeDocument/2006/relationships/hyperlink" Target="http://kimdinh.kimthanh.haiduong.gov.vn/" TargetMode="External"/><Relationship Id="rId3283" Type="http://schemas.openxmlformats.org/officeDocument/2006/relationships/hyperlink" Target="https://ubndtp.caobang.gov.vn/ubnd-xa-hung-dao" TargetMode="External"/><Relationship Id="rId3490" Type="http://schemas.openxmlformats.org/officeDocument/2006/relationships/hyperlink" Target="https://www.facebook.com/p/C%C3%B4ng-an-x%C3%A3-Ch%C3%A2n-L%C3%BD-huy%E1%BB%87n-L%C3%BD-Nh%C3%A2n-T%E1%BB%89nh-H%C3%A0-Nam-100079501745675/" TargetMode="External"/><Relationship Id="rId1928" Type="http://schemas.openxmlformats.org/officeDocument/2006/relationships/hyperlink" Target="https://congbaokhanhhoa.gov.vn/van-ban-phap-luat-khac/VBKHAC_UBND" TargetMode="External"/><Relationship Id="rId2092" Type="http://schemas.openxmlformats.org/officeDocument/2006/relationships/hyperlink" Target="https://donghung.thaibinh.gov.vn/danh-sach-xa-thi-tran/xa-dong-kinh" TargetMode="External"/><Relationship Id="rId3143" Type="http://schemas.openxmlformats.org/officeDocument/2006/relationships/hyperlink" Target="https://bentre.baohiemxahoi.gov.vn/tintuc/Pages/chuyen-muc-xa-hoi.aspx?CateID=0&amp;ItemID=6485&amp;OtItem=date" TargetMode="External"/><Relationship Id="rId3350" Type="http://schemas.openxmlformats.org/officeDocument/2006/relationships/hyperlink" Target="https://namdinh.gov.vn/" TargetMode="External"/><Relationship Id="rId271" Type="http://schemas.openxmlformats.org/officeDocument/2006/relationships/hyperlink" Target="https://www.facebook.com/C%C3%B4ng-an-x%C3%A3-C%C3%B4ng-Li%C3%AAm-CA-huy%E1%BB%87n-N%C3%B4ng-C%E1%BB%91ng-105190708014902/" TargetMode="External"/><Relationship Id="rId3003" Type="http://schemas.openxmlformats.org/officeDocument/2006/relationships/hyperlink" Target="https://www.facebook.com/catgialai/" TargetMode="External"/><Relationship Id="rId131" Type="http://schemas.openxmlformats.org/officeDocument/2006/relationships/hyperlink" Target="https://www.facebook.com/XaPhiHung0853504567/" TargetMode="External"/><Relationship Id="rId3210" Type="http://schemas.openxmlformats.org/officeDocument/2006/relationships/hyperlink" Target="https://yenlap.phutho.gov.vn/khu-minh-cat-xa-dong-lac-to-chuc-ngay-hoi-dai-doan-ket-toan-dan-toc/" TargetMode="External"/><Relationship Id="rId2769" Type="http://schemas.openxmlformats.org/officeDocument/2006/relationships/hyperlink" Target="https://www.facebook.com/3303714813066785" TargetMode="External"/><Relationship Id="rId2976" Type="http://schemas.openxmlformats.org/officeDocument/2006/relationships/hyperlink" Target="https://locha.hatinh.gov.vn/" TargetMode="External"/><Relationship Id="rId948" Type="http://schemas.openxmlformats.org/officeDocument/2006/relationships/hyperlink" Target="https://www.facebook.com/policeduyson" TargetMode="External"/><Relationship Id="rId1578" Type="http://schemas.openxmlformats.org/officeDocument/2006/relationships/hyperlink" Target="https://hopthanh.trieuson.thanhhoa.gov.vn/chuyen-doi-so/quyet-dinh-kien-toan-bcd-chuyen-doi-so-xa-hop-thanh-85801" TargetMode="External"/><Relationship Id="rId1785" Type="http://schemas.openxmlformats.org/officeDocument/2006/relationships/hyperlink" Target="https://tuxa.lamthao.phutho.gov.vn/Chuyen-muc-tin/Chi-tiet-tin/t/can-bo-cong-chuc-ubnd-xa-tu-xa/title/51356/ctitle/543450" TargetMode="External"/><Relationship Id="rId1992" Type="http://schemas.openxmlformats.org/officeDocument/2006/relationships/hyperlink" Target="http://khanhvan.yenkhanh.ninhbinh.gov.vn/" TargetMode="External"/><Relationship Id="rId2629" Type="http://schemas.openxmlformats.org/officeDocument/2006/relationships/hyperlink" Target="https://www.facebook.com/p/C%C3%B4ng-An-X%C3%A3-An-Ph%C6%B0%E1%BB%A3ng-Huy%E1%BB%87n-Thanh-H%C3%A0-T%E1%BB%89nh-H%E1%BA%A3i-D%C6%B0%C6%A1ng-100059965772460/" TargetMode="External"/><Relationship Id="rId2836" Type="http://schemas.openxmlformats.org/officeDocument/2006/relationships/hyperlink" Target="https://www.facebook.com/p/Tu%E1%BB%95i-tr%E1%BA%BB-C%C3%B4ng-an-t%E1%BB%89nh-Ki%C3%AAn-Giang-100064349125717/" TargetMode="External"/><Relationship Id="rId77" Type="http://schemas.openxmlformats.org/officeDocument/2006/relationships/hyperlink" Target="https://www.facebook.com/profile.php?id=100071457885760" TargetMode="External"/><Relationship Id="rId808" Type="http://schemas.openxmlformats.org/officeDocument/2006/relationships/hyperlink" Target="https://www.facebook.com/profile.php?id=100063441986931" TargetMode="External"/><Relationship Id="rId1438" Type="http://schemas.openxmlformats.org/officeDocument/2006/relationships/hyperlink" Target="https://www.facebook.com/conganxakytien/" TargetMode="External"/><Relationship Id="rId1645" Type="http://schemas.openxmlformats.org/officeDocument/2006/relationships/hyperlink" Target="https://lamdong.gov.vn/sites/dateh/hethongchinhtri/tintuc-ubnd/cx-tn/SitePages/xa-my-duc.aspx" TargetMode="External"/><Relationship Id="rId4051" Type="http://schemas.openxmlformats.org/officeDocument/2006/relationships/hyperlink" Target="https://www.facebook.com/policevinhchan/" TargetMode="External"/><Relationship Id="rId1852" Type="http://schemas.openxmlformats.org/officeDocument/2006/relationships/hyperlink" Target="https://www.facebook.com/p/Tu%E1%BB%95i-tr%E1%BA%BB-C%C3%B4ng-an-t%E1%BB%89nh-Ki%C3%AAn-Giang-100064349125717/" TargetMode="External"/><Relationship Id="rId2903" Type="http://schemas.openxmlformats.org/officeDocument/2006/relationships/hyperlink" Target="https://tramtau.yenbai.gov.vn/" TargetMode="External"/><Relationship Id="rId1505" Type="http://schemas.openxmlformats.org/officeDocument/2006/relationships/hyperlink" Target="https://dongson.thanhhoa.gov.vn/" TargetMode="External"/><Relationship Id="rId1712" Type="http://schemas.openxmlformats.org/officeDocument/2006/relationships/hyperlink" Target="https://vanchan.yenbai.gov.vn/cac-xa-thi-tran/xa-suoi-giang" TargetMode="External"/><Relationship Id="rId3677" Type="http://schemas.openxmlformats.org/officeDocument/2006/relationships/hyperlink" Target="https://sonhoa.quangbinh.gov.vn/" TargetMode="External"/><Relationship Id="rId3884" Type="http://schemas.openxmlformats.org/officeDocument/2006/relationships/hyperlink" Target="https://sonla.gov.vn/4/469/61715/478330/hoi-dong-nhan-dan-tinh/danh-sach-thuong-truc-hdnd-tinh-son-la-khoa-xiv-nhiem-ky-2016-2021" TargetMode="External"/><Relationship Id="rId598" Type="http://schemas.openxmlformats.org/officeDocument/2006/relationships/hyperlink" Target="https://www.facebook.com/profile.php?id=100060822481658" TargetMode="External"/><Relationship Id="rId2279" Type="http://schemas.openxmlformats.org/officeDocument/2006/relationships/hyperlink" Target="https://www.yenbai.gov.vn/" TargetMode="External"/><Relationship Id="rId2486" Type="http://schemas.openxmlformats.org/officeDocument/2006/relationships/hyperlink" Target="https://www.facebook.com/p/M%E1%BA%B7t-tr%E1%BA%ADn-x%C3%A3-Qu%E1%BA%BF-Thu%E1%BA%ADn-huy%E1%BB%87n-Qu%E1%BA%BF-S%C6%A1n-t%E1%BB%89nh-Qu%E1%BA%A3ng-Nam-100076371649247/" TargetMode="External"/><Relationship Id="rId2693" Type="http://schemas.openxmlformats.org/officeDocument/2006/relationships/hyperlink" Target="https://nghiakhanh.nghiadan.nghean.gov.vn/" TargetMode="External"/><Relationship Id="rId3537" Type="http://schemas.openxmlformats.org/officeDocument/2006/relationships/hyperlink" Target="https://dichvucong.hungyen.gov.vn/dichvucong/hotline" TargetMode="External"/><Relationship Id="rId3744" Type="http://schemas.openxmlformats.org/officeDocument/2006/relationships/hyperlink" Target="https://bacson.langson.gov.vn/upload/105419/20231214/411ce321b547391058201df134274dfbTB_2089_20UBND.pdf" TargetMode="External"/><Relationship Id="rId3951" Type="http://schemas.openxmlformats.org/officeDocument/2006/relationships/hyperlink" Target="https://camphu.camthuy.thanhhoa.gov.vn/" TargetMode="External"/><Relationship Id="rId458" Type="http://schemas.openxmlformats.org/officeDocument/2006/relationships/hyperlink" Target="https://www.facebook.com/profile.php?id=100072006086931" TargetMode="External"/><Relationship Id="rId665" Type="http://schemas.openxmlformats.org/officeDocument/2006/relationships/hyperlink" Target="https://www.facebook.com/profile.php?id=100066931326370" TargetMode="External"/><Relationship Id="rId872" Type="http://schemas.openxmlformats.org/officeDocument/2006/relationships/hyperlink" Target="https://www.facebook.com/profile.php?id=100041374237807" TargetMode="External"/><Relationship Id="rId1088" Type="http://schemas.openxmlformats.org/officeDocument/2006/relationships/hyperlink" Target="https://www.facebook.com/pages/C%C3%B4ng-An-Qu%E1%BA%ADn-Ph%C3%BA-Nhu%E1%BA%ADn/181616091922981" TargetMode="External"/><Relationship Id="rId1295" Type="http://schemas.openxmlformats.org/officeDocument/2006/relationships/hyperlink" Target="https://www.facebook.com/CSGT.TT.CAHTRANYEN" TargetMode="External"/><Relationship Id="rId2139" Type="http://schemas.openxmlformats.org/officeDocument/2006/relationships/hyperlink" Target="https://www.facebook.com/catgialai/" TargetMode="External"/><Relationship Id="rId2346" Type="http://schemas.openxmlformats.org/officeDocument/2006/relationships/hyperlink" Target="https://www.facebook.com/phongqlhcninhthuan/" TargetMode="External"/><Relationship Id="rId2553" Type="http://schemas.openxmlformats.org/officeDocument/2006/relationships/hyperlink" Target="https://mangyang.gialai.gov.vn/Thi-tran-Kon-Dong/Trang-chu" TargetMode="External"/><Relationship Id="rId2760" Type="http://schemas.openxmlformats.org/officeDocument/2006/relationships/hyperlink" Target="https://www.facebook.com/p/C%C3%B4ng-an-x%C3%A3-H%C3%A0-L%C4%A9nh-100063855331149/" TargetMode="External"/><Relationship Id="rId3604" Type="http://schemas.openxmlformats.org/officeDocument/2006/relationships/hyperlink" Target="https://hdnd.laocai.gov.vn/xa-phuong-thi-tran/ky-hop-thu-nhat-hdnd-xa-quang-kim-khoa-xix-nhiem-ky-2021-2026-593140" TargetMode="External"/><Relationship Id="rId3811" Type="http://schemas.openxmlformats.org/officeDocument/2006/relationships/hyperlink" Target="https://www.facebook.com/tuoitreconganvinhlong/" TargetMode="External"/><Relationship Id="rId318" Type="http://schemas.openxmlformats.org/officeDocument/2006/relationships/hyperlink" Target="https://www.facebook.com/profile.php?id=100072188300088" TargetMode="External"/><Relationship Id="rId525" Type="http://schemas.openxmlformats.org/officeDocument/2006/relationships/hyperlink" Target="https://www.facebook.com/profile.php?id=100069904342838" TargetMode="External"/><Relationship Id="rId732" Type="http://schemas.openxmlformats.org/officeDocument/2006/relationships/hyperlink" Target="https://www.facebook.com/profile.php?id=100064601265357" TargetMode="External"/><Relationship Id="rId1155" Type="http://schemas.openxmlformats.org/officeDocument/2006/relationships/hyperlink" Target="https://www.facebook.com/conganxadoanket/" TargetMode="External"/><Relationship Id="rId1362" Type="http://schemas.openxmlformats.org/officeDocument/2006/relationships/hyperlink" Target="https://www.facebook.com/ConganxaTanKy" TargetMode="External"/><Relationship Id="rId2206" Type="http://schemas.openxmlformats.org/officeDocument/2006/relationships/hyperlink" Target="https://www.facebook.com/TuoitreConganbentre/" TargetMode="External"/><Relationship Id="rId2413" Type="http://schemas.openxmlformats.org/officeDocument/2006/relationships/hyperlink" Target="https://www.facebook.com/policedaihong/" TargetMode="External"/><Relationship Id="rId2620" Type="http://schemas.openxmlformats.org/officeDocument/2006/relationships/hyperlink" Target="https://www.facebook.com/p/Tu%E1%BB%95i-Tr%E1%BA%BB-C%C3%B4ng-An-Huy%E1%BB%87n-Thanh-Oai-100059080037701/" TargetMode="External"/><Relationship Id="rId1015" Type="http://schemas.openxmlformats.org/officeDocument/2006/relationships/hyperlink" Target="https://www.facebook.com/phamdinhloanca.yt/" TargetMode="External"/><Relationship Id="rId1222" Type="http://schemas.openxmlformats.org/officeDocument/2006/relationships/hyperlink" Target="https://www.facebook.com/conganxahoangtrung" TargetMode="External"/><Relationship Id="rId3187" Type="http://schemas.openxmlformats.org/officeDocument/2006/relationships/hyperlink" Target="https://longthanh.dongnai.gov.vn/" TargetMode="External"/><Relationship Id="rId3394" Type="http://schemas.openxmlformats.org/officeDocument/2006/relationships/hyperlink" Target="https://namdan.nghean.gov.vn/" TargetMode="External"/><Relationship Id="rId3047" Type="http://schemas.openxmlformats.org/officeDocument/2006/relationships/hyperlink" Target="https://bacyen.sonla.gov.vn/" TargetMode="External"/><Relationship Id="rId175" Type="http://schemas.openxmlformats.org/officeDocument/2006/relationships/hyperlink" Target="https://www.facebook.com/C%C3%B4ng-an-ph%C6%B0%E1%BB%9Dng-%C4%90%C3%B4ng-H%E1%BA%A3i-TPTH-102780515630863" TargetMode="External"/><Relationship Id="rId3254" Type="http://schemas.openxmlformats.org/officeDocument/2006/relationships/hyperlink" Target="http://cuprong.eakar.daklak.gov.vn/" TargetMode="External"/><Relationship Id="rId3461" Type="http://schemas.openxmlformats.org/officeDocument/2006/relationships/hyperlink" Target="https://vinhlong.gov.vn/" TargetMode="External"/><Relationship Id="rId382" Type="http://schemas.openxmlformats.org/officeDocument/2006/relationships/hyperlink" Target="https://www.facebook.com/profile.php?id=100073179020047" TargetMode="External"/><Relationship Id="rId2063" Type="http://schemas.openxmlformats.org/officeDocument/2006/relationships/hyperlink" Target="https://www.facebook.com/Conganxadaibai/" TargetMode="External"/><Relationship Id="rId2270" Type="http://schemas.openxmlformats.org/officeDocument/2006/relationships/hyperlink" Target="https://congbaokhanhhoa.gov.vn/van-ban-quy-pham-phap-luat/VBQPPL_UBND" TargetMode="External"/><Relationship Id="rId3114" Type="http://schemas.openxmlformats.org/officeDocument/2006/relationships/hyperlink" Target="https://www.facebook.com/p/C%C3%B4ng-an-x%C3%A3-T%C6%B0%E1%BB%A3ng-S%C6%A1n-Th%E1%BA%A1ch-H%C3%A0-H%C3%A0-T%C4%A9nh-100063571901654/" TargetMode="External"/><Relationship Id="rId3321" Type="http://schemas.openxmlformats.org/officeDocument/2006/relationships/hyperlink" Target="https://www.facebook.com/p/C%C3%B4ng-an-x%C3%A3-Qu%E1%BA%A3ng-Ti%C3%AAn-Th%E1%BB%8B-x%C3%A3-Ba-%C4%90%E1%BB%93n-100072202249710/" TargetMode="External"/><Relationship Id="rId242" Type="http://schemas.openxmlformats.org/officeDocument/2006/relationships/hyperlink" Target="https://www.facebook.com/profile.php?id=100078982000263" TargetMode="External"/><Relationship Id="rId2130" Type="http://schemas.openxmlformats.org/officeDocument/2006/relationships/hyperlink" Target="https://www.tayninh.gov.vn/" TargetMode="External"/><Relationship Id="rId102" Type="http://schemas.openxmlformats.org/officeDocument/2006/relationships/hyperlink" Target="https://www.facebook.com/C%C3%B4ng-an-x%C3%A3-T%C3%A2n-Ph%C3%BAc-huy%E1%BB%87n-Lang-Ch%C3%A1nh-101456525888951" TargetMode="External"/><Relationship Id="rId1689" Type="http://schemas.openxmlformats.org/officeDocument/2006/relationships/hyperlink" Target="https://www.facebook.com/conganxaphuphung/?locale=vi_VN" TargetMode="External"/><Relationship Id="rId4095" Type="http://schemas.openxmlformats.org/officeDocument/2006/relationships/hyperlink" Target="https://tayho.thoxuan.thanhhoa.gov.vn/" TargetMode="External"/><Relationship Id="rId1896" Type="http://schemas.openxmlformats.org/officeDocument/2006/relationships/hyperlink" Target="https://hoankiem.hanoi.gov.vn/" TargetMode="External"/><Relationship Id="rId2947" Type="http://schemas.openxmlformats.org/officeDocument/2006/relationships/hyperlink" Target="http://kychau.kyanh.hatinh.gov.vn/" TargetMode="External"/><Relationship Id="rId919" Type="http://schemas.openxmlformats.org/officeDocument/2006/relationships/hyperlink" Target="https://www.facebook.com/policequethuan" TargetMode="External"/><Relationship Id="rId1549" Type="http://schemas.openxmlformats.org/officeDocument/2006/relationships/hyperlink" Target="https://bacyen.sonla.gov.vn/thong-bao-ket-luan-thanh-tra/ket-luan-thanh-tra-cong-tac-quan-ly-dieu-hanh-ngan-sach-doi-voi-uy-ban-nhan-dan-xa-hang-dong-01--746815" TargetMode="External"/><Relationship Id="rId1756" Type="http://schemas.openxmlformats.org/officeDocument/2006/relationships/hyperlink" Target="https://www.facebook.com/ConganxaThieuNgoc/?locale=vi_VN" TargetMode="External"/><Relationship Id="rId1963" Type="http://schemas.openxmlformats.org/officeDocument/2006/relationships/hyperlink" Target="https://www.facebook.com/conganxahoangquy/" TargetMode="External"/><Relationship Id="rId2807" Type="http://schemas.openxmlformats.org/officeDocument/2006/relationships/hyperlink" Target="https://trungnam.vinhlinh.quangtri.gov.vn/" TargetMode="External"/><Relationship Id="rId4022" Type="http://schemas.openxmlformats.org/officeDocument/2006/relationships/hyperlink" Target="https://ngoctrao.thachthanh.thanhhoa.gov.vn/van-ban-cua-xa/thong-bao-lich-tiep-cong-dan-nam-2024-cua-chu-tich-ubnd-xa-tai-tru-so-tiep-cong-dan-xa-ngoc-trao-246727" TargetMode="External"/><Relationship Id="rId48" Type="http://schemas.openxmlformats.org/officeDocument/2006/relationships/hyperlink" Target="https://www.facebook.com/Conganxathachdong" TargetMode="External"/><Relationship Id="rId1409" Type="http://schemas.openxmlformats.org/officeDocument/2006/relationships/hyperlink" Target="https://www.facebook.com/ConganxaNaCoSa/" TargetMode="External"/><Relationship Id="rId1616" Type="http://schemas.openxmlformats.org/officeDocument/2006/relationships/hyperlink" Target="https://www.facebook.com/conganxalongdientay/" TargetMode="External"/><Relationship Id="rId1823" Type="http://schemas.openxmlformats.org/officeDocument/2006/relationships/hyperlink" Target="https://yenkhuong.langchanh.thanhhoa.gov.vn/" TargetMode="External"/><Relationship Id="rId3788" Type="http://schemas.openxmlformats.org/officeDocument/2006/relationships/hyperlink" Target="https://www.facebook.com/profile.php?id=100072188300088" TargetMode="External"/><Relationship Id="rId3995" Type="http://schemas.openxmlformats.org/officeDocument/2006/relationships/hyperlink" Target="https://camchau.camthuy.thanhhoa.gov.vn/" TargetMode="External"/><Relationship Id="rId2597" Type="http://schemas.openxmlformats.org/officeDocument/2006/relationships/hyperlink" Target="http://kybac.kyanh.hatinh.gov.vn/" TargetMode="External"/><Relationship Id="rId3648" Type="http://schemas.openxmlformats.org/officeDocument/2006/relationships/hyperlink" Target="https://triton.angiang.gov.vn/wps/portal/Home" TargetMode="External"/><Relationship Id="rId3855" Type="http://schemas.openxmlformats.org/officeDocument/2006/relationships/hyperlink" Target="https://www.hoabinh.gov.vn/tin-chi-tiet/-/bai-viet/tang-50-suat-qua-tet-cho-nguoi-ngheo-xa-toan-son-huyen-a-bac-41652-1102.html" TargetMode="External"/><Relationship Id="rId569" Type="http://schemas.openxmlformats.org/officeDocument/2006/relationships/hyperlink" Target="https://www.facebook.com/profile.php?id=100063492099584" TargetMode="External"/><Relationship Id="rId776" Type="http://schemas.openxmlformats.org/officeDocument/2006/relationships/hyperlink" Target="https://www.facebook.com/profile.php?id=100063651312687&amp;__cft__%5b0%5d=AZXPOpWs6Mhi1kwOFuY72DFvPh5-YXI36eujlOolBo16o-97k1nDpcHum2yk0V7Dh_QhjXGssV47hrp6ZJHbZ91gFo3qC1HaRhXb6xRSseCdEXCXbqxx9JRrcpROYAotEZE&amp;__tn__=-UC%2CP-R" TargetMode="External"/><Relationship Id="rId983" Type="http://schemas.openxmlformats.org/officeDocument/2006/relationships/hyperlink" Target="https://www.facebook.com/PhuocBinhpl" TargetMode="External"/><Relationship Id="rId1199" Type="http://schemas.openxmlformats.org/officeDocument/2006/relationships/hyperlink" Target="https://www.facebook.com/conganxalaison/" TargetMode="External"/><Relationship Id="rId2457" Type="http://schemas.openxmlformats.org/officeDocument/2006/relationships/hyperlink" Target="https://donggiang.quangnam.gov.vn/webcenter/portal/donggiang/pages_tin-tuc/chi-tiet?dDocName=PORTAL179629" TargetMode="External"/><Relationship Id="rId2664" Type="http://schemas.openxmlformats.org/officeDocument/2006/relationships/hyperlink" Target="https://www.facebook.com/xabinhsonanhson/" TargetMode="External"/><Relationship Id="rId3508" Type="http://schemas.openxmlformats.org/officeDocument/2006/relationships/hyperlink" Target="https://www.facebook.com/p/Tu%E1%BB%95i-tr%E1%BA%BB-C%C3%B4ng-an-t%E1%BB%89nh-Ki%C3%AAn-Giang-100064349125717/" TargetMode="External"/><Relationship Id="rId429" Type="http://schemas.openxmlformats.org/officeDocument/2006/relationships/hyperlink" Target="https://www.facebook.com/profile.php?id=100072195438924" TargetMode="External"/><Relationship Id="rId636" Type="http://schemas.openxmlformats.org/officeDocument/2006/relationships/hyperlink" Target="https://www.facebook.com/profile.php?id=100068088114332" TargetMode="External"/><Relationship Id="rId1059" Type="http://schemas.openxmlformats.org/officeDocument/2006/relationships/hyperlink" Target="https://www.facebook.com/Ph%C3%B2ng-An-ninh-N%E1%BB%99i-%C4%91%E1%BB%8Ba-C%C3%B4ng-an-t%E1%BB%89nh-L%E1%BA%A1ng-S%C6%A1n-101843099098714/" TargetMode="External"/><Relationship Id="rId1266" Type="http://schemas.openxmlformats.org/officeDocument/2006/relationships/hyperlink" Target="https://www.facebook.com/doancongantinhphuyen" TargetMode="External"/><Relationship Id="rId1473" Type="http://schemas.openxmlformats.org/officeDocument/2006/relationships/hyperlink" Target="https://www.facebook.com/ConganxaHaDonghuyenDakDoa/" TargetMode="External"/><Relationship Id="rId2317" Type="http://schemas.openxmlformats.org/officeDocument/2006/relationships/hyperlink" Target="https://vinhlong.gov.vn/" TargetMode="External"/><Relationship Id="rId2871" Type="http://schemas.openxmlformats.org/officeDocument/2006/relationships/hyperlink" Target="http://binhlam.hiepduc.quangnam.gov.vn/" TargetMode="External"/><Relationship Id="rId3715" Type="http://schemas.openxmlformats.org/officeDocument/2006/relationships/hyperlink" Target="https://haiphong.hailang.quangtri.gov.vn/%E1%BB%A6y-ban-nh%C3%A2n-d%C3%A2n" TargetMode="External"/><Relationship Id="rId3922" Type="http://schemas.openxmlformats.org/officeDocument/2006/relationships/hyperlink" Target="https://www.facebook.com/p/C%C3%B4ng-an-x%C3%A3-Ng%E1%BB%8Dc-Kh%C3%AA-Tr%C3%B9ng-Kh%C3%A1nh-Cao-B%E1%BA%B1ng-100069683026199/" TargetMode="External"/><Relationship Id="rId843" Type="http://schemas.openxmlformats.org/officeDocument/2006/relationships/hyperlink" Target="https://www.facebook.com/profile.php?id=100057634801831" TargetMode="External"/><Relationship Id="rId1126" Type="http://schemas.openxmlformats.org/officeDocument/2006/relationships/hyperlink" Target="https://www.facebook.com/kiencpr/" TargetMode="External"/><Relationship Id="rId1680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524" Type="http://schemas.openxmlformats.org/officeDocument/2006/relationships/hyperlink" Target="http://www.konplong.kontum.gov.vn/tin-tuc-su-kien/Tiep-nhan-thong-tin-phan-anh-viec-tam-dung-xay-dung-truong-hoc,-cau-treo-dan-sinh-tu-nguon-xa-hoi-hoa-tai-thon-3,-xa-Tra-Vinh,-huyen-Nam-Tra-My,-tinh-Quang-Nam-1616" TargetMode="External"/><Relationship Id="rId2731" Type="http://schemas.openxmlformats.org/officeDocument/2006/relationships/hyperlink" Target="https://www.facebook.com/p/C%C3%B4ng-an-x%C3%A3-T%C3%A2n-M%E1%BB%B9-H%C3%A0-H%C6%B0%C6%A1ng-S%C6%A1n-H%C3%A0-T%C4%A9nh-100063673751543/" TargetMode="External"/><Relationship Id="rId703" Type="http://schemas.openxmlformats.org/officeDocument/2006/relationships/hyperlink" Target="https://www.facebook.com/profile.php?id=100064962757159" TargetMode="External"/><Relationship Id="rId910" Type="http://schemas.openxmlformats.org/officeDocument/2006/relationships/hyperlink" Target="https://www.facebook.com/PoliceThuyDan/" TargetMode="External"/><Relationship Id="rId1333" Type="http://schemas.openxmlformats.org/officeDocument/2006/relationships/hyperlink" Target="https://www.facebook.com/ConganxaTongLanh" TargetMode="External"/><Relationship Id="rId1540" Type="http://schemas.openxmlformats.org/officeDocument/2006/relationships/hyperlink" Target="https://giathanh.giavien.ninhbinh.gov.vn/" TargetMode="External"/><Relationship Id="rId1400" Type="http://schemas.openxmlformats.org/officeDocument/2006/relationships/hyperlink" Target="https://www.facebook.com/conganxanhonphu" TargetMode="External"/><Relationship Id="rId3298" Type="http://schemas.openxmlformats.org/officeDocument/2006/relationships/hyperlink" Target="http://hongdu.ninhgiang.haiduong.gov.vn/" TargetMode="External"/><Relationship Id="rId3158" Type="http://schemas.openxmlformats.org/officeDocument/2006/relationships/hyperlink" Target="https://muongte.laichau.gov.vn/" TargetMode="External"/><Relationship Id="rId3365" Type="http://schemas.openxmlformats.org/officeDocument/2006/relationships/hyperlink" Target="https://longtan.phurieng.binhphuoc.gov.vn/" TargetMode="External"/><Relationship Id="rId3572" Type="http://schemas.openxmlformats.org/officeDocument/2006/relationships/hyperlink" Target="https://thachha.hatinh.gov.vn/portal/pages/2023-12-07/UBND-huyen-Thach-Ha-to-chuc-doi-thoai-chinh-sach-v-472761.aspx" TargetMode="External"/><Relationship Id="rId286" Type="http://schemas.openxmlformats.org/officeDocument/2006/relationships/hyperlink" Target="https://www.facebook.com/profile.php?id=100072218360197" TargetMode="External"/><Relationship Id="rId493" Type="http://schemas.openxmlformats.org/officeDocument/2006/relationships/hyperlink" Target="https://www.facebook.com/profile.php?id=100071270272002" TargetMode="External"/><Relationship Id="rId2174" Type="http://schemas.openxmlformats.org/officeDocument/2006/relationships/hyperlink" Target="https://moha.gov.vn/nong-thon-moi/tin-tuc/Pages/listbnv.aspx?CateID=31&amp;ItemID=2327" TargetMode="External"/><Relationship Id="rId2381" Type="http://schemas.openxmlformats.org/officeDocument/2006/relationships/hyperlink" Target="https://www.facebook.com/PLHLCP/" TargetMode="External"/><Relationship Id="rId3018" Type="http://schemas.openxmlformats.org/officeDocument/2006/relationships/hyperlink" Target="https://www.facebook.com/catphochiminhofficial/?locale=vi_VN" TargetMode="External"/><Relationship Id="rId3225" Type="http://schemas.openxmlformats.org/officeDocument/2006/relationships/hyperlink" Target="https://www.facebook.com/people/C%C3%B4ng-an-x%C3%A3-Gia-Ti%E1%BA%BFn-Gia-Vi%E1%BB%85n/100071308752507/" TargetMode="External"/><Relationship Id="rId3432" Type="http://schemas.openxmlformats.org/officeDocument/2006/relationships/hyperlink" Target="https://www.facebook.com/groups/toi.yeu.xa.thuy.xuan.tien.huyen.chuong.my/" TargetMode="External"/><Relationship Id="rId146" Type="http://schemas.openxmlformats.org/officeDocument/2006/relationships/hyperlink" Target="https://www.facebook.com/V%C4%83n-ph%C3%B2ng-C%C6%A1-quan-CS%C4%90T-C%C3%B4ng-an-t%E1%BB%89nh-B%E1%BA%AFc-Ninh-105796062108078" TargetMode="External"/><Relationship Id="rId353" Type="http://schemas.openxmlformats.org/officeDocument/2006/relationships/hyperlink" Target="https://www.facebook.com/profile.php?id=100072882894005" TargetMode="External"/><Relationship Id="rId560" Type="http://schemas.openxmlformats.org/officeDocument/2006/relationships/hyperlink" Target="https://www.facebook.com/profile.php?id=100063548856915" TargetMode="External"/><Relationship Id="rId1190" Type="http://schemas.openxmlformats.org/officeDocument/2006/relationships/hyperlink" Target="https://www.facebook.com/Conganxapakhoang" TargetMode="External"/><Relationship Id="rId2034" Type="http://schemas.openxmlformats.org/officeDocument/2006/relationships/hyperlink" Target="https://ninhphuoc.ninhthuan.gov.vn/" TargetMode="External"/><Relationship Id="rId2241" Type="http://schemas.openxmlformats.org/officeDocument/2006/relationships/hyperlink" Target="https://www.facebook.com/congantinhhoabinh/" TargetMode="External"/><Relationship Id="rId213" Type="http://schemas.openxmlformats.org/officeDocument/2006/relationships/hyperlink" Target="https://www.facebook.com/C%C3%B4ng-an-x%C3%A3-Nguy%C3%AAn-X%C3%A1-%C4%90%C3%B4ng-H%C6%B0ng-Th%C3%A1i-B%C3%ACnh-210090137721347/" TargetMode="External"/><Relationship Id="rId420" Type="http://schemas.openxmlformats.org/officeDocument/2006/relationships/hyperlink" Target="https://www.facebook.com/PhuNuCongAnDienBien" TargetMode="External"/><Relationship Id="rId1050" Type="http://schemas.openxmlformats.org/officeDocument/2006/relationships/hyperlink" Target="https://www.facebook.com/Ph%C3%B2ng-C%E1%BA%A3nh-s%C3%A1t-PCCC-CNCH-C%C3%B4ng-an-t%E1%BB%89nh-T%C3%A2y-Ninh-417483982183607/" TargetMode="External"/><Relationship Id="rId2101" Type="http://schemas.openxmlformats.org/officeDocument/2006/relationships/hyperlink" Target="https://www.facebook.com/conganxadongninh/" TargetMode="External"/><Relationship Id="rId4066" Type="http://schemas.openxmlformats.org/officeDocument/2006/relationships/hyperlink" Target="http://quanlao.yendinh.thanhhoa.gov.vn/portal/pages/Lanh-dao-thi-tran.aspx" TargetMode="External"/><Relationship Id="rId1867" Type="http://schemas.openxmlformats.org/officeDocument/2006/relationships/hyperlink" Target="https://www.facebook.com/congantinhquangbinh/" TargetMode="External"/><Relationship Id="rId2918" Type="http://schemas.openxmlformats.org/officeDocument/2006/relationships/hyperlink" Target="https://www.facebook.com/p/C%C3%B4ng-an-Th%C3%A0nh-ph%E1%BB%91-Y%C3%AAn-B%C3%A1i-100066732884699/?locale=vi_VN" TargetMode="External"/><Relationship Id="rId1727" Type="http://schemas.openxmlformats.org/officeDocument/2006/relationships/hyperlink" Target="http://tanky.tuky.haiduong.gov.vn/" TargetMode="External"/><Relationship Id="rId1934" Type="http://schemas.openxmlformats.org/officeDocument/2006/relationships/hyperlink" Target="https://kyphu.daitu.thainguyen.gov.vn/" TargetMode="External"/><Relationship Id="rId3082" Type="http://schemas.openxmlformats.org/officeDocument/2006/relationships/hyperlink" Target="https://huongson.hatinh.gov.vn/" TargetMode="External"/><Relationship Id="rId19" Type="http://schemas.openxmlformats.org/officeDocument/2006/relationships/hyperlink" Target="https://www.facebook.com/Conganthitran2021/" TargetMode="External"/><Relationship Id="rId3899" Type="http://schemas.openxmlformats.org/officeDocument/2006/relationships/hyperlink" Target="https://qppl.thanhhoa.gov.vn/vbpq_thanhhoa.nsf/2861FBBB8FF0E4F7472585E300385253/$file/DT-VBDTPT257804135-9-20201600055522568chanth14.09.2020_11h01p36_quyenpd_14-09-2020-14-18-51_signed.pdf" TargetMode="External"/><Relationship Id="rId3759" Type="http://schemas.openxmlformats.org/officeDocument/2006/relationships/hyperlink" Target="https://www.facebook.com/p/C%C3%B4ng-an-x%C3%A3-Tam-%C4%90%C3%A0n-100073004180063/" TargetMode="External"/><Relationship Id="rId3966" Type="http://schemas.openxmlformats.org/officeDocument/2006/relationships/hyperlink" Target="https://www.facebook.com/congancamthuy/" TargetMode="External"/><Relationship Id="rId3" Type="http://schemas.openxmlformats.org/officeDocument/2006/relationships/hyperlink" Target="https://www.facebook.com/Ph%C3%B2ng-ch%C3%A1y-ch%E1%BB%AFa-ch%C3%A1y-v%C3%A0-c%E1%BB%A9u-n%E1%BA%A1n-c%E1%BB%A9u-h%E1%BB%99-huy%E1%BB%87n-%C4%90ak-%C4%90oa-108859114310296/" TargetMode="External"/><Relationship Id="rId887" Type="http://schemas.openxmlformats.org/officeDocument/2006/relationships/hyperlink" Target="https://www.facebook.com/profile.php?id=100024476700818" TargetMode="External"/><Relationship Id="rId2568" Type="http://schemas.openxmlformats.org/officeDocument/2006/relationships/hyperlink" Target="https://hoangmai.nghean.gov.vn/cac-xa-phuong/thong-tin-ve-xa-quynh-lap-thi-xa-hoang-mai-486730" TargetMode="External"/><Relationship Id="rId2775" Type="http://schemas.openxmlformats.org/officeDocument/2006/relationships/hyperlink" Target="https://www.facebook.com/p/C%C3%B4ng-an-huy%E1%BB%87n-%C4%90%E1%BB%A9c-C%C6%A1-100057245957638/" TargetMode="External"/><Relationship Id="rId2982" Type="http://schemas.openxmlformats.org/officeDocument/2006/relationships/hyperlink" Target="https://www.facebook.com/p/C%C3%B4ng-an-x%C3%A3-Th%E1%BA%A1ch-B%C3%ACnh-huy%E1%BB%87n-Th%E1%BA%A1ch-Th%C3%A0nh-t%E1%BB%89nh-Thanh-Ho%C3%A1-100068119171056/" TargetMode="External"/><Relationship Id="rId3619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826" Type="http://schemas.openxmlformats.org/officeDocument/2006/relationships/hyperlink" Target="https://bacninh.gov.vn/" TargetMode="External"/><Relationship Id="rId747" Type="http://schemas.openxmlformats.org/officeDocument/2006/relationships/hyperlink" Target="https://www.facebook.com/profile.php?id=100064110429551" TargetMode="External"/><Relationship Id="rId954" Type="http://schemas.openxmlformats.org/officeDocument/2006/relationships/hyperlink" Target="https://www.facebook.com/policeduychau" TargetMode="External"/><Relationship Id="rId1377" Type="http://schemas.openxmlformats.org/officeDocument/2006/relationships/hyperlink" Target="https://www.facebook.com/conganxaquynhluu" TargetMode="External"/><Relationship Id="rId1584" Type="http://schemas.openxmlformats.org/officeDocument/2006/relationships/hyperlink" Target="https://chupah.gialai.gov.vn/sites/iamonong/gioi-thieu/thong-tin-lien-he-cua-cbcc-45.html" TargetMode="External"/><Relationship Id="rId1791" Type="http://schemas.openxmlformats.org/officeDocument/2006/relationships/hyperlink" Target="https://www.facebook.com/ConganxaVinhPhong/" TargetMode="External"/><Relationship Id="rId2428" Type="http://schemas.openxmlformats.org/officeDocument/2006/relationships/hyperlink" Target="http://duyhai.duyxuyen.quangnam.gov.vn/" TargetMode="External"/><Relationship Id="rId2635" Type="http://schemas.openxmlformats.org/officeDocument/2006/relationships/hyperlink" Target="https://thanhngoc.thanhchuong.nghean.gov.vn/" TargetMode="External"/><Relationship Id="rId2842" Type="http://schemas.openxmlformats.org/officeDocument/2006/relationships/hyperlink" Target="https://thachha.hatinh.gov.vn/" TargetMode="External"/><Relationship Id="rId83" Type="http://schemas.openxmlformats.org/officeDocument/2006/relationships/hyperlink" Target="https://www.facebook.com/congancamvan/" TargetMode="External"/><Relationship Id="rId607" Type="http://schemas.openxmlformats.org/officeDocument/2006/relationships/hyperlink" Target="https://www.facebook.com/profile.php?id=100057623162213" TargetMode="External"/><Relationship Id="rId814" Type="http://schemas.openxmlformats.org/officeDocument/2006/relationships/hyperlink" Target="https://www.facebook.com/profile.php?id=100063116625805" TargetMode="External"/><Relationship Id="rId1237" Type="http://schemas.openxmlformats.org/officeDocument/2006/relationships/hyperlink" Target="https://www.facebook.com/dtn114vinhphuc/" TargetMode="External"/><Relationship Id="rId1444" Type="http://schemas.openxmlformats.org/officeDocument/2006/relationships/hyperlink" Target="https://www.facebook.com/Conganxakhanhvan/" TargetMode="External"/><Relationship Id="rId1651" Type="http://schemas.openxmlformats.org/officeDocument/2006/relationships/hyperlink" Target="https://stttt.dienbien.gov.vn/vi/about/danh-sach-nguoi-phat-ngon-tinh-dien-bien-nam-2018.html" TargetMode="External"/><Relationship Id="rId2702" Type="http://schemas.openxmlformats.org/officeDocument/2006/relationships/hyperlink" Target="https://kyanh.hatinh.gov.vn/tin-tuc-chinh-tri/tin-bai/29255" TargetMode="External"/><Relationship Id="rId1304" Type="http://schemas.openxmlformats.org/officeDocument/2006/relationships/hyperlink" Target="https://www.facebook.com/conganyenlam?__cft__%5b0%5d=AZW3hXX4wXv6hmW7bJLjmpIdL_U1QHJMgG8gkg-ibLNeLq-Q5FjobceSyb3C9s4OOoBfp5wD-4OrZE9Oi8XMbcfEbCaKrqOEnrX3XIF3AKDS_gh4gYYv1N-VjcTtA5xCUr4&amp;__tn__=-UC%2CP-R" TargetMode="External"/><Relationship Id="rId1511" Type="http://schemas.openxmlformats.org/officeDocument/2006/relationships/hyperlink" Target="https://thaibinh.gov.vn/van-ban-phap-luat/van-ban-dieu-hanh/ve-viec-cho-phep-uy-ban-nhan-dan-xa-dong-quang-huyen-dong-hu.html" TargetMode="External"/><Relationship Id="rId3269" Type="http://schemas.openxmlformats.org/officeDocument/2006/relationships/hyperlink" Target="https://thaibinh.gov.vn/van-ban-phap-luat/van-ban-dieu-hanh/ve-viec-giao-dat-cho-uy-ban-nhan-dan-xa-viet-hung-huyen-vu-t.html" TargetMode="External"/><Relationship Id="rId3476" Type="http://schemas.openxmlformats.org/officeDocument/2006/relationships/hyperlink" Target="https://www.facebook.com/p/Tu%E1%BB%95i-tr%E1%BA%BB-C%C3%B4ng-an-t%E1%BB%89nh-B%E1%BA%AFc-K%E1%BA%A1n-100057574024652/" TargetMode="External"/><Relationship Id="rId3683" Type="http://schemas.openxmlformats.org/officeDocument/2006/relationships/hyperlink" Target="https://xasonle.hatinh.gov.vn/" TargetMode="External"/><Relationship Id="rId10" Type="http://schemas.openxmlformats.org/officeDocument/2006/relationships/hyperlink" Target="https://www.facebook.com/C%C3%B4ng-An-X%C3%A3-Thu%E1%BA%ADn-Minh-Huy%E1%BB%87n-Th%E1%BB%8D-Xu%C3%A2n-103991261944237" TargetMode="External"/><Relationship Id="rId397" Type="http://schemas.openxmlformats.org/officeDocument/2006/relationships/hyperlink" Target="https://www.facebook.com/profile.php?id=100072449061735" TargetMode="External"/><Relationship Id="rId2078" Type="http://schemas.openxmlformats.org/officeDocument/2006/relationships/hyperlink" Target="https://www.facebook.com/conganxadienhai/" TargetMode="External"/><Relationship Id="rId2285" Type="http://schemas.openxmlformats.org/officeDocument/2006/relationships/hyperlink" Target="https://dakdoa.gialai.gov.vn/" TargetMode="External"/><Relationship Id="rId2492" Type="http://schemas.openxmlformats.org/officeDocument/2006/relationships/hyperlink" Target="https://tamky.quangnam.gov.vn/webcenter/portal/donggiang/pages_tin-tuc/chi-tiet?dDocName=PORTAL179540" TargetMode="External"/><Relationship Id="rId3129" Type="http://schemas.openxmlformats.org/officeDocument/2006/relationships/hyperlink" Target="https://www.facebook.com/doanxasontay/videos/1224288551923159/" TargetMode="External"/><Relationship Id="rId3336" Type="http://schemas.openxmlformats.org/officeDocument/2006/relationships/hyperlink" Target="https://www.dongnai.gov.vn/" TargetMode="External"/><Relationship Id="rId3890" Type="http://schemas.openxmlformats.org/officeDocument/2006/relationships/hyperlink" Target="https://www.facebook.com/p/C%C3%B4ng-an-x%C3%A3-Ia-Yok-huy%E1%BB%87n-Ia-Grai-100062978302445/" TargetMode="External"/><Relationship Id="rId257" Type="http://schemas.openxmlformats.org/officeDocument/2006/relationships/hyperlink" Target="https://www.facebook.com/profile.php?id=100078407517853" TargetMode="External"/><Relationship Id="rId464" Type="http://schemas.openxmlformats.org/officeDocument/2006/relationships/hyperlink" Target="https://www.facebook.com/profile.php?id=100071846994026" TargetMode="External"/><Relationship Id="rId1094" Type="http://schemas.openxmlformats.org/officeDocument/2006/relationships/hyperlink" Target="https://www.facebook.com/conganxavinhkim.02943827888/" TargetMode="External"/><Relationship Id="rId2145" Type="http://schemas.openxmlformats.org/officeDocument/2006/relationships/hyperlink" Target="https://thanhhung.thachthanh.thanhhoa.gov.vn/" TargetMode="External"/><Relationship Id="rId3543" Type="http://schemas.openxmlformats.org/officeDocument/2006/relationships/hyperlink" Target="https://chuongmy.hanoi.gov.vn/tin-van-hoa-xa-hoi/-/news/pde1maEQe4QT/28859.html;jsessionid=ZuG4C-+TunbmdhlISpXH436a.node66" TargetMode="External"/><Relationship Id="rId3750" Type="http://schemas.openxmlformats.org/officeDocument/2006/relationships/hyperlink" Target="https://www.facebook.com/p/C%C3%B4ng-an-X%C3%A3-Kim-%C4%90%E1%BB%A9c-100072062261654/?_rdr" TargetMode="External"/><Relationship Id="rId117" Type="http://schemas.openxmlformats.org/officeDocument/2006/relationships/hyperlink" Target="https://www.facebook.com/YenDongYenMoNinhBinh" TargetMode="External"/><Relationship Id="rId671" Type="http://schemas.openxmlformats.org/officeDocument/2006/relationships/hyperlink" Target="https://www.facebook.com/profile.php?id=100066714752144" TargetMode="External"/><Relationship Id="rId2352" Type="http://schemas.openxmlformats.org/officeDocument/2006/relationships/hyperlink" Target="https://phuloc.thuathienhue.gov.vn/?gd=1&amp;cn=77&amp;cd=19" TargetMode="External"/><Relationship Id="rId3403" Type="http://schemas.openxmlformats.org/officeDocument/2006/relationships/hyperlink" Target="https://phonghien.thuathienhue.gov.vn/" TargetMode="External"/><Relationship Id="rId3610" Type="http://schemas.openxmlformats.org/officeDocument/2006/relationships/hyperlink" Target="https://daitu.thainguyen.gov.vn/" TargetMode="External"/><Relationship Id="rId324" Type="http://schemas.openxmlformats.org/officeDocument/2006/relationships/hyperlink" Target="https://www.facebook.com/profile.php?id=100072029606962" TargetMode="External"/><Relationship Id="rId531" Type="http://schemas.openxmlformats.org/officeDocument/2006/relationships/hyperlink" Target="https://www.facebook.com/profile.php?id=100069595145955" TargetMode="External"/><Relationship Id="rId1161" Type="http://schemas.openxmlformats.org/officeDocument/2006/relationships/hyperlink" Target="https://www.facebook.com/Conganxadakna/" TargetMode="External"/><Relationship Id="rId2005" Type="http://schemas.openxmlformats.org/officeDocument/2006/relationships/hyperlink" Target="https://www.bacninh.gov.vn/web/xa-lac-ve" TargetMode="External"/><Relationship Id="rId2212" Type="http://schemas.openxmlformats.org/officeDocument/2006/relationships/hyperlink" Target="https://www.facebook.com/phongqlhcninhthuan/" TargetMode="External"/><Relationship Id="rId1021" Type="http://schemas.openxmlformats.org/officeDocument/2006/relationships/hyperlink" Target="https://www.facebook.com/Ph%E1%BB%A5-n%E1%BB%AF-C%C3%B4ng-an-huy%E1%BB%87n-Minh-H%C3%B3a-108169574796225/" TargetMode="External"/><Relationship Id="rId1978" Type="http://schemas.openxmlformats.org/officeDocument/2006/relationships/hyperlink" Target="https://www.facebook.com/conganxahopthanh/" TargetMode="External"/><Relationship Id="rId3193" Type="http://schemas.openxmlformats.org/officeDocument/2006/relationships/hyperlink" Target="https://cholach.bentre.gov.vn/" TargetMode="External"/><Relationship Id="rId4037" Type="http://schemas.openxmlformats.org/officeDocument/2006/relationships/hyperlink" Target="https://vinhtien.vinhloc.thanhhoa.gov.vn/pho-bien-tuyen-truyen" TargetMode="External"/><Relationship Id="rId1838" Type="http://schemas.openxmlformats.org/officeDocument/2006/relationships/hyperlink" Target="https://hanoi.gov.vn/" TargetMode="External"/><Relationship Id="rId3053" Type="http://schemas.openxmlformats.org/officeDocument/2006/relationships/hyperlink" Target="http://xuanphuc.nhuthanh.thanhhoa.gov.vn/web/nhan-su.htm?cbxTochuc=6059a864-8f37-4782-0856-21494a730f19" TargetMode="External"/><Relationship Id="rId3260" Type="http://schemas.openxmlformats.org/officeDocument/2006/relationships/hyperlink" Target="https://longthanh.dongnai.gov.vn/" TargetMode="External"/><Relationship Id="rId181" Type="http://schemas.openxmlformats.org/officeDocument/2006/relationships/hyperlink" Target="https://www.facebook.com/profile.php?id=100073004180063" TargetMode="External"/><Relationship Id="rId1905" Type="http://schemas.openxmlformats.org/officeDocument/2006/relationships/hyperlink" Target="https://longxuyen.angiang.gov.vn/trang-chu" TargetMode="External"/><Relationship Id="rId3120" Type="http://schemas.openxmlformats.org/officeDocument/2006/relationships/hyperlink" Target="https://camthach.camxuyen.hatinh.gov.vn/" TargetMode="External"/><Relationship Id="rId998" Type="http://schemas.openxmlformats.org/officeDocument/2006/relationships/hyperlink" Target="https://www.facebook.com/Phong-tr%C3%A0o-b%E1%BA%A3o-v%E1%BB%87-ANTQ-C%C3%B4ng-an-ngh%E1%BB%87-an-114109893650506/" TargetMode="External"/><Relationship Id="rId2679" Type="http://schemas.openxmlformats.org/officeDocument/2006/relationships/hyperlink" Target="https://namphucthang.camxuyen.hatinh.gov.vn/" TargetMode="External"/><Relationship Id="rId2886" Type="http://schemas.openxmlformats.org/officeDocument/2006/relationships/hyperlink" Target="https://www.facebook.com/p/C%C3%B4ng-an-x%C3%A3-H%E1%BB%A3p-H%C6%B0ng-V%E1%BB%A5-B%E1%BA%A3n-Nam-%C4%90%E1%BB%8Bnh-100066147215578/" TargetMode="External"/><Relationship Id="rId3937" Type="http://schemas.openxmlformats.org/officeDocument/2006/relationships/hyperlink" Target="https://dongthinh.ngoclac.thanhhoa.gov.vn/chuyen-doi-so" TargetMode="External"/><Relationship Id="rId858" Type="http://schemas.openxmlformats.org/officeDocument/2006/relationships/hyperlink" Target="https://www.facebook.com/profile.php?id=100052590858231" TargetMode="External"/><Relationship Id="rId1488" Type="http://schemas.openxmlformats.org/officeDocument/2006/relationships/hyperlink" Target="https://www.facebook.com/conganxadongthangtrieuson/" TargetMode="External"/><Relationship Id="rId1695" Type="http://schemas.openxmlformats.org/officeDocument/2006/relationships/hyperlink" Target="https://socongthuong.backan.gov.vn/wp-content/uploads/2021/06/dinh-kem-1.pdf" TargetMode="External"/><Relationship Id="rId2539" Type="http://schemas.openxmlformats.org/officeDocument/2006/relationships/hyperlink" Target="https://sgtvt.thanhhoa.gov.vn/NewsDetail.aspx?Id=3116" TargetMode="External"/><Relationship Id="rId2746" Type="http://schemas.openxmlformats.org/officeDocument/2006/relationships/hyperlink" Target="https://www.facebook.com/p/C%C3%B4ng-an-x%C3%A3-Ho%E1%BA%B1ng-%C4%90%E1%BA%A1o-Ho%E1%BA%B1ng-Ho%C3%A1-Thanh-Ho%C3%A1-100063753775737/" TargetMode="External"/><Relationship Id="rId2953" Type="http://schemas.openxmlformats.org/officeDocument/2006/relationships/hyperlink" Target="https://www.facebook.com/p/C%C3%B4ng-an-huy%E1%BB%87n-Phong-Th%E1%BB%95-t%E1%BB%89nh-Lai-Ch%C3%A2u-100067685321517/" TargetMode="External"/><Relationship Id="rId718" Type="http://schemas.openxmlformats.org/officeDocument/2006/relationships/hyperlink" Target="https://www.facebook.com/profile.php?id=100064770193620" TargetMode="External"/><Relationship Id="rId925" Type="http://schemas.openxmlformats.org/officeDocument/2006/relationships/hyperlink" Target="https://www.facebook.com/policephuocnang" TargetMode="External"/><Relationship Id="rId1348" Type="http://schemas.openxmlformats.org/officeDocument/2006/relationships/hyperlink" Target="https://www.facebook.com/conganxathanhnho" TargetMode="External"/><Relationship Id="rId1555" Type="http://schemas.openxmlformats.org/officeDocument/2006/relationships/hyperlink" Target="https://www.facebook.com/conganxahoamac/" TargetMode="External"/><Relationship Id="rId1762" Type="http://schemas.openxmlformats.org/officeDocument/2006/relationships/hyperlink" Target="https://www.facebook.com/conganxathothanh/" TargetMode="External"/><Relationship Id="rId2606" Type="http://schemas.openxmlformats.org/officeDocument/2006/relationships/hyperlink" Target="https://www.facebook.com/catbackan/?locale=vi_VN" TargetMode="External"/><Relationship Id="rId1208" Type="http://schemas.openxmlformats.org/officeDocument/2006/relationships/hyperlink" Target="https://www.facebook.com/conganxakhanhtien/" TargetMode="External"/><Relationship Id="rId1415" Type="http://schemas.openxmlformats.org/officeDocument/2006/relationships/hyperlink" Target="https://www.facebook.com/conganxamuongphangthanhphodienbienphu/" TargetMode="External"/><Relationship Id="rId2813" Type="http://schemas.openxmlformats.org/officeDocument/2006/relationships/hyperlink" Target="https://vinhkhanh.thoaison.angiang.gov.vn/thong-tin-don-vi-0" TargetMode="External"/><Relationship Id="rId54" Type="http://schemas.openxmlformats.org/officeDocument/2006/relationships/hyperlink" Target="https://www.facebook.com/C%C3%B4ng-an-x%C3%A3-Th%E1%BA%A1ch-L%C3%A2m-Th%E1%BA%A1ch-Th%C3%A0nh-114648210406342" TargetMode="External"/><Relationship Id="rId1622" Type="http://schemas.openxmlformats.org/officeDocument/2006/relationships/hyperlink" Target="https://www.facebook.com/conganxaluongson/?locale=vi_VN" TargetMode="External"/><Relationship Id="rId2189" Type="http://schemas.openxmlformats.org/officeDocument/2006/relationships/hyperlink" Target="https://vinhkim.caungang.travinh.gov.vn/" TargetMode="External"/><Relationship Id="rId3587" Type="http://schemas.openxmlformats.org/officeDocument/2006/relationships/hyperlink" Target="https://www.facebook.com/p/C%C3%B4ng-an-x%C3%A3-C%C3%B4-Ba-B%E1%BA%A3o-L%E1%BA%A1c-100083408823742/" TargetMode="External"/><Relationship Id="rId3794" Type="http://schemas.openxmlformats.org/officeDocument/2006/relationships/hyperlink" Target="https://www.facebook.com/p/C%C3%B4ng-an-x%C3%A3-Ch%C3%AD-T%C3%A2n-100070525734695/?locale=fy_NL" TargetMode="External"/><Relationship Id="rId2396" Type="http://schemas.openxmlformats.org/officeDocument/2006/relationships/hyperlink" Target="http://binhnguyen.thangbinh.quangnam.gov.vn/" TargetMode="External"/><Relationship Id="rId3447" Type="http://schemas.openxmlformats.org/officeDocument/2006/relationships/hyperlink" Target="https://www.laocai.gov.vn/tin-trong-tinh/thu-tuong-chinh-phu-tang-bang-khen-truong-thon-kho-vang-xa-coc-lau-huyen-bac-ha-1302758" TargetMode="External"/><Relationship Id="rId3654" Type="http://schemas.openxmlformats.org/officeDocument/2006/relationships/hyperlink" Target="https://www.facebook.com/ConganThuDo/?locale=vi_VN" TargetMode="External"/><Relationship Id="rId3861" Type="http://schemas.openxmlformats.org/officeDocument/2006/relationships/hyperlink" Target="https://www.facebook.com/conganhatinh/" TargetMode="External"/><Relationship Id="rId368" Type="http://schemas.openxmlformats.org/officeDocument/2006/relationships/hyperlink" Target="https://www.facebook.com/profile.php?id=100075944591201" TargetMode="External"/><Relationship Id="rId575" Type="http://schemas.openxmlformats.org/officeDocument/2006/relationships/hyperlink" Target="https://www.facebook.com/profile.php?id=100063458289968" TargetMode="External"/><Relationship Id="rId782" Type="http://schemas.openxmlformats.org/officeDocument/2006/relationships/hyperlink" Target="https://www.facebook.com/profile.php?id=100063598090258" TargetMode="External"/><Relationship Id="rId2049" Type="http://schemas.openxmlformats.org/officeDocument/2006/relationships/hyperlink" Target="https://xaquangdiem.hatinh.gov.vn/" TargetMode="External"/><Relationship Id="rId2256" Type="http://schemas.openxmlformats.org/officeDocument/2006/relationships/hyperlink" Target="https://thainguyen.gov.vn/" TargetMode="External"/><Relationship Id="rId2463" Type="http://schemas.openxmlformats.org/officeDocument/2006/relationships/hyperlink" Target="https://www.facebook.com/policenamgiang/" TargetMode="External"/><Relationship Id="rId2670" Type="http://schemas.openxmlformats.org/officeDocument/2006/relationships/hyperlink" Target="https://camngoc.camthuy.thanhhoa.gov.vn/" TargetMode="External"/><Relationship Id="rId3307" Type="http://schemas.openxmlformats.org/officeDocument/2006/relationships/hyperlink" Target="https://nuithanh.quangnam.gov.vn/webcenter/portal/nuithanh" TargetMode="External"/><Relationship Id="rId3514" Type="http://schemas.openxmlformats.org/officeDocument/2006/relationships/hyperlink" Target="https://www.facebook.com/p/C%C3%B4ng-an-x%C3%A3-C%C3%B9-V%C3%A2n-huy%E1%BB%87n-%C4%90%E1%BA%A1i-T%E1%BB%AB-t%E1%BB%89nh-Th%C3%A1i-Nguy%C3%AAn-100082798402298/" TargetMode="External"/><Relationship Id="rId3721" Type="http://schemas.openxmlformats.org/officeDocument/2006/relationships/hyperlink" Target="https://thuyxuantien.chuongmy.hanoi.gov.vn/gioi-thieu/co-cau-to-chuc/uy-ban-nhan-dan-thi-tran" TargetMode="External"/><Relationship Id="rId228" Type="http://schemas.openxmlformats.org/officeDocument/2006/relationships/hyperlink" Target="https://www.facebook.com/profile.php?id=100072101485571" TargetMode="External"/><Relationship Id="rId435" Type="http://schemas.openxmlformats.org/officeDocument/2006/relationships/hyperlink" Target="https://www.facebook.com/profile.php?id=100072031465793" TargetMode="External"/><Relationship Id="rId642" Type="http://schemas.openxmlformats.org/officeDocument/2006/relationships/hyperlink" Target="https://www.facebook.com/profile.php?id=100067854802975" TargetMode="External"/><Relationship Id="rId1065" Type="http://schemas.openxmlformats.org/officeDocument/2006/relationships/hyperlink" Target="https://www.facebook.com/PCTPkhonggianmangCALaiChau/" TargetMode="External"/><Relationship Id="rId1272" Type="http://schemas.openxmlformats.org/officeDocument/2006/relationships/hyperlink" Target="https://www.facebook.com/D2PC06.CATLC/" TargetMode="External"/><Relationship Id="rId2116" Type="http://schemas.openxmlformats.org/officeDocument/2006/relationships/hyperlink" Target="https://baclieu.gov.vn/" TargetMode="External"/><Relationship Id="rId2323" Type="http://schemas.openxmlformats.org/officeDocument/2006/relationships/hyperlink" Target="https://tanphuoc.tiengiang.gov.vn/ubnd-xa-hung-thanh" TargetMode="External"/><Relationship Id="rId2530" Type="http://schemas.openxmlformats.org/officeDocument/2006/relationships/hyperlink" Target="https://www.facebook.com/policequangnam/" TargetMode="External"/><Relationship Id="rId502" Type="http://schemas.openxmlformats.org/officeDocument/2006/relationships/hyperlink" Target="https://www.facebook.com/profile.php?id=100070704129124" TargetMode="External"/><Relationship Id="rId1132" Type="http://schemas.openxmlformats.org/officeDocument/2006/relationships/hyperlink" Target="https://www.facebook.com/huyenTraCutinhTraVinh/" TargetMode="External"/><Relationship Id="rId3097" Type="http://schemas.openxmlformats.org/officeDocument/2006/relationships/hyperlink" Target="https://www.facebook.com/p/C%C3%B4ng-an-x%C3%A3-K%E1%BB%B3-Giang-huy%E1%BB%87n-K%E1%BB%B3-Anh-t%E1%BB%89nh-H%C3%A0-T%C4%A9nh-100063526900476/" TargetMode="External"/><Relationship Id="rId1949" Type="http://schemas.openxmlformats.org/officeDocument/2006/relationships/hyperlink" Target="https://khoaichau.hungyen.gov.vn/" TargetMode="External"/><Relationship Id="rId3164" Type="http://schemas.openxmlformats.org/officeDocument/2006/relationships/hyperlink" Target="https://www.facebook.com/p/C%C3%B4ng-An-X%C3%A3-Long-T%C3%A2n-100072414188764/" TargetMode="External"/><Relationship Id="rId4008" Type="http://schemas.openxmlformats.org/officeDocument/2006/relationships/hyperlink" Target="https://thanhtho.thachthanh.thanhhoa.gov.vn/trang-chu/tp-168193" TargetMode="External"/><Relationship Id="rId292" Type="http://schemas.openxmlformats.org/officeDocument/2006/relationships/hyperlink" Target="https://www.facebook.com/C%C3%B4ng-an-X%C3%A3-%C4%90%C3%A0o-Vi%C3%AAn-Huy%E1%BB%87n-Qu%E1%BA%BF-V%C3%B5-108141921605940/" TargetMode="External"/><Relationship Id="rId1809" Type="http://schemas.openxmlformats.org/officeDocument/2006/relationships/hyperlink" Target="http://xuanlam.nghixuan.hatinh.gov.vn/" TargetMode="External"/><Relationship Id="rId3371" Type="http://schemas.openxmlformats.org/officeDocument/2006/relationships/hyperlink" Target="https://namdinh.gov.vn/" TargetMode="External"/><Relationship Id="rId2180" Type="http://schemas.openxmlformats.org/officeDocument/2006/relationships/hyperlink" Target="https://www.facebook.com/conganxatruongdong/" TargetMode="External"/><Relationship Id="rId3024" Type="http://schemas.openxmlformats.org/officeDocument/2006/relationships/hyperlink" Target="https://kongchro.gialai.gov.vn/Xa-Yang-Trung/Tin-tuc/Hoat-%C4%91ong-xa/Thong-bao-Ve-viec-cong-khai-Ke-hoach-su-dung-%C4%91at-n.aspx" TargetMode="External"/><Relationship Id="rId3231" Type="http://schemas.openxmlformats.org/officeDocument/2006/relationships/hyperlink" Target="http://tradong.bactramy.quangnam.gov.vn/" TargetMode="External"/><Relationship Id="rId152" Type="http://schemas.openxmlformats.org/officeDocument/2006/relationships/hyperlink" Target="https://www.facebook.com/TuoitreConganVinhPhuc/" TargetMode="External"/><Relationship Id="rId2040" Type="http://schemas.openxmlformats.org/officeDocument/2006/relationships/hyperlink" Target="https://ninhphuoc.ninhthuan.gov.vn/" TargetMode="External"/><Relationship Id="rId2997" Type="http://schemas.openxmlformats.org/officeDocument/2006/relationships/hyperlink" Target="https://phongdien.cantho.gov.vn/" TargetMode="External"/><Relationship Id="rId969" Type="http://schemas.openxmlformats.org/officeDocument/2006/relationships/hyperlink" Target="https://www.facebook.com/policebinhnguyen" TargetMode="External"/><Relationship Id="rId1599" Type="http://schemas.openxmlformats.org/officeDocument/2006/relationships/hyperlink" Target="https://www.facebook.com/ConganxaKyThuong/" TargetMode="External"/><Relationship Id="rId1459" Type="http://schemas.openxmlformats.org/officeDocument/2006/relationships/hyperlink" Target="https://www.facebook.com/conganxahoangtrung" TargetMode="External"/><Relationship Id="rId2857" Type="http://schemas.openxmlformats.org/officeDocument/2006/relationships/hyperlink" Target="https://www.facebook.com/p/Tu%E1%BB%95i-tr%E1%BA%BB-C%C3%B4ng-an-huy%E1%BB%87n-Th%C3%A1i-Th%E1%BB%A5y-100083773900284/" TargetMode="External"/><Relationship Id="rId3908" Type="http://schemas.openxmlformats.org/officeDocument/2006/relationships/hyperlink" Target="https://www.facebook.com/p/C%C3%B4ng-an-x%C3%A3-Giao-T%C3%A2n-Giao-Th%E1%BB%A7y-Nam-%C4%90%E1%BB%8Bnh-100071876779388/" TargetMode="External"/><Relationship Id="rId4072" Type="http://schemas.openxmlformats.org/officeDocument/2006/relationships/hyperlink" Target="https://binhdai.bentre.gov.vn/thitran" TargetMode="External"/><Relationship Id="rId98" Type="http://schemas.openxmlformats.org/officeDocument/2006/relationships/hyperlink" Target="https://www.facebook.com/C%C3%B4ng-an-Th%E1%BB%8B-tr%E1%BA%A5n-M%E1%BB%B9-L%E1%BB%99c-105268541818079/" TargetMode="External"/><Relationship Id="rId829" Type="http://schemas.openxmlformats.org/officeDocument/2006/relationships/hyperlink" Target="https://www.facebook.com/profile.php?id=100060830342199" TargetMode="External"/><Relationship Id="rId1666" Type="http://schemas.openxmlformats.org/officeDocument/2006/relationships/hyperlink" Target="https://www.facebook.com/conganxanhonphu/" TargetMode="External"/><Relationship Id="rId1873" Type="http://schemas.openxmlformats.org/officeDocument/2006/relationships/hyperlink" Target="https://www.facebook.com/csqlhcquangninh/" TargetMode="External"/><Relationship Id="rId2717" Type="http://schemas.openxmlformats.org/officeDocument/2006/relationships/hyperlink" Target="https://www.facebook.com/caxcamthach/" TargetMode="External"/><Relationship Id="rId2924" Type="http://schemas.openxmlformats.org/officeDocument/2006/relationships/hyperlink" Target="https://www.facebook.com/p/Tu%E1%BB%95i-tr%E1%BA%BB-C%C3%B4ng-an-Ngh%C4%A9a-L%E1%BB%99-100081887170070/" TargetMode="External"/><Relationship Id="rId1319" Type="http://schemas.openxmlformats.org/officeDocument/2006/relationships/hyperlink" Target="https://www.facebook.com/Conganxavinhtien" TargetMode="External"/><Relationship Id="rId1526" Type="http://schemas.openxmlformats.org/officeDocument/2006/relationships/hyperlink" Target="https://nari.backan.gov.vn/" TargetMode="External"/><Relationship Id="rId1733" Type="http://schemas.openxmlformats.org/officeDocument/2006/relationships/hyperlink" Target="https://qppl.thanhhoa.gov.vn/vbpq_thanhhoa.nsf/663FB8C759B9031E4725872E00089300/$file/DT-VBDTPT705243026-8-20211628472656097trangnt09.08.2021_10h34p25_liemmx_09-08-2021-21-22-05_signed.pdf" TargetMode="External"/><Relationship Id="rId1940" Type="http://schemas.openxmlformats.org/officeDocument/2006/relationships/hyperlink" Target="https://vinhphuc.gov.vn/" TargetMode="External"/><Relationship Id="rId25" Type="http://schemas.openxmlformats.org/officeDocument/2006/relationships/hyperlink" Target="https://www.facebook.com/profile.php?id=100066584436922" TargetMode="External"/><Relationship Id="rId1800" Type="http://schemas.openxmlformats.org/officeDocument/2006/relationships/hyperlink" Target="https://www.facebook.com/ConganxaVoTranhLucNam/" TargetMode="External"/><Relationship Id="rId3698" Type="http://schemas.openxmlformats.org/officeDocument/2006/relationships/hyperlink" Target="https://www.facebook.com/p/Tu%E1%BB%95i-tr%E1%BA%BB-C%C3%B4ng-an-huy%E1%BB%87n-L%E1%BA%A1c-Th%E1%BB%A7y-100055980434412/" TargetMode="External"/><Relationship Id="rId3558" Type="http://schemas.openxmlformats.org/officeDocument/2006/relationships/hyperlink" Target="https://www.facebook.com/groups/toi.yeu.xa.thuy.xuan.tien.huyen.chuong.my/" TargetMode="External"/><Relationship Id="rId3765" Type="http://schemas.openxmlformats.org/officeDocument/2006/relationships/hyperlink" Target="https://www.facebook.com/p/C%C3%B4ng-an-x%C3%A3-Y%C3%AAn-Ph%E1%BB%A5-Y%C3%AAn-Phong-B%E1%BA%AFc-Ninh-100075965263068/" TargetMode="External"/><Relationship Id="rId3972" Type="http://schemas.openxmlformats.org/officeDocument/2006/relationships/hyperlink" Target="https://www.facebook.com/p/C%C3%B4ng-An-X%C3%A3-Ng%E1%BB%8Dc-Li%C3%AAn-Huy%E1%BB%87n-C%E1%BA%A9m-Gi%C3%A0ng-T%E1%BB%89nh-H%E1%BA%A3i-D%C6%B0%C6%A1ng-100069746058764/" TargetMode="External"/><Relationship Id="rId479" Type="http://schemas.openxmlformats.org/officeDocument/2006/relationships/hyperlink" Target="https://www.facebook.com/profile.php?id=100071425189617" TargetMode="External"/><Relationship Id="rId686" Type="http://schemas.openxmlformats.org/officeDocument/2006/relationships/hyperlink" Target="https://www.facebook.com/profile.php?id=100066138963517" TargetMode="External"/><Relationship Id="rId893" Type="http://schemas.openxmlformats.org/officeDocument/2006/relationships/hyperlink" Target="https://www.facebook.com/policexadang/" TargetMode="External"/><Relationship Id="rId2367" Type="http://schemas.openxmlformats.org/officeDocument/2006/relationships/hyperlink" Target="https://www.facebook.com/conganhanamonline/?locale=vi_VN" TargetMode="External"/><Relationship Id="rId2574" Type="http://schemas.openxmlformats.org/officeDocument/2006/relationships/hyperlink" Target="https://www.facebook.com/p/C%C3%B4ng-an-x%C3%A3-Qu%E1%BB%B3nh-Long-100046294881355/" TargetMode="External"/><Relationship Id="rId2781" Type="http://schemas.openxmlformats.org/officeDocument/2006/relationships/hyperlink" Target="https://hongky.yenthe.bacgiang.gov.vn/" TargetMode="External"/><Relationship Id="rId3418" Type="http://schemas.openxmlformats.org/officeDocument/2006/relationships/hyperlink" Target="https://vpub.hochiminhcity.gov.vn/" TargetMode="External"/><Relationship Id="rId3625" Type="http://schemas.openxmlformats.org/officeDocument/2006/relationships/hyperlink" Target="https://www.facebook.com/pages/C%C3%B4ng%20An%20T%E1%BB%89nh%20Ngh%E1%BB%87%20An/165424950312440/" TargetMode="External"/><Relationship Id="rId339" Type="http://schemas.openxmlformats.org/officeDocument/2006/relationships/hyperlink" Target="https://www.facebook.com/profile.php?id=100077606802399" TargetMode="External"/><Relationship Id="rId546" Type="http://schemas.openxmlformats.org/officeDocument/2006/relationships/hyperlink" Target="https://www.facebook.com/profile.php?id=100063632978257" TargetMode="External"/><Relationship Id="rId753" Type="http://schemas.openxmlformats.org/officeDocument/2006/relationships/hyperlink" Target="https://www.facebook.com/profile.php?id=100063961307952" TargetMode="External"/><Relationship Id="rId1176" Type="http://schemas.openxmlformats.org/officeDocument/2006/relationships/hyperlink" Target="https://www.facebook.com/conganxaphuthuan/" TargetMode="External"/><Relationship Id="rId1383" Type="http://schemas.openxmlformats.org/officeDocument/2006/relationships/hyperlink" Target="https://www.facebook.com/ConganxaQuangChu" TargetMode="External"/><Relationship Id="rId2227" Type="http://schemas.openxmlformats.org/officeDocument/2006/relationships/hyperlink" Target="https://vinhphuc.gov.vn/" TargetMode="External"/><Relationship Id="rId2434" Type="http://schemas.openxmlformats.org/officeDocument/2006/relationships/hyperlink" Target="http://duyphu.duyxuyen.quangnam.gov.vn/" TargetMode="External"/><Relationship Id="rId3832" Type="http://schemas.openxmlformats.org/officeDocument/2006/relationships/hyperlink" Target="https://www.facebook.com/vinhandanphucvu198/" TargetMode="External"/><Relationship Id="rId406" Type="http://schemas.openxmlformats.org/officeDocument/2006/relationships/hyperlink" Target="https://www.facebook.com/profile.php?id=100076202585181" TargetMode="External"/><Relationship Id="rId960" Type="http://schemas.openxmlformats.org/officeDocument/2006/relationships/hyperlink" Target="https://www.facebook.com/policedailoc/" TargetMode="External"/><Relationship Id="rId1036" Type="http://schemas.openxmlformats.org/officeDocument/2006/relationships/hyperlink" Target="https://www.facebook.com/Ph%C3%B2ng-H%E1%BA%ADu-c%E1%BA%A7n-C%C3%B4ng-an-t%E1%BB%89nh-H%C3%B2a-B%C3%ACnh-109637311166420" TargetMode="External"/><Relationship Id="rId1243" Type="http://schemas.openxmlformats.org/officeDocument/2006/relationships/hyperlink" Target="https://www.facebook.com/doicshs" TargetMode="External"/><Relationship Id="rId1590" Type="http://schemas.openxmlformats.org/officeDocument/2006/relationships/hyperlink" Target="https://www.facebook.com/Conganxakhanhvan/" TargetMode="External"/><Relationship Id="rId2641" Type="http://schemas.openxmlformats.org/officeDocument/2006/relationships/hyperlink" Target="https://soxaydung.thaibinh.gov.vn/tin-tuc/nha-o-va-tt-bds/thong-tin-cac-du-an-nha-o/-du-an-phat-trien-nha-o-khu-dan-cu-phu-xuan-giap-tru-so-ubnd.html" TargetMode="External"/><Relationship Id="rId613" Type="http://schemas.openxmlformats.org/officeDocument/2006/relationships/hyperlink" Target="https://www.facebook.com/profile.php?id=100068877023677" TargetMode="External"/><Relationship Id="rId820" Type="http://schemas.openxmlformats.org/officeDocument/2006/relationships/hyperlink" Target="https://www.facebook.com/profile.php?id=100062609227953" TargetMode="External"/><Relationship Id="rId1450" Type="http://schemas.openxmlformats.org/officeDocument/2006/relationships/hyperlink" Target="https://www.facebook.com/ConganxaHungMy/" TargetMode="External"/><Relationship Id="rId2501" Type="http://schemas.openxmlformats.org/officeDocument/2006/relationships/hyperlink" Target="https://www.facebook.com/policethangbinh/" TargetMode="External"/><Relationship Id="rId1103" Type="http://schemas.openxmlformats.org/officeDocument/2006/relationships/hyperlink" Target="https://www.facebook.com/Conganxatrangan/" TargetMode="External"/><Relationship Id="rId1310" Type="http://schemas.openxmlformats.org/officeDocument/2006/relationships/hyperlink" Target="https://www.facebook.com/conganxayenky/" TargetMode="External"/><Relationship Id="rId3068" Type="http://schemas.openxmlformats.org/officeDocument/2006/relationships/hyperlink" Target="https://www.facebook.com/p/C%C3%B4ng-an-x%C3%A3-Y%C3%AAn-Th%E1%BB%8D-100066997327279/" TargetMode="External"/><Relationship Id="rId3275" Type="http://schemas.openxmlformats.org/officeDocument/2006/relationships/hyperlink" Target="https://xuantruong.namdinh.gov.vn/" TargetMode="External"/><Relationship Id="rId3482" Type="http://schemas.openxmlformats.org/officeDocument/2006/relationships/hyperlink" Target="https://www.facebook.com/profile.php?id=100078868363461&amp;locale=ms_MY&amp;_rdr" TargetMode="External"/><Relationship Id="rId196" Type="http://schemas.openxmlformats.org/officeDocument/2006/relationships/hyperlink" Target="https://www.facebook.com/profile.php?id=100072183319533" TargetMode="External"/><Relationship Id="rId2084" Type="http://schemas.openxmlformats.org/officeDocument/2006/relationships/hyperlink" Target="https://donghung.thaibinh.gov.vn/danh-sach-xa-thi-tran/xa-dong-a" TargetMode="External"/><Relationship Id="rId2291" Type="http://schemas.openxmlformats.org/officeDocument/2006/relationships/hyperlink" Target="https://www.quangninh.gov.vn/" TargetMode="External"/><Relationship Id="rId3135" Type="http://schemas.openxmlformats.org/officeDocument/2006/relationships/hyperlink" Target="https://www.facebook.com/conganxakytien/" TargetMode="External"/><Relationship Id="rId3342" Type="http://schemas.openxmlformats.org/officeDocument/2006/relationships/hyperlink" Target="https://loanmy.vinhlong.gov.vn/" TargetMode="External"/><Relationship Id="rId263" Type="http://schemas.openxmlformats.org/officeDocument/2006/relationships/hyperlink" Target="https://www.facebook.com/profile.php?id=100083160850730" TargetMode="External"/><Relationship Id="rId470" Type="http://schemas.openxmlformats.org/officeDocument/2006/relationships/hyperlink" Target="https://www.facebook.com/profile.php?id=100069434550026" TargetMode="External"/><Relationship Id="rId2151" Type="http://schemas.openxmlformats.org/officeDocument/2006/relationships/hyperlink" Target="https://www.facebook.com/Conganxathanhsonthanhhahaiduong/" TargetMode="External"/><Relationship Id="rId3202" Type="http://schemas.openxmlformats.org/officeDocument/2006/relationships/hyperlink" Target="https://huyenhoi.canglong.travinh.gov.vn/" TargetMode="External"/><Relationship Id="rId123" Type="http://schemas.openxmlformats.org/officeDocument/2006/relationships/hyperlink" Target="https://www.facebook.com/xnc.vilo" TargetMode="External"/><Relationship Id="rId330" Type="http://schemas.openxmlformats.org/officeDocument/2006/relationships/hyperlink" Target="https://www.facebook.com/profile.php?id=100078982000263" TargetMode="External"/><Relationship Id="rId2011" Type="http://schemas.openxmlformats.org/officeDocument/2006/relationships/hyperlink" Target="https://ngaan.ngason.thanhhoa.gov.vn/uy-ban-nhan-dan" TargetMode="External"/><Relationship Id="rId2968" Type="http://schemas.openxmlformats.org/officeDocument/2006/relationships/hyperlink" Target="https://daklak.gov.vn/" TargetMode="External"/><Relationship Id="rId1777" Type="http://schemas.openxmlformats.org/officeDocument/2006/relationships/hyperlink" Target="https://trangan.binhluc.hanam.gov.vn/vi/co-cau-to-chuc/vieworg/Uy-ban-nhan-dan-xa-Trang-An-25/" TargetMode="External"/><Relationship Id="rId1984" Type="http://schemas.openxmlformats.org/officeDocument/2006/relationships/hyperlink" Target="https://chupuh.gialai.gov.vn/Xa-Ia-Dreng/Documents/Van-ban-huyen.aspx" TargetMode="External"/><Relationship Id="rId2828" Type="http://schemas.openxmlformats.org/officeDocument/2006/relationships/hyperlink" Target="https://khanhson.khanhhoa.gov.vn/" TargetMode="External"/><Relationship Id="rId69" Type="http://schemas.openxmlformats.org/officeDocument/2006/relationships/hyperlink" Target="https://www.facebook.com/C%C3%B4ng-an-x%C3%A3-C%E1%BA%A5p-D%E1%BA%ABn-C%E1%BA%A9m-Kh%C3%AA-111182247922567" TargetMode="External"/><Relationship Id="rId1637" Type="http://schemas.openxmlformats.org/officeDocument/2006/relationships/hyperlink" Target="https://qbvptrsonla.gov.vn/Hoat-dong-doan-the/chi-doan-quy-bao-ve-va-phat-trien-rung-to-chuc-cac-hoat-dong-tinh-nguyen-trong-thang-thanh-nien-378161" TargetMode="External"/><Relationship Id="rId1844" Type="http://schemas.openxmlformats.org/officeDocument/2006/relationships/hyperlink" Target="http://ngocson.ngoclac.thanhhoa.gov.vn/" TargetMode="External"/><Relationship Id="rId4043" Type="http://schemas.openxmlformats.org/officeDocument/2006/relationships/hyperlink" Target="https://vinhhung1.vinhloc.thanhhoa.gov.vn/trang-chu" TargetMode="External"/><Relationship Id="rId1704" Type="http://schemas.openxmlformats.org/officeDocument/2006/relationships/hyperlink" Target="https://www.facebook.com/ConganxaQuyMong/" TargetMode="External"/><Relationship Id="rId1911" Type="http://schemas.openxmlformats.org/officeDocument/2006/relationships/hyperlink" Target="http://lak.daklak.gov.vn/" TargetMode="External"/><Relationship Id="rId3669" Type="http://schemas.openxmlformats.org/officeDocument/2006/relationships/hyperlink" Target="https://www.facebook.com/p/C%C3%B4ng-an-ph%C6%B0%E1%BB%9Dng-Qu%E1%BA%A3ng-Th%C3%A0nh-TP-Thanh-H%C3%B3a-100063456555126/?locale=vi_VN" TargetMode="External"/><Relationship Id="rId797" Type="http://schemas.openxmlformats.org/officeDocument/2006/relationships/hyperlink" Target="https://www.facebook.com/profile.php?id=100063521958540" TargetMode="External"/><Relationship Id="rId2478" Type="http://schemas.openxmlformats.org/officeDocument/2006/relationships/hyperlink" Target="https://www.facebook.com/policeprao/" TargetMode="External"/><Relationship Id="rId3876" Type="http://schemas.openxmlformats.org/officeDocument/2006/relationships/hyperlink" Target="https://xuanthuy.quangbinh.gov.vn/" TargetMode="External"/><Relationship Id="rId1287" Type="http://schemas.openxmlformats.org/officeDocument/2006/relationships/hyperlink" Target="https://www.facebook.com/cshsbd/" TargetMode="External"/><Relationship Id="rId2685" Type="http://schemas.openxmlformats.org/officeDocument/2006/relationships/hyperlink" Target="https://www.facebook.com/p/C%C3%B4ng-an-x%C3%A3-L%E1%BA%A1c-S%C6%A1n-%C4%90%C3%B4-L%C6%B0%C6%A1ng-Ngh%E1%BB%87-An-100063490723830/" TargetMode="External"/><Relationship Id="rId2892" Type="http://schemas.openxmlformats.org/officeDocument/2006/relationships/hyperlink" Target="https://ttptqnd.baclieu.gov.vn/-/tri%E1%BB%83n-khai-th%E1%BB%B1c-hi%E1%BB%87n-d%E1%BB%B1-%C3%A1n-x%C3%A2y-d%E1%BB%B1ng-tr%C6%B0%E1%BB%9Dng-trung-h%E1%BB%8Dc-ph%E1%BB%95-th%C3%B4ng-g%C3%A0nh-h%C3%A0o" TargetMode="External"/><Relationship Id="rId3529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736" Type="http://schemas.openxmlformats.org/officeDocument/2006/relationships/hyperlink" Target="https://www.facebook.com/groups/toi.yeu.xa.thuong.vuc.huyen.chuong.my/" TargetMode="External"/><Relationship Id="rId3943" Type="http://schemas.openxmlformats.org/officeDocument/2006/relationships/hyperlink" Target="https://dichvucong.gov.vn/p/home/dvc-tthc-bonganh-tinhtp.html?id2=373270&amp;name2=UBND%20huy%E1%BB%87n%20Ng%E1%BB%8Dc%20L%E1%BA%B7c&amp;name1=UBND%20t%E1%BB%89nh%20Thanh%20Ho%C3%A1&amp;id1=371854&amp;type_tinh_bo=2&amp;lan=2" TargetMode="External"/><Relationship Id="rId657" Type="http://schemas.openxmlformats.org/officeDocument/2006/relationships/hyperlink" Target="https://www.facebook.com/profile.php?id=100067137930694" TargetMode="External"/><Relationship Id="rId864" Type="http://schemas.openxmlformats.org/officeDocument/2006/relationships/hyperlink" Target="https://www.facebook.com/profile.php?id=100048174623428" TargetMode="External"/><Relationship Id="rId1494" Type="http://schemas.openxmlformats.org/officeDocument/2006/relationships/hyperlink" Target="https://www.facebook.com/conganxadongnam" TargetMode="External"/><Relationship Id="rId2338" Type="http://schemas.openxmlformats.org/officeDocument/2006/relationships/hyperlink" Target="https://www.facebook.com/doanthanhniencongantayninh/" TargetMode="External"/><Relationship Id="rId2545" Type="http://schemas.openxmlformats.org/officeDocument/2006/relationships/hyperlink" Target="https://kesach.soctrang.gov.vn/" TargetMode="External"/><Relationship Id="rId2752" Type="http://schemas.openxmlformats.org/officeDocument/2006/relationships/hyperlink" Target="https://xuantruong.namdinh.gov.vn/" TargetMode="External"/><Relationship Id="rId3803" Type="http://schemas.openxmlformats.org/officeDocument/2006/relationships/hyperlink" Target="https://www.facebook.com/tuoitreconganthanhphotayninh/?locale=vi_VN" TargetMode="External"/><Relationship Id="rId517" Type="http://schemas.openxmlformats.org/officeDocument/2006/relationships/hyperlink" Target="https://www.facebook.com/profile.php?id=100070170761217" TargetMode="External"/><Relationship Id="rId724" Type="http://schemas.openxmlformats.org/officeDocument/2006/relationships/hyperlink" Target="https://www.facebook.com/profile.php?id=100064671017047" TargetMode="External"/><Relationship Id="rId931" Type="http://schemas.openxmlformats.org/officeDocument/2006/relationships/hyperlink" Target="https://www.facebook.com/policenongson" TargetMode="External"/><Relationship Id="rId1147" Type="http://schemas.openxmlformats.org/officeDocument/2006/relationships/hyperlink" Target="https://www.facebook.com/conganxadonglong/" TargetMode="External"/><Relationship Id="rId1354" Type="http://schemas.openxmlformats.org/officeDocument/2006/relationships/hyperlink" Target="https://www.facebook.com/conganxatanvan/" TargetMode="External"/><Relationship Id="rId1561" Type="http://schemas.openxmlformats.org/officeDocument/2006/relationships/hyperlink" Target="https://hoangphong.hoanghoa.thanhhoa.gov.vn/" TargetMode="External"/><Relationship Id="rId2405" Type="http://schemas.openxmlformats.org/officeDocument/2006/relationships/hyperlink" Target="https://www.facebook.com/policebinhtrieu/" TargetMode="External"/><Relationship Id="rId2612" Type="http://schemas.openxmlformats.org/officeDocument/2006/relationships/hyperlink" Target="https://www.facebook.com/p/C%C3%B4ng-an-x%C3%A3-Di%E1%BB%85n-Th%E1%BB%8Bnh-100057623162213/" TargetMode="External"/><Relationship Id="rId60" Type="http://schemas.openxmlformats.org/officeDocument/2006/relationships/hyperlink" Target="https://www.facebook.com/caxcamchaucamthuy" TargetMode="External"/><Relationship Id="rId1007" Type="http://schemas.openxmlformats.org/officeDocument/2006/relationships/hyperlink" Target="https://www.facebook.com/phongchongtoiphamsudungcongnghecaoKhanhHoa" TargetMode="External"/><Relationship Id="rId1214" Type="http://schemas.openxmlformats.org/officeDocument/2006/relationships/hyperlink" Target="https://www.facebook.com/CONGANXAHUALA" TargetMode="External"/><Relationship Id="rId1421" Type="http://schemas.openxmlformats.org/officeDocument/2006/relationships/hyperlink" Target="https://www.facebook.com/conganxamuongdo/" TargetMode="External"/><Relationship Id="rId3179" Type="http://schemas.openxmlformats.org/officeDocument/2006/relationships/hyperlink" Target="https://www.facebook.com/p/C%C3%B4ng-an-x%C3%A3-V%C4%83n-Ph%C3%BA-TP-Y%C3%AAn-B%C3%A1i-100067045363307/" TargetMode="External"/><Relationship Id="rId3386" Type="http://schemas.openxmlformats.org/officeDocument/2006/relationships/hyperlink" Target="https://www.facebook.com/p/Tu%E1%BB%95i-tr%E1%BA%BB-C%C3%B4ng-an-t%E1%BB%89nh-B%E1%BA%AFc-K%E1%BA%A1n-100057574024652/" TargetMode="External"/><Relationship Id="rId3593" Type="http://schemas.openxmlformats.org/officeDocument/2006/relationships/hyperlink" Target="https://www.facebook.com/profile.php?id=100072399193016" TargetMode="External"/><Relationship Id="rId2195" Type="http://schemas.openxmlformats.org/officeDocument/2006/relationships/hyperlink" Target="https://www.facebook.com/phongchaybinhthuan/?locale=vi_VN" TargetMode="External"/><Relationship Id="rId3039" Type="http://schemas.openxmlformats.org/officeDocument/2006/relationships/hyperlink" Target="https://www.facebook.com/p/C%C3%B4ng-an-ph%C6%B0%E1%BB%9Dng-B%E1%BA%A3o-An-100060830342199/" TargetMode="External"/><Relationship Id="rId3246" Type="http://schemas.openxmlformats.org/officeDocument/2006/relationships/hyperlink" Target="http://chaubinh.giongtrom.bentre.gov.vn/" TargetMode="External"/><Relationship Id="rId3453" Type="http://schemas.openxmlformats.org/officeDocument/2006/relationships/hyperlink" Target="https://www.facebook.com/p/C%C3%B4ng-an-x%C3%A3-An-Ph%C6%B0%E1%BB%9Bc-huy%E1%BB%87n-Ch%C3%A2u-Th%C3%A0nh-100076481667672/" TargetMode="External"/><Relationship Id="rId167" Type="http://schemas.openxmlformats.org/officeDocument/2006/relationships/hyperlink" Target="https://www.facebook.com/profile.php?id=100072183319533" TargetMode="External"/><Relationship Id="rId374" Type="http://schemas.openxmlformats.org/officeDocument/2006/relationships/hyperlink" Target="https://www.facebook.com/profile.php?id=100072188300088" TargetMode="External"/><Relationship Id="rId581" Type="http://schemas.openxmlformats.org/officeDocument/2006/relationships/hyperlink" Target="https://www.facebook.com/profile.php?id=100063222819738" TargetMode="External"/><Relationship Id="rId2055" Type="http://schemas.openxmlformats.org/officeDocument/2006/relationships/hyperlink" Target="http://ubmt.quangbinh.gov.vn/3cms/ubnd-xa-quang-xuan-huyen-quang-trach-to-chuc-gap-mat-ky-niem-75-nam-ngay-thuong-binh---liet-sy-.htm" TargetMode="External"/><Relationship Id="rId2262" Type="http://schemas.openxmlformats.org/officeDocument/2006/relationships/hyperlink" Target="https://thanhpho.sonla.gov.vn/" TargetMode="External"/><Relationship Id="rId3106" Type="http://schemas.openxmlformats.org/officeDocument/2006/relationships/hyperlink" Target="https://csdl.bentre.gov.vn/Lists/VanBanChiDaoDieuHanh/DispForm.aspx?ID=758&amp;ContentTypeId=0x010013D40C43AE4D47C78EE7336BF64FB5D900F9B2BABB9E8AAC4D8F48FD887E17532C" TargetMode="External"/><Relationship Id="rId3660" Type="http://schemas.openxmlformats.org/officeDocument/2006/relationships/hyperlink" Target="https://www.facebook.com/p/C%C3%B4ng-an-huy%E1%BB%87n-B%C3%ACnh-Giang-H%E1%BA%A3i-D%C6%B0%C6%A1ng-100070047815358/?locale=vi_VN" TargetMode="External"/><Relationship Id="rId234" Type="http://schemas.openxmlformats.org/officeDocument/2006/relationships/hyperlink" Target="https://www.facebook.com/profile.php?id=100070101512093" TargetMode="External"/><Relationship Id="rId3313" Type="http://schemas.openxmlformats.org/officeDocument/2006/relationships/hyperlink" Target="https://melinh.hanoi.gov.vn/" TargetMode="External"/><Relationship Id="rId3520" Type="http://schemas.openxmlformats.org/officeDocument/2006/relationships/hyperlink" Target="https://vienkiemsat.cantho.gov.vn/tang-qua-cho-cac-ho-ngheo-va-ho-can-ngheo-nhan-dip-tet-quan-dan-tai-xa-vinh-binh" TargetMode="External"/><Relationship Id="rId441" Type="http://schemas.openxmlformats.org/officeDocument/2006/relationships/hyperlink" Target="https://www.facebook.com/profile.php?id=100072104303332" TargetMode="External"/><Relationship Id="rId1071" Type="http://schemas.openxmlformats.org/officeDocument/2006/relationships/hyperlink" Target="https://www.facebook.com/csgtthachha/" TargetMode="External"/><Relationship Id="rId2122" Type="http://schemas.openxmlformats.org/officeDocument/2006/relationships/hyperlink" Target="https://www.facebook.com/tuoitredakto/" TargetMode="External"/><Relationship Id="rId301" Type="http://schemas.openxmlformats.org/officeDocument/2006/relationships/hyperlink" Target="https://www.facebook.com/C%C3%B4ng-an-x%C3%A3-%C4%90%E1%BA%A1-KN%C3%A0ng-%C4%90am-R%C3%B4ng-L%C3%A2m-%C4%90%E1%BB%93ng-100187495843705/" TargetMode="External"/><Relationship Id="rId1888" Type="http://schemas.openxmlformats.org/officeDocument/2006/relationships/hyperlink" Target="https://www.facebook.com/doanconganlagi/" TargetMode="External"/><Relationship Id="rId2939" Type="http://schemas.openxmlformats.org/officeDocument/2006/relationships/hyperlink" Target="https://www.yenbai.gov.vn/noidung/tintuc/Pages/chi-tiet-tin-tuc.aspx?ItemID=131&amp;l=Ditichcaptinh&amp;lv=4" TargetMode="External"/><Relationship Id="rId4087" Type="http://schemas.openxmlformats.org/officeDocument/2006/relationships/hyperlink" Target="https://www.facebook.com/ConganxaXuanNoi" TargetMode="External"/><Relationship Id="rId1748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1955" Type="http://schemas.openxmlformats.org/officeDocument/2006/relationships/hyperlink" Target="https://www.facebook.com/dtncatquangngai/" TargetMode="External"/><Relationship Id="rId3170" Type="http://schemas.openxmlformats.org/officeDocument/2006/relationships/hyperlink" Target="https://binhgiang.haiduong.gov.vn/" TargetMode="External"/><Relationship Id="rId4014" Type="http://schemas.openxmlformats.org/officeDocument/2006/relationships/hyperlink" Target="https://www.facebook.com/profile.php?id=61561032906200" TargetMode="External"/><Relationship Id="rId1608" Type="http://schemas.openxmlformats.org/officeDocument/2006/relationships/hyperlink" Target="https://lamhop.kyanh.hatinh.gov.vn/" TargetMode="External"/><Relationship Id="rId1815" Type="http://schemas.openxmlformats.org/officeDocument/2006/relationships/hyperlink" Target="https://m.chiemhoa.gov.vn/ubnd-xa-thi-tran.html" TargetMode="External"/><Relationship Id="rId3030" Type="http://schemas.openxmlformats.org/officeDocument/2006/relationships/hyperlink" Target="https://www.facebook.com/p/Tu%E1%BB%95i-Tr%E1%BA%BB-C%C3%B4ng-An-Huy%E1%BB%87n-Thanh-Oai-100059080037701/" TargetMode="External"/><Relationship Id="rId3987" Type="http://schemas.openxmlformats.org/officeDocument/2006/relationships/hyperlink" Target="https://ngoxa.camkhe.phutho.gov.vn/Chuyen-muc-tin/t/uy-ban-nhan-dan/ctitle/576?AspxAutoDetectCookieSupport=1" TargetMode="External"/><Relationship Id="rId2589" Type="http://schemas.openxmlformats.org/officeDocument/2006/relationships/hyperlink" Target="https://www.facebook.com/p/C%C3%B4ng-an-x%C3%A3-Ho%C3%A0ng-S%C6%A1n-N%C3%B4ng-C%E1%BB%91ng-Thanh-Ho%C3%A1-100052590858231/" TargetMode="External"/><Relationship Id="rId2796" Type="http://schemas.openxmlformats.org/officeDocument/2006/relationships/hyperlink" Target="https://yenson.tuyenquang.gov.vn/" TargetMode="External"/><Relationship Id="rId3847" Type="http://schemas.openxmlformats.org/officeDocument/2006/relationships/hyperlink" Target="https://tambinh.vinhlong.gov.vn/" TargetMode="External"/><Relationship Id="rId768" Type="http://schemas.openxmlformats.org/officeDocument/2006/relationships/hyperlink" Target="https://www.facebook.com/profile.php?id=100063744294278" TargetMode="External"/><Relationship Id="rId975" Type="http://schemas.openxmlformats.org/officeDocument/2006/relationships/hyperlink" Target="https://www.facebook.com/Police.TanBien/" TargetMode="External"/><Relationship Id="rId1398" Type="http://schemas.openxmlformats.org/officeDocument/2006/relationships/hyperlink" Target="https://www.facebook.com/Conganxapakhoang" TargetMode="External"/><Relationship Id="rId2449" Type="http://schemas.openxmlformats.org/officeDocument/2006/relationships/hyperlink" Target="https://www.facebook.com/policeduyxuyen/" TargetMode="External"/><Relationship Id="rId2656" Type="http://schemas.openxmlformats.org/officeDocument/2006/relationships/hyperlink" Target="https://www.facebook.com/conganxanamyang/" TargetMode="External"/><Relationship Id="rId2863" Type="http://schemas.openxmlformats.org/officeDocument/2006/relationships/hyperlink" Target="https://vanchan.yenbai.gov.vn/cac-xa-thi-tran/xa-sung-do" TargetMode="External"/><Relationship Id="rId3707" Type="http://schemas.openxmlformats.org/officeDocument/2006/relationships/hyperlink" Target="https://bacninh.gov.vn/news/-/details/20182/tam-inh-chi-cong-tac-bi-thu-ang-uy-va-chu-tich-ubnd-xa-nguyet-uc" TargetMode="External"/><Relationship Id="rId3914" Type="http://schemas.openxmlformats.org/officeDocument/2006/relationships/hyperlink" Target="https://www.facebook.com/huyhoangbocand/" TargetMode="External"/><Relationship Id="rId628" Type="http://schemas.openxmlformats.org/officeDocument/2006/relationships/hyperlink" Target="https://www.facebook.com/profile.php?id=100068201625502" TargetMode="External"/><Relationship Id="rId835" Type="http://schemas.openxmlformats.org/officeDocument/2006/relationships/hyperlink" Target="https://www.facebook.com/profile.php?id=100059939490129" TargetMode="External"/><Relationship Id="rId1258" Type="http://schemas.openxmlformats.org/officeDocument/2006/relationships/hyperlink" Target="https://www.facebook.com/doanthanhniencatplx" TargetMode="External"/><Relationship Id="rId1465" Type="http://schemas.openxmlformats.org/officeDocument/2006/relationships/hyperlink" Target="https://www.facebook.com/conganxahoahiep/" TargetMode="External"/><Relationship Id="rId1672" Type="http://schemas.openxmlformats.org/officeDocument/2006/relationships/hyperlink" Target="https://www.facebook.com/conganxaphucchu/" TargetMode="External"/><Relationship Id="rId2309" Type="http://schemas.openxmlformats.org/officeDocument/2006/relationships/hyperlink" Target="https://haiduong.gov.vn/" TargetMode="External"/><Relationship Id="rId2516" Type="http://schemas.openxmlformats.org/officeDocument/2006/relationships/hyperlink" Target="https://www.facebook.com/tuoitreconganquangnam/" TargetMode="External"/><Relationship Id="rId2723" Type="http://schemas.openxmlformats.org/officeDocument/2006/relationships/hyperlink" Target="https://qppl.thanhhoa.gov.vn/vbpq_thanhhoa.nsf/9e6a1e4b64680bd247256801000a8614/B409C4A88893198C47257CC3001036D3/$file/tb46.PDF" TargetMode="External"/><Relationship Id="rId1118" Type="http://schemas.openxmlformats.org/officeDocument/2006/relationships/hyperlink" Target="https://www.facebook.com/conganxathanhquoilho/" TargetMode="External"/><Relationship Id="rId1325" Type="http://schemas.openxmlformats.org/officeDocument/2006/relationships/hyperlink" Target="https://www.facebook.com/Conganxavanninh" TargetMode="External"/><Relationship Id="rId1532" Type="http://schemas.openxmlformats.org/officeDocument/2006/relationships/hyperlink" Target="https://cukuin.daklak.gov.vn/uy-ban-nhan-dan-xa-ea-bhok-5626.html" TargetMode="External"/><Relationship Id="rId2930" Type="http://schemas.openxmlformats.org/officeDocument/2006/relationships/hyperlink" Target="https://www.facebook.com/p/C%C3%B4ng-an-x%C3%A3-S%C6%A1n-H%E1%BB%93ng-huy%E1%BB%87n-H%C6%B0%C6%A1ng-S%C6%A1n-t%E1%BB%89nh-H%C3%A0-T%C4%A9nh-100066986271970/" TargetMode="External"/><Relationship Id="rId902" Type="http://schemas.openxmlformats.org/officeDocument/2006/relationships/hyperlink" Target="https://www.facebook.com/policetienson/" TargetMode="External"/><Relationship Id="rId3497" Type="http://schemas.openxmlformats.org/officeDocument/2006/relationships/hyperlink" Target="https://thaithuy.thaibinh.gov.vn/" TargetMode="External"/><Relationship Id="rId31" Type="http://schemas.openxmlformats.org/officeDocument/2006/relationships/hyperlink" Target="https://www.facebook.com/Tu%E1%BB%95i-tr%E1%BA%BB-C%C3%B4ng-an-th%E1%BB%8B-tr%E1%BA%A5n-Quang-Minh-M%C3%AA-Linh-H%C3%A0-N%E1%BB%99i-111169650534236" TargetMode="External"/><Relationship Id="rId2099" Type="http://schemas.openxmlformats.org/officeDocument/2006/relationships/hyperlink" Target="https://www.facebook.com/conganxadongnam/" TargetMode="External"/><Relationship Id="rId278" Type="http://schemas.openxmlformats.org/officeDocument/2006/relationships/hyperlink" Target="https://www.facebook.com/thanhdoanhn/" TargetMode="External"/><Relationship Id="rId3357" Type="http://schemas.openxmlformats.org/officeDocument/2006/relationships/hyperlink" Target="https://www.facebook.com/congan.thaibinh.gov.vn/" TargetMode="External"/><Relationship Id="rId3564" Type="http://schemas.openxmlformats.org/officeDocument/2006/relationships/hyperlink" Target="https://longthanh.dongnai.gov.vn/" TargetMode="External"/><Relationship Id="rId3771" Type="http://schemas.openxmlformats.org/officeDocument/2006/relationships/hyperlink" Target="https://www.facebook.com/p/C%C3%B4ng-an-ph%C6%B0%E1%BB%9Dng-%C4%90%C3%B4ng-H%E1%BA%A3i-TPTH-100076661276024/" TargetMode="External"/><Relationship Id="rId485" Type="http://schemas.openxmlformats.org/officeDocument/2006/relationships/hyperlink" Target="https://www.facebook.com/profile.php?id=100071334266924" TargetMode="External"/><Relationship Id="rId692" Type="http://schemas.openxmlformats.org/officeDocument/2006/relationships/hyperlink" Target="https://www.facebook.com/profile.php?id=100065534625442" TargetMode="External"/><Relationship Id="rId2166" Type="http://schemas.openxmlformats.org/officeDocument/2006/relationships/hyperlink" Target="https://dichvucong.hungyen.gov.vn/dichvucong/bothutuc" TargetMode="External"/><Relationship Id="rId2373" Type="http://schemas.openxmlformats.org/officeDocument/2006/relationships/hyperlink" Target="https://www.facebook.com/policequangnam/?locale=vi_VN" TargetMode="External"/><Relationship Id="rId2580" Type="http://schemas.openxmlformats.org/officeDocument/2006/relationships/hyperlink" Target="https://congbaokhanhhoa.gov.vn/van-ban-quy-pham-phap-luat/VBQPPL_UBND" TargetMode="External"/><Relationship Id="rId3217" Type="http://schemas.openxmlformats.org/officeDocument/2006/relationships/hyperlink" Target="https://laichau.gov.vn/thong-tin-nguoi-phat-ngon" TargetMode="External"/><Relationship Id="rId3424" Type="http://schemas.openxmlformats.org/officeDocument/2006/relationships/hyperlink" Target="https://phuninh.phutho.gov.vn/" TargetMode="External"/><Relationship Id="rId3631" Type="http://schemas.openxmlformats.org/officeDocument/2006/relationships/hyperlink" Target="https://www.facebook.com/traitamgiamtayninh/?locale=vi_VN" TargetMode="External"/><Relationship Id="rId138" Type="http://schemas.openxmlformats.org/officeDocument/2006/relationships/hyperlink" Target="https://www.facebook.com/X%C3%A2y-d%E1%BB%B1ng-phong-tr%C3%A0o-b%E1%BA%A3o-v%E1%BB%87-An-ninh-T%E1%BB%95-qu%E1%BB%91c-C%C3%B4ng-an-huy%E1%BB%87n-L%E1%BB%87-Th%E1%BB%A7y-106326355471480" TargetMode="External"/><Relationship Id="rId345" Type="http://schemas.openxmlformats.org/officeDocument/2006/relationships/hyperlink" Target="https://www.facebook.com/profile.php?id=100076648179361" TargetMode="External"/><Relationship Id="rId552" Type="http://schemas.openxmlformats.org/officeDocument/2006/relationships/hyperlink" Target="https://www.facebook.com/profile.php?id=100063594541910" TargetMode="External"/><Relationship Id="rId1182" Type="http://schemas.openxmlformats.org/officeDocument/2006/relationships/hyperlink" Target="https://www.facebook.com/CongAnXaPhuocHai.NinhPhuoc/" TargetMode="External"/><Relationship Id="rId2026" Type="http://schemas.openxmlformats.org/officeDocument/2006/relationships/hyperlink" Target="https://www.facebook.com/conganxaPhuChau/" TargetMode="External"/><Relationship Id="rId2233" Type="http://schemas.openxmlformats.org/officeDocument/2006/relationships/hyperlink" Target="https://govap.hochiminhcity.gov.vn/" TargetMode="External"/><Relationship Id="rId2440" Type="http://schemas.openxmlformats.org/officeDocument/2006/relationships/hyperlink" Target="http://duytan.duyxuyen.quangnam.gov.vn/Default.aspx?tabid=1380&amp;language=vi-VN" TargetMode="External"/><Relationship Id="rId205" Type="http://schemas.openxmlformats.org/officeDocument/2006/relationships/hyperlink" Target="https://www.facebook.com/ANTT-X%C3%A3-H%E1%BB%93-%C4%90%E1%BA%AFc-Ki%E1%BB%87n-101848545548707/" TargetMode="External"/><Relationship Id="rId412" Type="http://schemas.openxmlformats.org/officeDocument/2006/relationships/hyperlink" Target="https://www.facebook.com/profile.php?id=100072357259436" TargetMode="External"/><Relationship Id="rId1042" Type="http://schemas.openxmlformats.org/officeDocument/2006/relationships/hyperlink" Target="https://www.facebook.com/Ph%C3%B2ng-C%E1%BA%A3nh-s%C3%A1t-QLHC-v%E1%BB%81-TTXH-C%C3%B4ng-an-t%E1%BB%89nh-Qu%E1%BA%A3ng-Tr%E1%BB%8B-108333611555463/" TargetMode="External"/><Relationship Id="rId2300" Type="http://schemas.openxmlformats.org/officeDocument/2006/relationships/hyperlink" Target="https://hungyen.gov.vn/" TargetMode="External"/><Relationship Id="rId1999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4058" Type="http://schemas.openxmlformats.org/officeDocument/2006/relationships/hyperlink" Target="https://vinhthanh.phuoclong.baclieu.gov.vn/Ban-tin-chi-tiet.html/008/4958/4977/08/202311270004743/Bantin_008_4957_4992_02" TargetMode="External"/><Relationship Id="rId1859" Type="http://schemas.openxmlformats.org/officeDocument/2006/relationships/hyperlink" Target="https://hamyen.tuyenquang.gov.vn/" TargetMode="External"/><Relationship Id="rId3074" Type="http://schemas.openxmlformats.org/officeDocument/2006/relationships/hyperlink" Target="https://thanhtam.thachthanh.thanhhoa.gov.vn/lich-su-hinh-thanh" TargetMode="External"/><Relationship Id="rId1719" Type="http://schemas.openxmlformats.org/officeDocument/2006/relationships/hyperlink" Target="https://tanbinh.nhuxuan.thanhhoa.gov.vn/" TargetMode="External"/><Relationship Id="rId1926" Type="http://schemas.openxmlformats.org/officeDocument/2006/relationships/hyperlink" Target="https://thanhphoyenbai.yenbai.gov.vn/" TargetMode="External"/><Relationship Id="rId3281" Type="http://schemas.openxmlformats.org/officeDocument/2006/relationships/hyperlink" Target="https://www.facebook.com/caxhaumytrinh/" TargetMode="External"/><Relationship Id="rId2090" Type="http://schemas.openxmlformats.org/officeDocument/2006/relationships/hyperlink" Target="https://vpubnd.kiengiang.gov.vn/m/177/7994/Giao-dat-cho-Truong-Mam-non-Dong-Hung-tai-ap-10-Huynh--xa-Dong-Hung--huyen-An-Minh--tinh-Kien-Giang.html" TargetMode="External"/><Relationship Id="rId3141" Type="http://schemas.openxmlformats.org/officeDocument/2006/relationships/hyperlink" Target="http://cuprong.eakar.daklak.gov.vn/" TargetMode="External"/><Relationship Id="rId3001" Type="http://schemas.openxmlformats.org/officeDocument/2006/relationships/hyperlink" Target="https://doanhung.phutho.gov.vn/Chuyen-muc-tin/Chi-tiet-tin/tabid/92/title/1712/ctitle/252/language/vi-VN/Default.aspx" TargetMode="External"/><Relationship Id="rId3958" Type="http://schemas.openxmlformats.org/officeDocument/2006/relationships/hyperlink" Target="https://www.facebook.com/CAXaCamDue/" TargetMode="External"/><Relationship Id="rId879" Type="http://schemas.openxmlformats.org/officeDocument/2006/relationships/hyperlink" Target="https://www.facebook.com/profile.php?id=100030929003525" TargetMode="External"/><Relationship Id="rId2767" Type="http://schemas.openxmlformats.org/officeDocument/2006/relationships/hyperlink" Target="https://www.facebook.com/catgialai/" TargetMode="External"/><Relationship Id="rId739" Type="http://schemas.openxmlformats.org/officeDocument/2006/relationships/hyperlink" Target="https://www.facebook.com/profile.php?id=100064458052002" TargetMode="External"/><Relationship Id="rId1369" Type="http://schemas.openxmlformats.org/officeDocument/2006/relationships/hyperlink" Target="https://www.facebook.com/conganxatalong/" TargetMode="External"/><Relationship Id="rId1576" Type="http://schemas.openxmlformats.org/officeDocument/2006/relationships/hyperlink" Target="https://luongson.hoabinh.gov.vn/" TargetMode="External"/><Relationship Id="rId2974" Type="http://schemas.openxmlformats.org/officeDocument/2006/relationships/hyperlink" Target="http://hvta.toaan.gov.vn/portal/pls/portal/SHARED_APP.UTILS.print_preview?p_page_url=http%3A%2F%2Fhvta.toaan.gov.vn%2Fportal%2Fpage%2Fportal%2Ftandtc%2F12575921&amp;p_itemid=262367349&amp;p_siteid=60&amp;p_persid=1751931&amp;p_language=us" TargetMode="External"/><Relationship Id="rId3818" Type="http://schemas.openxmlformats.org/officeDocument/2006/relationships/hyperlink" Target="https://huyendakto.kontum.gov.vn/" TargetMode="External"/><Relationship Id="rId946" Type="http://schemas.openxmlformats.org/officeDocument/2006/relationships/hyperlink" Target="https://www.facebook.com/policeduythu" TargetMode="External"/><Relationship Id="rId1229" Type="http://schemas.openxmlformats.org/officeDocument/2006/relationships/hyperlink" Target="https://www.facebook.com/dtncatphp/" TargetMode="External"/><Relationship Id="rId1783" Type="http://schemas.openxmlformats.org/officeDocument/2006/relationships/hyperlink" Target="https://www.facebook.com/conganxaTuMai/" TargetMode="External"/><Relationship Id="rId1990" Type="http://schemas.openxmlformats.org/officeDocument/2006/relationships/hyperlink" Target="http://khanhtien.yenkhanh.ninhbinh.gov.vn/" TargetMode="External"/><Relationship Id="rId2627" Type="http://schemas.openxmlformats.org/officeDocument/2006/relationships/hyperlink" Target="https://www.facebook.com/p/H%E1%BB%99i-Ph%E1%BB%A5-n%E1%BB%AF-C%C3%B4ng-an-huy%E1%BB%87n-Di%C3%AAn-Kh%C3%A1nh-100059939490129/" TargetMode="External"/><Relationship Id="rId2834" Type="http://schemas.openxmlformats.org/officeDocument/2006/relationships/hyperlink" Target="https://congbaokhanhhoa.gov.vn/van-ban-quy-pham-phap-luat/VBQPPL_UBND" TargetMode="External"/><Relationship Id="rId75" Type="http://schemas.openxmlformats.org/officeDocument/2006/relationships/hyperlink" Target="https://www.facebook.com/C%C3%B4ng-an-x%C3%A3-%C4%90i%C3%AAu-L%C6%B0%C6%A1ng-C%E1%BA%A9m-Kh%C3%AA-129182749337933" TargetMode="External"/><Relationship Id="rId806" Type="http://schemas.openxmlformats.org/officeDocument/2006/relationships/hyperlink" Target="https://www.facebook.com/profile.php?id=100063464831808" TargetMode="External"/><Relationship Id="rId1436" Type="http://schemas.openxmlformats.org/officeDocument/2006/relationships/hyperlink" Target="https://www.facebook.com/conganxalaison/" TargetMode="External"/><Relationship Id="rId1643" Type="http://schemas.openxmlformats.org/officeDocument/2006/relationships/hyperlink" Target="http://mychanhtay.phumy.binhdinh.gov.vn/" TargetMode="External"/><Relationship Id="rId1850" Type="http://schemas.openxmlformats.org/officeDocument/2006/relationships/hyperlink" Target="https://www.facebook.com/TuoitreConganVinhPhuc/" TargetMode="External"/><Relationship Id="rId2901" Type="http://schemas.openxmlformats.org/officeDocument/2006/relationships/hyperlink" Target="https://www.facebook.com/p/C%C3%B4ng-an-Th%C3%A0nh-ph%E1%BB%91-Y%C3%AAn-B%C3%A1i-100066732884699/?locale=vi_VN" TargetMode="External"/><Relationship Id="rId1503" Type="http://schemas.openxmlformats.org/officeDocument/2006/relationships/hyperlink" Target="https://www.quangninh.gov.vn/" TargetMode="External"/><Relationship Id="rId1710" Type="http://schemas.openxmlformats.org/officeDocument/2006/relationships/hyperlink" Target="https://www.facebook.com/conganxasontruong/" TargetMode="External"/><Relationship Id="rId3468" Type="http://schemas.openxmlformats.org/officeDocument/2006/relationships/hyperlink" Target="http://bocnhieu.dinhhoa.thainguyen.gov.vn/tin-xa-phuong" TargetMode="External"/><Relationship Id="rId3675" Type="http://schemas.openxmlformats.org/officeDocument/2006/relationships/hyperlink" Target="https://vuthu.thaibinh.gov.vn/" TargetMode="External"/><Relationship Id="rId3882" Type="http://schemas.openxmlformats.org/officeDocument/2006/relationships/hyperlink" Target="https://yendong.yenmo.ninhbinh.gov.vn/" TargetMode="External"/><Relationship Id="rId389" Type="http://schemas.openxmlformats.org/officeDocument/2006/relationships/hyperlink" Target="https://www.facebook.com/profile.php?id=100078282393034" TargetMode="External"/><Relationship Id="rId596" Type="http://schemas.openxmlformats.org/officeDocument/2006/relationships/hyperlink" Target="https://www.facebook.com/profile.php?id=100061004888210" TargetMode="External"/><Relationship Id="rId2277" Type="http://schemas.openxmlformats.org/officeDocument/2006/relationships/hyperlink" Target="https://www.hoabinh.gov.vn/" TargetMode="External"/><Relationship Id="rId2484" Type="http://schemas.openxmlformats.org/officeDocument/2006/relationships/hyperlink" Target="https://www.facebook.com/policequeson/" TargetMode="External"/><Relationship Id="rId2691" Type="http://schemas.openxmlformats.org/officeDocument/2006/relationships/hyperlink" Target="https://doluong.nghean.gov.vn/dong-son/gioi-thieu-chung-xa-dong-son-365181" TargetMode="External"/><Relationship Id="rId3328" Type="http://schemas.openxmlformats.org/officeDocument/2006/relationships/hyperlink" Target="https://www.facebook.com/tuoitreconganquangbinh/" TargetMode="External"/><Relationship Id="rId3535" Type="http://schemas.openxmlformats.org/officeDocument/2006/relationships/hyperlink" Target="https://m.hdndtuyenquang.gov.vn/dai-bieu-voi-cu-tri/tra-loi-y-kien/yen-son/xa-dao-vien.html" TargetMode="External"/><Relationship Id="rId3742" Type="http://schemas.openxmlformats.org/officeDocument/2006/relationships/hyperlink" Target="https://phuoctan.sonhoa.phuyen.gov.vn/" TargetMode="External"/><Relationship Id="rId249" Type="http://schemas.openxmlformats.org/officeDocument/2006/relationships/hyperlink" Target="https://www.facebook.com/profile.php?id=100069726939590" TargetMode="External"/><Relationship Id="rId456" Type="http://schemas.openxmlformats.org/officeDocument/2006/relationships/hyperlink" Target="https://www.facebook.com/profile.php?id=100072019406104" TargetMode="External"/><Relationship Id="rId663" Type="http://schemas.openxmlformats.org/officeDocument/2006/relationships/hyperlink" Target="https://www.facebook.com/profile.php?id=100066970045279" TargetMode="External"/><Relationship Id="rId870" Type="http://schemas.openxmlformats.org/officeDocument/2006/relationships/hyperlink" Target="https://www.facebook.com/profile.php?id=100043184078413" TargetMode="External"/><Relationship Id="rId1086" Type="http://schemas.openxmlformats.org/officeDocument/2006/relationships/hyperlink" Target="https://www.facebook.com/pages/Cong-An-Huyen-Dak-Mil/675338282587156" TargetMode="External"/><Relationship Id="rId1293" Type="http://schemas.openxmlformats.org/officeDocument/2006/relationships/hyperlink" Target="https://www.facebook.com/CSGTNGOCLAC/" TargetMode="External"/><Relationship Id="rId2137" Type="http://schemas.openxmlformats.org/officeDocument/2006/relationships/hyperlink" Target="https://www.facebook.com/congancamxuyen/?locale=vi_VN" TargetMode="External"/><Relationship Id="rId2344" Type="http://schemas.openxmlformats.org/officeDocument/2006/relationships/hyperlink" Target="https://www.facebook.com/catpsonla/" TargetMode="External"/><Relationship Id="rId2551" Type="http://schemas.openxmlformats.org/officeDocument/2006/relationships/hyperlink" Target="https://chuse.gialai.gov.vn/Xa-Ia-Blang/Trang-chu.aspx" TargetMode="External"/><Relationship Id="rId109" Type="http://schemas.openxmlformats.org/officeDocument/2006/relationships/hyperlink" Target="https://www.facebook.com/C%C3%B4ng-an-x%C3%A3-S%C6%A1n-H%C3%A0-huy%E1%BB%87n-Quan-S%C6%A1n-105412487638517/" TargetMode="External"/><Relationship Id="rId316" Type="http://schemas.openxmlformats.org/officeDocument/2006/relationships/hyperlink" Target="https://www.facebook.com/profile.php?id=100082096940652" TargetMode="External"/><Relationship Id="rId523" Type="http://schemas.openxmlformats.org/officeDocument/2006/relationships/hyperlink" Target="https://www.facebook.com/profile.php?id=100069946128643" TargetMode="External"/><Relationship Id="rId1153" Type="http://schemas.openxmlformats.org/officeDocument/2006/relationships/hyperlink" Target="https://www.facebook.com/CONGANXADONGHAI" TargetMode="External"/><Relationship Id="rId2204" Type="http://schemas.openxmlformats.org/officeDocument/2006/relationships/hyperlink" Target="https://dakmil.daknong.gov.vn/" TargetMode="External"/><Relationship Id="rId3602" Type="http://schemas.openxmlformats.org/officeDocument/2006/relationships/hyperlink" Target="https://namdinh.gov.vn/" TargetMode="External"/><Relationship Id="rId730" Type="http://schemas.openxmlformats.org/officeDocument/2006/relationships/hyperlink" Target="https://www.facebook.com/profile.php?id=100064611109119" TargetMode="External"/><Relationship Id="rId1013" Type="http://schemas.openxmlformats.org/officeDocument/2006/relationships/hyperlink" Target="https://www.facebook.com/phamthaipolice/" TargetMode="External"/><Relationship Id="rId1360" Type="http://schemas.openxmlformats.org/officeDocument/2006/relationships/hyperlink" Target="https://www.facebook.com/ConganxaTanLapMocChau/" TargetMode="External"/><Relationship Id="rId2411" Type="http://schemas.openxmlformats.org/officeDocument/2006/relationships/hyperlink" Target="https://www.facebook.com/policedaicuong/" TargetMode="External"/><Relationship Id="rId1220" Type="http://schemas.openxmlformats.org/officeDocument/2006/relationships/hyperlink" Target="https://www.facebook.com/conganxahoanhson" TargetMode="External"/><Relationship Id="rId3185" Type="http://schemas.openxmlformats.org/officeDocument/2006/relationships/hyperlink" Target="https://sonla.gov.vn/4/469/61721/541293/tin-chinh-tri/chu-tich-uy-ban-trung-uong-mttq-viet-nam-du-ngay-hoi-dai-doan-ket-toan-dan-toc-tai-xom-5-xa-muon" TargetMode="External"/><Relationship Id="rId3392" Type="http://schemas.openxmlformats.org/officeDocument/2006/relationships/hyperlink" Target="https://www.facebook.com/reel/1394264471262745/" TargetMode="External"/><Relationship Id="rId4029" Type="http://schemas.openxmlformats.org/officeDocument/2006/relationships/hyperlink" Target="https://thitran.hatrung.thanhhoa.gov.vn/" TargetMode="External"/><Relationship Id="rId3045" Type="http://schemas.openxmlformats.org/officeDocument/2006/relationships/hyperlink" Target="https://vinhlong.gov.vn/" TargetMode="External"/><Relationship Id="rId3252" Type="http://schemas.openxmlformats.org/officeDocument/2006/relationships/hyperlink" Target="https://www.facebook.com/DoanThanhnienCongantinhLaoCai/" TargetMode="External"/><Relationship Id="rId173" Type="http://schemas.openxmlformats.org/officeDocument/2006/relationships/hyperlink" Target="https://www.facebook.com/C%C3%B4ng-an-ph%C6%B0%E1%BB%9Dng-%C4%90%C3%B4ng-Th%E1%BB%8D-TP-Thanh-H%C3%B3a-102100578332244" TargetMode="External"/><Relationship Id="rId380" Type="http://schemas.openxmlformats.org/officeDocument/2006/relationships/hyperlink" Target="https://www.facebook.com/profile.php?id=100074002484387" TargetMode="External"/><Relationship Id="rId2061" Type="http://schemas.openxmlformats.org/officeDocument/2006/relationships/hyperlink" Target="https://www.facebook.com/ConganxaDaiAnVuBanNamDinh/" TargetMode="External"/><Relationship Id="rId3112" Type="http://schemas.openxmlformats.org/officeDocument/2006/relationships/hyperlink" Target="https://hoangcat.hoanghoa.thanhhoa.gov.vn/" TargetMode="External"/><Relationship Id="rId240" Type="http://schemas.openxmlformats.org/officeDocument/2006/relationships/hyperlink" Target="https://www.facebook.com/truyenhinhanninhCaoBang" TargetMode="External"/><Relationship Id="rId100" Type="http://schemas.openxmlformats.org/officeDocument/2006/relationships/hyperlink" Target="https://www.facebook.com/huyhoangbocand" TargetMode="External"/><Relationship Id="rId2878" Type="http://schemas.openxmlformats.org/officeDocument/2006/relationships/hyperlink" Target="https://www.facebook.com/100065677472004" TargetMode="External"/><Relationship Id="rId3929" Type="http://schemas.openxmlformats.org/officeDocument/2006/relationships/hyperlink" Target="https://phucthinh.ngoclac.thanhhoa.gov.vn/chuc-nang-nhiem-vu-quyen-han/quyet-dinh-249881" TargetMode="External"/><Relationship Id="rId4093" Type="http://schemas.openxmlformats.org/officeDocument/2006/relationships/hyperlink" Target="https://www.facebook.com/p/C%C3%B4ng-an-x%C3%A3-Xu%C3%A2n-L%E1%BA%ADp-100033418363231/" TargetMode="External"/><Relationship Id="rId1687" Type="http://schemas.openxmlformats.org/officeDocument/2006/relationships/hyperlink" Target="https://www.facebook.com/conganxaphuocthuan/?locale=vi_VN" TargetMode="External"/><Relationship Id="rId1894" Type="http://schemas.openxmlformats.org/officeDocument/2006/relationships/hyperlink" Target="https://hanoi.gov.vn/" TargetMode="External"/><Relationship Id="rId2738" Type="http://schemas.openxmlformats.org/officeDocument/2006/relationships/hyperlink" Target="https://daklak.gov.vn/krongnang" TargetMode="External"/><Relationship Id="rId2945" Type="http://schemas.openxmlformats.org/officeDocument/2006/relationships/hyperlink" Target="https://congbobanan.toaan.gov.vn/2ta1252419t1cvn/chi-tiet-ban-an" TargetMode="External"/><Relationship Id="rId917" Type="http://schemas.openxmlformats.org/officeDocument/2006/relationships/hyperlink" Target="https://www.facebook.com/policesongkon" TargetMode="External"/><Relationship Id="rId1547" Type="http://schemas.openxmlformats.org/officeDocument/2006/relationships/hyperlink" Target="https://haitrung-haihau.namdinh.gov.vn/" TargetMode="External"/><Relationship Id="rId1754" Type="http://schemas.openxmlformats.org/officeDocument/2006/relationships/hyperlink" Target="https://www.facebook.com/conganxathientan/" TargetMode="External"/><Relationship Id="rId1961" Type="http://schemas.openxmlformats.org/officeDocument/2006/relationships/hyperlink" Target="https://www.facebook.com/conganxahoangphong/" TargetMode="External"/><Relationship Id="rId2805" Type="http://schemas.openxmlformats.org/officeDocument/2006/relationships/hyperlink" Target="https://lamdong.gov.vn/" TargetMode="External"/><Relationship Id="rId46" Type="http://schemas.openxmlformats.org/officeDocument/2006/relationships/hyperlink" Target="https://www.facebook.com/profile.php?id=100072436959050" TargetMode="External"/><Relationship Id="rId1407" Type="http://schemas.openxmlformats.org/officeDocument/2006/relationships/hyperlink" Target="https://www.facebook.com/conganxanamyang" TargetMode="External"/><Relationship Id="rId1614" Type="http://schemas.openxmlformats.org/officeDocument/2006/relationships/hyperlink" Target="https://www.facebook.com/conganxaliennghia/" TargetMode="External"/><Relationship Id="rId1821" Type="http://schemas.openxmlformats.org/officeDocument/2006/relationships/hyperlink" Target="https://xuanhoa.nhuxuan.thanhhoa.gov.vn/web/trang-chu/he-thong-chinh-tri/uy-ban-nhan-dan-xa" TargetMode="External"/><Relationship Id="rId4020" Type="http://schemas.openxmlformats.org/officeDocument/2006/relationships/hyperlink" Target="https://thanhtruc.thachthanh.thanhhoa.gov.vn/trang-chu/lich-lam-viec-mua-dong-nam-2023-158862" TargetMode="External"/><Relationship Id="rId3579" Type="http://schemas.openxmlformats.org/officeDocument/2006/relationships/hyperlink" Target="https://www.facebook.com/conganhuyenlucngan/?locale=fo_FO" TargetMode="External"/><Relationship Id="rId3786" Type="http://schemas.openxmlformats.org/officeDocument/2006/relationships/hyperlink" Target="https://www.facebook.com/groups/toi.yeu.xa.thuong.vuc.huyen.chuong.my/" TargetMode="External"/><Relationship Id="rId2388" Type="http://schemas.openxmlformats.org/officeDocument/2006/relationships/hyperlink" Target="https://nghiloc.nghean.gov.vn/truyen-thong-van-hoa/xa-nghi-van-nghi-loc-don-nhan-bang-dat-chuan-nong-thon-moi-502678" TargetMode="External"/><Relationship Id="rId2595" Type="http://schemas.openxmlformats.org/officeDocument/2006/relationships/hyperlink" Target="https://tanhop.huonghoa.quangtri.gov.vn/t%E1%BB%95-ch%E1%BB%A9c-b%E1%BB%99-m%C3%A1y" TargetMode="External"/><Relationship Id="rId3439" Type="http://schemas.openxmlformats.org/officeDocument/2006/relationships/hyperlink" Target="https://www.facebook.com/congan.thaibinh.gov.vn/" TargetMode="External"/><Relationship Id="rId3993" Type="http://schemas.openxmlformats.org/officeDocument/2006/relationships/hyperlink" Target="http://ngocson.tphaiduong.haiduong.gov.vn/" TargetMode="External"/><Relationship Id="rId567" Type="http://schemas.openxmlformats.org/officeDocument/2006/relationships/hyperlink" Target="https://www.facebook.com/profile.php?id=100063495044863" TargetMode="External"/><Relationship Id="rId1197" Type="http://schemas.openxmlformats.org/officeDocument/2006/relationships/hyperlink" Target="https://www.facebook.com/conganxananhnghe/" TargetMode="External"/><Relationship Id="rId2248" Type="http://schemas.openxmlformats.org/officeDocument/2006/relationships/hyperlink" Target="https://langson.gov.vn/" TargetMode="External"/><Relationship Id="rId3646" Type="http://schemas.openxmlformats.org/officeDocument/2006/relationships/hyperlink" Target="https://xasontrung.hatinh.gov.vn/" TargetMode="External"/><Relationship Id="rId3853" Type="http://schemas.openxmlformats.org/officeDocument/2006/relationships/hyperlink" Target="https://vinhchau.soctrang.gov.vn/" TargetMode="External"/><Relationship Id="rId774" Type="http://schemas.openxmlformats.org/officeDocument/2006/relationships/hyperlink" Target="https://www.facebook.com/profile.php?id=100063679467123" TargetMode="External"/><Relationship Id="rId981" Type="http://schemas.openxmlformats.org/officeDocument/2006/relationships/hyperlink" Target="https://www.facebook.com/phuonghoa.020293" TargetMode="External"/><Relationship Id="rId1057" Type="http://schemas.openxmlformats.org/officeDocument/2006/relationships/hyperlink" Target="https://www.facebook.com/Ph%C3%B2ng-c%E1%BA%A3nh-s%C3%A1t-%C4%91i%E1%BB%81u-tra-t%E1%BB%99i-ph%E1%BA%A1m-v%E1%BB%81-ma-t%C3%BAy-C%C3%B4ng-an-t%E1%BB%89nh-B%E1%BA%A1c-Li%C3%AAu-110756098337483" TargetMode="External"/><Relationship Id="rId2455" Type="http://schemas.openxmlformats.org/officeDocument/2006/relationships/hyperlink" Target="https://www.facebook.com/policehoian/?locale=vi_VN" TargetMode="External"/><Relationship Id="rId2662" Type="http://schemas.openxmlformats.org/officeDocument/2006/relationships/hyperlink" Target="https://www.facebook.com/p/ANTT-huy%E1%BB%87n-M%E1%BB%B9-T%C3%BA-100067628774035/" TargetMode="External"/><Relationship Id="rId3506" Type="http://schemas.openxmlformats.org/officeDocument/2006/relationships/hyperlink" Target="https://www.facebook.com/groups/toi.yeu.xa.ngoc.hoa.huyen.chuong.my/" TargetMode="External"/><Relationship Id="rId3713" Type="http://schemas.openxmlformats.org/officeDocument/2006/relationships/hyperlink" Target="https://haihung.hailang.quangtri.gov.vn/" TargetMode="External"/><Relationship Id="rId3920" Type="http://schemas.openxmlformats.org/officeDocument/2006/relationships/hyperlink" Target="https://www.facebook.com/p/C%C3%B4ng-an-x%C3%A3-Th%C3%BAy-S%C6%A1n-100063901999033/?_rdr" TargetMode="External"/><Relationship Id="rId427" Type="http://schemas.openxmlformats.org/officeDocument/2006/relationships/hyperlink" Target="https://www.facebook.com/profile.php?id=100072202249710" TargetMode="External"/><Relationship Id="rId634" Type="http://schemas.openxmlformats.org/officeDocument/2006/relationships/hyperlink" Target="https://www.facebook.com/profile.php?id=100068097721732" TargetMode="External"/><Relationship Id="rId841" Type="http://schemas.openxmlformats.org/officeDocument/2006/relationships/hyperlink" Target="https://www.facebook.com/profile.php?id=100058561621239" TargetMode="External"/><Relationship Id="rId1264" Type="http://schemas.openxmlformats.org/officeDocument/2006/relationships/hyperlink" Target="https://www.facebook.com/doanthanhnien.1956" TargetMode="External"/><Relationship Id="rId1471" Type="http://schemas.openxmlformats.org/officeDocument/2006/relationships/hyperlink" Target="https://www.facebook.com/ConganxaHaiHoa/" TargetMode="External"/><Relationship Id="rId2108" Type="http://schemas.openxmlformats.org/officeDocument/2006/relationships/hyperlink" Target="https://vpub.hochiminhcity.gov.vn/" TargetMode="External"/><Relationship Id="rId2315" Type="http://schemas.openxmlformats.org/officeDocument/2006/relationships/hyperlink" Target="https://www.facebook.com/conganthixanghisonthanhhoa/" TargetMode="External"/><Relationship Id="rId2522" Type="http://schemas.openxmlformats.org/officeDocument/2006/relationships/hyperlink" Target="http://traleng.namtramy.quangnam.gov.vn/" TargetMode="External"/><Relationship Id="rId701" Type="http://schemas.openxmlformats.org/officeDocument/2006/relationships/hyperlink" Target="https://www.facebook.com/profile.php?id=100065035449071" TargetMode="External"/><Relationship Id="rId1124" Type="http://schemas.openxmlformats.org/officeDocument/2006/relationships/hyperlink" Target="https://www.facebook.com/KTHSCAGL/" TargetMode="External"/><Relationship Id="rId1331" Type="http://schemas.openxmlformats.org/officeDocument/2006/relationships/hyperlink" Target="https://www.facebook.com/conganxatrunghoi/" TargetMode="External"/><Relationship Id="rId3089" Type="http://schemas.openxmlformats.org/officeDocument/2006/relationships/hyperlink" Target="https://locbinh.langson.gov.vn/" TargetMode="External"/><Relationship Id="rId3296" Type="http://schemas.openxmlformats.org/officeDocument/2006/relationships/hyperlink" Target="https://vuthu.thaibinh.gov.vn/tin-tuc/chinh-tri/xa-song-la-ng-minh-quang-do-ng-chi-chu-ti-ch-uy-ban-nhan-dan.html" TargetMode="External"/><Relationship Id="rId3156" Type="http://schemas.openxmlformats.org/officeDocument/2006/relationships/hyperlink" Target="https://www.facebook.com/p/C%C3%B4ng-an-x%C3%A3-Ch%C3%A2u-B%C3%ACnh-100069726939590/" TargetMode="External"/><Relationship Id="rId3363" Type="http://schemas.openxmlformats.org/officeDocument/2006/relationships/hyperlink" Target="https://daithang.namdinh.gov.vn/" TargetMode="External"/><Relationship Id="rId284" Type="http://schemas.openxmlformats.org/officeDocument/2006/relationships/hyperlink" Target="https://www.facebook.com/profile.php?id=100070518379236" TargetMode="External"/><Relationship Id="rId491" Type="http://schemas.openxmlformats.org/officeDocument/2006/relationships/hyperlink" Target="https://www.facebook.com/profile.php?id=100071289255204" TargetMode="External"/><Relationship Id="rId2172" Type="http://schemas.openxmlformats.org/officeDocument/2006/relationships/hyperlink" Target="http://tiendong.tuky.haiduong.gov.vn/" TargetMode="External"/><Relationship Id="rId3016" Type="http://schemas.openxmlformats.org/officeDocument/2006/relationships/hyperlink" Target="https://www.facebook.com/catbackan/?locale=vi_VN" TargetMode="External"/><Relationship Id="rId3223" Type="http://schemas.openxmlformats.org/officeDocument/2006/relationships/hyperlink" Target="https://sonla.gov.vn/tin-tuc-su-kien-71823/hoi-nghi-truyen-thong-ve-cay-gai-xanh-cua-du-an-an-giam-ngheo-thong-qua-phat-trien-san-xuat-nong-713690" TargetMode="External"/><Relationship Id="rId3570" Type="http://schemas.openxmlformats.org/officeDocument/2006/relationships/hyperlink" Target="https://cailay.tiengiang.gov.vn/cac-xa" TargetMode="External"/><Relationship Id="rId144" Type="http://schemas.openxmlformats.org/officeDocument/2006/relationships/hyperlink" Target="https://www.facebook.com/V%C4%A9nh-Trung-24H-105653028733289/" TargetMode="External"/><Relationship Id="rId3430" Type="http://schemas.openxmlformats.org/officeDocument/2006/relationships/hyperlink" Target="https://vinhphuc.gov.vn/" TargetMode="External"/><Relationship Id="rId351" Type="http://schemas.openxmlformats.org/officeDocument/2006/relationships/hyperlink" Target="https://www.facebook.com/profile.php?id=100076387792137" TargetMode="External"/><Relationship Id="rId2032" Type="http://schemas.openxmlformats.org/officeDocument/2006/relationships/hyperlink" Target="https://phunggiao.ngoclac.thanhhoa.gov.vn/tin-van-hoa-the-thao/truong-tieu-hoc-xa-phung-giao-huyen-ngoc-lac-tinh-thanh-hoa-to-chuc-tot-le-khai-giang-nam-hoc-mo-249414" TargetMode="External"/><Relationship Id="rId2989" Type="http://schemas.openxmlformats.org/officeDocument/2006/relationships/hyperlink" Target="https://www.facebook.com/tuoitreconganquangbinh/" TargetMode="External"/><Relationship Id="rId211" Type="http://schemas.openxmlformats.org/officeDocument/2006/relationships/hyperlink" Target="https://www.facebook.com/C%C3%B4ng-an-X%C3%A3-Nh%C3%A2n-Ch%C3%ADnh-103128919000033/" TargetMode="External"/><Relationship Id="rId1798" Type="http://schemas.openxmlformats.org/officeDocument/2006/relationships/hyperlink" Target="https://www.facebook.com/ConganxaVoTranh/" TargetMode="External"/><Relationship Id="rId2849" Type="http://schemas.openxmlformats.org/officeDocument/2006/relationships/hyperlink" Target="https://www.facebook.com/CongAnHuuLung.org" TargetMode="External"/><Relationship Id="rId1658" Type="http://schemas.openxmlformats.org/officeDocument/2006/relationships/hyperlink" Target="https://xananhnghe.hoabinh.gov.vn/" TargetMode="External"/><Relationship Id="rId1865" Type="http://schemas.openxmlformats.org/officeDocument/2006/relationships/hyperlink" Target="https://www.facebook.com/catphatinh/?locale=vi_VN" TargetMode="External"/><Relationship Id="rId2709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4064" Type="http://schemas.openxmlformats.org/officeDocument/2006/relationships/hyperlink" Target="https://qlvbcl.hatinh.gov.vn/canloc/vbpq.nsf/886098B412417203472588F700072968/$file/Bao-cao-de-xuat-khao-sat-lap-Quy-hoach-xay-dung-nghia-trang-xa-Trung-Loc-10-11(ubcanloc)(11.11.2022_08h16p47).doc" TargetMode="External"/><Relationship Id="rId1518" Type="http://schemas.openxmlformats.org/officeDocument/2006/relationships/hyperlink" Target="http://congbao.phutho.gov.vn/tong-tap.html?type=3&amp;publishyear=0&amp;unitid=2" TargetMode="External"/><Relationship Id="rId2916" Type="http://schemas.openxmlformats.org/officeDocument/2006/relationships/hyperlink" Target="https://www.facebook.com/p/C%C3%B4ng-an-ph%C6%B0%E1%BB%9Dng-V%C4%83n-Y%C3%AAn-100066720815458/" TargetMode="External"/><Relationship Id="rId3080" Type="http://schemas.openxmlformats.org/officeDocument/2006/relationships/hyperlink" Target="https://namphucthang.camxuyen.hatinh.gov.vn/" TargetMode="External"/><Relationship Id="rId1725" Type="http://schemas.openxmlformats.org/officeDocument/2006/relationships/hyperlink" Target="https://tanchau.tayninh.gov.vn/vi/page/Uy-ban-nhan-dan-xa-Tan-Hoa.html" TargetMode="External"/><Relationship Id="rId1932" Type="http://schemas.openxmlformats.org/officeDocument/2006/relationships/hyperlink" Target="https://www.danang.gov.vn/" TargetMode="External"/><Relationship Id="rId17" Type="http://schemas.openxmlformats.org/officeDocument/2006/relationships/hyperlink" Target="https://www.facebook.com/C%C3%B4ng-an-x%C3%A3-%C4%90%E1%BB%8Bnh-T%C4%83ng-103849308188484" TargetMode="External"/><Relationship Id="rId3897" Type="http://schemas.openxmlformats.org/officeDocument/2006/relationships/hyperlink" Target="https://hason.hatrung.thanhhoa.gov.vn/" TargetMode="External"/><Relationship Id="rId2499" Type="http://schemas.openxmlformats.org/officeDocument/2006/relationships/hyperlink" Target="https://www.facebook.com/policetaygiang/" TargetMode="External"/><Relationship Id="rId3757" Type="http://schemas.openxmlformats.org/officeDocument/2006/relationships/hyperlink" Target="https://www.facebook.com/p/C%C3%B4ng-an-x%C3%A3-Nguy%E1%BB%85n-Tr%C3%A3i-huy%E1%BB%87n-%C3%82n-Thi-H%C6%B0ng-Y%C3%AAn-100072976639244/?locale=ru_RU" TargetMode="External"/><Relationship Id="rId3964" Type="http://schemas.openxmlformats.org/officeDocument/2006/relationships/hyperlink" Target="https://www.facebook.com/p/C%C3%B4ng-an-x%C3%A3-%C4%90i%C3%AAu-L%C6%B0%C6%A1ng-C%E1%BA%A9m-Kh%C3%AA-100072458779777/" TargetMode="External"/><Relationship Id="rId1" Type="http://schemas.openxmlformats.org/officeDocument/2006/relationships/hyperlink" Target="https://www.facebook.com/Ph%C3%B2ng-ch%C3%A1y-Ch%E1%BB%AFa-ch%C3%A1y-v%C3%A0-C%E1%BB%A9u-n%E1%BA%A1n-C%E1%BB%A9u-h%E1%BB%99-TP-H%C3%A0-N%E1%BB%99i-1704484036479766/" TargetMode="External"/><Relationship Id="rId678" Type="http://schemas.openxmlformats.org/officeDocument/2006/relationships/hyperlink" Target="https://www.facebook.com/profile.php?id=100066478945818" TargetMode="External"/><Relationship Id="rId885" Type="http://schemas.openxmlformats.org/officeDocument/2006/relationships/hyperlink" Target="https://www.facebook.com/profile.php?id=100027717266493" TargetMode="External"/><Relationship Id="rId2359" Type="http://schemas.openxmlformats.org/officeDocument/2006/relationships/hyperlink" Target="https://www.facebook.com/conganhatinh/" TargetMode="External"/><Relationship Id="rId2566" Type="http://schemas.openxmlformats.org/officeDocument/2006/relationships/hyperlink" Target="https://camthanh.camlo.quangtri.gov.vn/" TargetMode="External"/><Relationship Id="rId2773" Type="http://schemas.openxmlformats.org/officeDocument/2006/relationships/hyperlink" Target="https://www.facebook.com/p/%C4%90o%C3%A0n-Thanh-ni%C3%AAn-C%C3%B4ng-an-huy%E1%BB%87n-M%C6%B0%E1%BB%9Dng-Kh%C6%B0%C6%A1ng-100064030693716/" TargetMode="External"/><Relationship Id="rId2980" Type="http://schemas.openxmlformats.org/officeDocument/2006/relationships/hyperlink" Target="https://www.facebook.com/p/Tu%E1%BB%95i-tr%E1%BA%BB-C%C3%B4ng-an-huy%E1%BB%87n-Ninh-Ph%C6%B0%E1%BB%9Bc-100068114569027/" TargetMode="External"/><Relationship Id="rId3617" Type="http://schemas.openxmlformats.org/officeDocument/2006/relationships/hyperlink" Target="https://www.facebook.com/p/C%C3%B4ng-an-x%C3%A3-Ph%C6%B0%E1%BB%9Bc-T%C3%A2n-huy%E1%BB%87n-Ph%C3%BA-Ri%E1%BB%81ng-100084934592090/?locale=vi_VN" TargetMode="External"/><Relationship Id="rId3824" Type="http://schemas.openxmlformats.org/officeDocument/2006/relationships/hyperlink" Target="http://www.thanhhoa.gov.vn/" TargetMode="External"/><Relationship Id="rId538" Type="http://schemas.openxmlformats.org/officeDocument/2006/relationships/hyperlink" Target="https://www.facebook.com/profile.php?id=100069438233126" TargetMode="External"/><Relationship Id="rId745" Type="http://schemas.openxmlformats.org/officeDocument/2006/relationships/hyperlink" Target="https://www.facebook.com/profile.php?id=100064265732831" TargetMode="External"/><Relationship Id="rId952" Type="http://schemas.openxmlformats.org/officeDocument/2006/relationships/hyperlink" Target="https://www.facebook.com/policeduyhoa" TargetMode="External"/><Relationship Id="rId1168" Type="http://schemas.openxmlformats.org/officeDocument/2006/relationships/hyperlink" Target="https://www.facebook.com/Conganxacubong/" TargetMode="External"/><Relationship Id="rId1375" Type="http://schemas.openxmlformats.org/officeDocument/2006/relationships/hyperlink" Target="https://www.facebook.com/conganxasalongmc" TargetMode="External"/><Relationship Id="rId1582" Type="http://schemas.openxmlformats.org/officeDocument/2006/relationships/hyperlink" Target="https://hungmy.hungnguyen.nghean.gov.vn/" TargetMode="External"/><Relationship Id="rId2219" Type="http://schemas.openxmlformats.org/officeDocument/2006/relationships/hyperlink" Target="https://www.facebook.com/p/C%C3%B4ng-an-Huy%E1%BB%87n-Ng%E1%BB%8Dc-L%E1%BA%B7c-t%E1%BB%89nh-Thanh-Ho%C3%A1-100064202226018/" TargetMode="External"/><Relationship Id="rId2426" Type="http://schemas.openxmlformats.org/officeDocument/2006/relationships/hyperlink" Target="https://duyxuyen.quangnam.gov.vn/webcenter/portal/duyxuyen/pages_tin-tuc/chi-tiet-tin?dDocName=PORTAL027883" TargetMode="External"/><Relationship Id="rId2633" Type="http://schemas.openxmlformats.org/officeDocument/2006/relationships/hyperlink" Target="https://trande.soctrang.gov.vn/mDefault.aspx?sname=htrande&amp;sid=1283&amp;pageid=146&amp;catid=54056&amp;id=331986&amp;catname=UBND%20c%C3%A1c%20x%C3%A3,%20th%E1%BB%8B%20tr%E1%BA%A5n&amp;title=ubnd-xa-thanh-thoi-thuan" TargetMode="External"/><Relationship Id="rId81" Type="http://schemas.openxmlformats.org/officeDocument/2006/relationships/hyperlink" Target="https://www.facebook.com/C%C3%B4ng-an-x%C3%A3-C%E1%BA%A9m-Ph%C3%BA-C%E1%BA%A9m-Thu%E1%BB%B7-Thanh-Ho%C3%A1-111261747221838" TargetMode="External"/><Relationship Id="rId605" Type="http://schemas.openxmlformats.org/officeDocument/2006/relationships/hyperlink" Target="https://www.facebook.com/profile.php?id=100057637111921" TargetMode="External"/><Relationship Id="rId812" Type="http://schemas.openxmlformats.org/officeDocument/2006/relationships/hyperlink" Target="https://www.facebook.com/profile.php?id=100063247868114" TargetMode="External"/><Relationship Id="rId1028" Type="http://schemas.openxmlformats.org/officeDocument/2006/relationships/hyperlink" Target="https://www.facebook.com/Ph%C3%B2ng-Qu%E1%BA%A3n-l%C3%BD-xu%E1%BA%A5t-nh%E1%BA%ADp-c%E1%BA%A3nh-C%C3%B4ng-an-t%E1%BB%89nh-H%C6%B0ng-Y%C3%AAn-108996041774869" TargetMode="External"/><Relationship Id="rId1235" Type="http://schemas.openxmlformats.org/officeDocument/2006/relationships/hyperlink" Target="https://www.facebook.com/dtncahdd/" TargetMode="External"/><Relationship Id="rId1442" Type="http://schemas.openxmlformats.org/officeDocument/2006/relationships/hyperlink" Target="https://www.facebook.com/Conganxakimchinh/" TargetMode="External"/><Relationship Id="rId2840" Type="http://schemas.openxmlformats.org/officeDocument/2006/relationships/hyperlink" Target="https://thansa.vonhai.thainguyen.gov.vn/" TargetMode="External"/><Relationship Id="rId1302" Type="http://schemas.openxmlformats.org/officeDocument/2006/relationships/hyperlink" Target="https://www.facebook.com/CongDanBinhKhanh/" TargetMode="External"/><Relationship Id="rId2700" Type="http://schemas.openxmlformats.org/officeDocument/2006/relationships/hyperlink" Target="https://chupuh.gialai.gov.vn/Xa-Ia-Phang/Tin-tuc.aspx?page=2" TargetMode="External"/><Relationship Id="rId3267" Type="http://schemas.openxmlformats.org/officeDocument/2006/relationships/hyperlink" Target="https://huongvi.yenthe.bacgiang.gov.vn/" TargetMode="External"/><Relationship Id="rId188" Type="http://schemas.openxmlformats.org/officeDocument/2006/relationships/hyperlink" Target="https://www.facebook.com/profile.php?id=100079037575949" TargetMode="External"/><Relationship Id="rId395" Type="http://schemas.openxmlformats.org/officeDocument/2006/relationships/hyperlink" Target="https://www.facebook.com/profile.php?id=100072467045736" TargetMode="External"/><Relationship Id="rId2076" Type="http://schemas.openxmlformats.org/officeDocument/2006/relationships/hyperlink" Target="https://lynhan.hanam.gov.vn/Pages/Thong-tin-ve-lanh-%C4%91ao-xa--thi-tran792346957.aspx" TargetMode="External"/><Relationship Id="rId3474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3681" Type="http://schemas.openxmlformats.org/officeDocument/2006/relationships/hyperlink" Target="http://sonlap.baolac.caobang.gov.vn/" TargetMode="External"/><Relationship Id="rId2283" Type="http://schemas.openxmlformats.org/officeDocument/2006/relationships/hyperlink" Target="https://huongson.hatinh.gov.vn/" TargetMode="External"/><Relationship Id="rId2490" Type="http://schemas.openxmlformats.org/officeDocument/2006/relationships/hyperlink" Target="https://donggiang.quangnam.gov.vn/webcenter/portal/donggiang/pages_tin-tuc/chi-tiet?dDocName=PORTAL178932" TargetMode="External"/><Relationship Id="rId3127" Type="http://schemas.openxmlformats.org/officeDocument/2006/relationships/hyperlink" Target="https://trieuphong.quangtri.gov.vn/x%C3%A3-tri%E1%BB%87u-long1" TargetMode="External"/><Relationship Id="rId3334" Type="http://schemas.openxmlformats.org/officeDocument/2006/relationships/hyperlink" Target="https://qppl.dienbien.gov.vn/" TargetMode="External"/><Relationship Id="rId3541" Type="http://schemas.openxmlformats.org/officeDocument/2006/relationships/hyperlink" Target="https://melinh.hanoi.gov.vn/" TargetMode="External"/><Relationship Id="rId255" Type="http://schemas.openxmlformats.org/officeDocument/2006/relationships/hyperlink" Target="https://www.facebook.com/profile.php?id=100078868363461" TargetMode="External"/><Relationship Id="rId462" Type="http://schemas.openxmlformats.org/officeDocument/2006/relationships/hyperlink" Target="https://www.facebook.com/profile.php?id=100071958213132" TargetMode="External"/><Relationship Id="rId1092" Type="http://schemas.openxmlformats.org/officeDocument/2006/relationships/hyperlink" Target="https://www.facebook.com/pages/B%E1%BB%87nh-vi%E1%BB%87n-c%C3%B4ng-an-t%E1%BB%89nh-nam-%C4%91%E1%BB%8Bnh/104317994529741" TargetMode="External"/><Relationship Id="rId2143" Type="http://schemas.openxmlformats.org/officeDocument/2006/relationships/hyperlink" Target="https://canloc.hatinh.gov.vn/" TargetMode="External"/><Relationship Id="rId2350" Type="http://schemas.openxmlformats.org/officeDocument/2006/relationships/hyperlink" Target="https://snv.thuathienhue.gov.vn/?gd=3&amp;cn=28&amp;tc=650" TargetMode="External"/><Relationship Id="rId3401" Type="http://schemas.openxmlformats.org/officeDocument/2006/relationships/hyperlink" Target="https://bacgiang.gov.vn/web/ubnd-xa-phuong-son" TargetMode="External"/><Relationship Id="rId115" Type="http://schemas.openxmlformats.org/officeDocument/2006/relationships/hyperlink" Target="https://www.facebook.com/C%C3%B4ng-an-x%C3%A3-Chi-L%C4%83ng-B%E1%BA%AFc-huy%E1%BB%87n-Thanh-Mi%E1%BB%87n-T%E1%BB%89nh-H%E1%BA%A3i-D%C6%B0%C6%A1ng-108474434855046/" TargetMode="External"/><Relationship Id="rId322" Type="http://schemas.openxmlformats.org/officeDocument/2006/relationships/hyperlink" Target="https://www.facebook.com/profile.php?id=100072034645968" TargetMode="External"/><Relationship Id="rId2003" Type="http://schemas.openxmlformats.org/officeDocument/2006/relationships/hyperlink" Target="http://kytien.kyanh.hatinh.gov.vn/" TargetMode="External"/><Relationship Id="rId2210" Type="http://schemas.openxmlformats.org/officeDocument/2006/relationships/hyperlink" Target="http://trangbom.dongnai.gov.vn/" TargetMode="External"/><Relationship Id="rId1769" Type="http://schemas.openxmlformats.org/officeDocument/2006/relationships/hyperlink" Target="https://binhdai.bentre.gov.vn/thuaduc" TargetMode="External"/><Relationship Id="rId1976" Type="http://schemas.openxmlformats.org/officeDocument/2006/relationships/hyperlink" Target="https://donghung.thaibinh.gov.vn/danh-sach-xa-thi-tran/xa-hong-viet" TargetMode="External"/><Relationship Id="rId3191" Type="http://schemas.openxmlformats.org/officeDocument/2006/relationships/hyperlink" Target="https://vinhlong.gov.vn/" TargetMode="External"/><Relationship Id="rId4035" Type="http://schemas.openxmlformats.org/officeDocument/2006/relationships/hyperlink" Target="https://thitran.vinhloc.thanhhoa.gov.vn/tin-tuc-su-kien/thi-tran-vinh-loc-khan-truong-ung-pho-voi-dieu-kien-thoi-tiet-mua-bao-179700" TargetMode="External"/><Relationship Id="rId1629" Type="http://schemas.openxmlformats.org/officeDocument/2006/relationships/hyperlink" Target="https://kienxuong.thaibinh.gov.vn/cac-don-vi-hanh-chinh/xa-minh-tan" TargetMode="External"/><Relationship Id="rId1836" Type="http://schemas.openxmlformats.org/officeDocument/2006/relationships/hyperlink" Target="https://www.facebook.com/doanthanhniencongantayninh/" TargetMode="External"/><Relationship Id="rId1903" Type="http://schemas.openxmlformats.org/officeDocument/2006/relationships/hyperlink" Target="https://bacninh.gov.vn/" TargetMode="External"/><Relationship Id="rId3051" Type="http://schemas.openxmlformats.org/officeDocument/2006/relationships/hyperlink" Target="https://www.facebook.com/p/C%C3%B4ng-an-x%C3%A3-Di%E1%BB%85n-Ng%E1%BB%8Dc-100061688553553/" TargetMode="External"/><Relationship Id="rId3868" Type="http://schemas.openxmlformats.org/officeDocument/2006/relationships/hyperlink" Target="https://www.tayninh.gov.vn/" TargetMode="External"/><Relationship Id="rId789" Type="http://schemas.openxmlformats.org/officeDocument/2006/relationships/hyperlink" Target="https://www.facebook.com/profile.php?id=100063557649899" TargetMode="External"/><Relationship Id="rId996" Type="http://schemas.openxmlformats.org/officeDocument/2006/relationships/hyperlink" Target="https://www.facebook.com/Phong-tr%C3%A0o-to%C3%A0n-d%C3%A2n-b%E1%BA%A3o-v%E1%BB%87-ANTQ-Cam-L%E1%BB%99-111477697191288/" TargetMode="External"/><Relationship Id="rId2677" Type="http://schemas.openxmlformats.org/officeDocument/2006/relationships/hyperlink" Target="https://phuson.bimson.thanhhoa.gov.vn/" TargetMode="External"/><Relationship Id="rId2884" Type="http://schemas.openxmlformats.org/officeDocument/2006/relationships/hyperlink" Target="https://www.facebook.com/tuoitrecongansonla/" TargetMode="External"/><Relationship Id="rId3728" Type="http://schemas.openxmlformats.org/officeDocument/2006/relationships/hyperlink" Target="https://www.quangninh.gov.vn/donvi/xahiephoa/Trang/ChiTietTinTuc.aspx?nid=943" TargetMode="External"/><Relationship Id="rId649" Type="http://schemas.openxmlformats.org/officeDocument/2006/relationships/hyperlink" Target="https://www.facebook.com/profile.php?id=100067655986648" TargetMode="External"/><Relationship Id="rId856" Type="http://schemas.openxmlformats.org/officeDocument/2006/relationships/hyperlink" Target="https://www.facebook.com/profile.php?id=100053534653999" TargetMode="External"/><Relationship Id="rId1279" Type="http://schemas.openxmlformats.org/officeDocument/2006/relationships/hyperlink" Target="https://www.facebook.com/CSPCCCQuangTri" TargetMode="External"/><Relationship Id="rId1486" Type="http://schemas.openxmlformats.org/officeDocument/2006/relationships/hyperlink" Target="https://www.facebook.com/Conganxadongthinh/" TargetMode="External"/><Relationship Id="rId2537" Type="http://schemas.openxmlformats.org/officeDocument/2006/relationships/hyperlink" Target="https://dichvucong.gov.vn/p/home/dvc-tthc-co-quan-chi-tiet.html?id=415898" TargetMode="External"/><Relationship Id="rId3935" Type="http://schemas.openxmlformats.org/officeDocument/2006/relationships/hyperlink" Target="https://quangtrung.bimson.thanhhoa.gov.vn/" TargetMode="External"/><Relationship Id="rId509" Type="http://schemas.openxmlformats.org/officeDocument/2006/relationships/hyperlink" Target="https://www.facebook.com/profile.php?id=100070557765383" TargetMode="External"/><Relationship Id="rId1139" Type="http://schemas.openxmlformats.org/officeDocument/2006/relationships/hyperlink" Target="https://www.facebook.com/hoiphunucongandonganh/" TargetMode="External"/><Relationship Id="rId1346" Type="http://schemas.openxmlformats.org/officeDocument/2006/relationships/hyperlink" Target="https://www.facebook.com/Conganxathanhsonthanhhahaiduong/" TargetMode="External"/><Relationship Id="rId1693" Type="http://schemas.openxmlformats.org/officeDocument/2006/relationships/hyperlink" Target="https://www.facebook.com/conganxaphuthuan/?locale=vi_VN" TargetMode="External"/><Relationship Id="rId2744" Type="http://schemas.openxmlformats.org/officeDocument/2006/relationships/hyperlink" Target="https://www.facebook.com/p/Tu%E1%BB%95i-tr%E1%BA%BB-C%C3%B4ng-an-Ngh%C4%A9a-L%E1%BB%99-100081887170070/" TargetMode="External"/><Relationship Id="rId2951" Type="http://schemas.openxmlformats.org/officeDocument/2006/relationships/hyperlink" Target="https://vinhyen.vinhphuc.gov.vn/" TargetMode="External"/><Relationship Id="rId716" Type="http://schemas.openxmlformats.org/officeDocument/2006/relationships/hyperlink" Target="https://www.facebook.com/profile.php?id=100064783453199" TargetMode="External"/><Relationship Id="rId923" Type="http://schemas.openxmlformats.org/officeDocument/2006/relationships/hyperlink" Target="https://www.facebook.com/policequangnam" TargetMode="External"/><Relationship Id="rId1553" Type="http://schemas.openxmlformats.org/officeDocument/2006/relationships/hyperlink" Target="https://huyendienbien.dienbien.gov.vn/muongnha/T/-Xa-He-Muong-" TargetMode="External"/><Relationship Id="rId1760" Type="http://schemas.openxmlformats.org/officeDocument/2006/relationships/hyperlink" Target="https://www.facebook.com/conganxathoson/" TargetMode="External"/><Relationship Id="rId2604" Type="http://schemas.openxmlformats.org/officeDocument/2006/relationships/hyperlink" Target="https://thuathienhue.gov.vn/" TargetMode="External"/><Relationship Id="rId2811" Type="http://schemas.openxmlformats.org/officeDocument/2006/relationships/hyperlink" Target="https://xuanphu-xuantruong.namdinh.gov.vn/uy-ban-nhan-dan/uy-ban-nhan-dan-xa-xuan-phu-289181" TargetMode="External"/><Relationship Id="rId52" Type="http://schemas.openxmlformats.org/officeDocument/2006/relationships/hyperlink" Target="https://www.facebook.com/C%C3%B4ng-an-x%C3%A3-Th%C3%A0nh-Y%C3%AAn-huy%E1%BB%87n-Th%E1%BA%A1ch-Th%C3%A0nh-103729988349151" TargetMode="External"/><Relationship Id="rId1206" Type="http://schemas.openxmlformats.org/officeDocument/2006/relationships/hyperlink" Target="https://www.facebook.com/conganxakhoikydaitu/" TargetMode="External"/><Relationship Id="rId1413" Type="http://schemas.openxmlformats.org/officeDocument/2006/relationships/hyperlink" Target="https://www.facebook.com/conganxamychanhtay/" TargetMode="External"/><Relationship Id="rId1620" Type="http://schemas.openxmlformats.org/officeDocument/2006/relationships/hyperlink" Target="https://www.facebook.com/reel/842501834288733/" TargetMode="External"/><Relationship Id="rId3378" Type="http://schemas.openxmlformats.org/officeDocument/2006/relationships/hyperlink" Target="https://nuithanh.quangnam.gov.vn/webcenter/portal/nuithanh" TargetMode="External"/><Relationship Id="rId3585" Type="http://schemas.openxmlformats.org/officeDocument/2006/relationships/hyperlink" Target="https://www.facebook.com/p/C%C3%B4ng-An-X%C3%A3-C%C3%B2-N%C3%B2i-Mai-S%C6%A1n-S%C6%A1n-La-100069518322279/" TargetMode="External"/><Relationship Id="rId3792" Type="http://schemas.openxmlformats.org/officeDocument/2006/relationships/hyperlink" Target="https://www.facebook.com/p/C%C3%B4ng-an-x%C3%A3-Quang-Kim-huy%E1%BB%87n-B%C3%A1t-X%C3%A1t-L%C3%A0o-Cai-100083057086428/?_rdr" TargetMode="External"/><Relationship Id="rId299" Type="http://schemas.openxmlformats.org/officeDocument/2006/relationships/hyperlink" Target="https://www.facebook.com/C%C3%B4ng-an-x%C3%A3-%C4%90%E1%BA%B7ng-L%E1%BB%85-huy%E1%BB%87n-%C3%82n-Thi-t%E1%BB%89nh-H%C6%B0ng-Y%C3%AAn-105633818257814/" TargetMode="External"/><Relationship Id="rId2187" Type="http://schemas.openxmlformats.org/officeDocument/2006/relationships/hyperlink" Target="https://www.facebook.com/100082912197725" TargetMode="External"/><Relationship Id="rId2394" Type="http://schemas.openxmlformats.org/officeDocument/2006/relationships/hyperlink" Target="https://qppl.quangnam.gov.vn/Default.aspx?TabID=71&amp;VB=36973" TargetMode="External"/><Relationship Id="rId3238" Type="http://schemas.openxmlformats.org/officeDocument/2006/relationships/hyperlink" Target="https://yenchau.sonla.gov.vn/?pageid=31386&amp;p_field=3758" TargetMode="External"/><Relationship Id="rId3445" Type="http://schemas.openxmlformats.org/officeDocument/2006/relationships/hyperlink" Target="https://www.facebook.com/ConganhuyenTienHai/" TargetMode="External"/><Relationship Id="rId3652" Type="http://schemas.openxmlformats.org/officeDocument/2006/relationships/hyperlink" Target="https://www.facebook.com/pages/C%C3%B4ng%20An%20T%E1%BB%89nh%20Ngh%E1%BB%87%20An/165424950312440/" TargetMode="External"/><Relationship Id="rId159" Type="http://schemas.openxmlformats.org/officeDocument/2006/relationships/hyperlink" Target="https://www.facebook.com/profile.php?id=100083300284888" TargetMode="External"/><Relationship Id="rId366" Type="http://schemas.openxmlformats.org/officeDocument/2006/relationships/hyperlink" Target="https://www.facebook.com/profile.php?id=100075965263068" TargetMode="External"/><Relationship Id="rId573" Type="http://schemas.openxmlformats.org/officeDocument/2006/relationships/hyperlink" Target="https://www.facebook.com/profile.php?id=100063467105701" TargetMode="External"/><Relationship Id="rId780" Type="http://schemas.openxmlformats.org/officeDocument/2006/relationships/hyperlink" Target="https://www.facebook.com/profile.php?id=100063620106081" TargetMode="External"/><Relationship Id="rId2047" Type="http://schemas.openxmlformats.org/officeDocument/2006/relationships/hyperlink" Target="https://socongthuong.backan.gov.vn/wp-content/uploads/2021/06/dinh-kem-1.pdf" TargetMode="External"/><Relationship Id="rId2254" Type="http://schemas.openxmlformats.org/officeDocument/2006/relationships/hyperlink" Target="https://www.facebook.com/congan.thaibinh.gov.vn/" TargetMode="External"/><Relationship Id="rId2461" Type="http://schemas.openxmlformats.org/officeDocument/2006/relationships/hyperlink" Target="https://www.facebook.com/Anninh24hnamdinh/" TargetMode="External"/><Relationship Id="rId3305" Type="http://schemas.openxmlformats.org/officeDocument/2006/relationships/hyperlink" Target="https://www.facebook.com/p/C%C3%B4ng-an-x%C3%A3-T%C3%A2n-D%C3%A2n-%C4%90%E1%BB%A9c-Th%E1%BB%8D-H%C3%A0-T%C4%A9nh-100072029606962/" TargetMode="External"/><Relationship Id="rId3512" Type="http://schemas.openxmlformats.org/officeDocument/2006/relationships/hyperlink" Target="https://www.facebook.com/people/C%C3%B4ng-an-t%E1%BB%89nh-Qu%E1%BA%A3ng-Tr%E1%BB%8B/61567068835674/?_rdr" TargetMode="External"/><Relationship Id="rId226" Type="http://schemas.openxmlformats.org/officeDocument/2006/relationships/hyperlink" Target="https://www.facebook.com/C%C3%B4ng-an-x%C3%A3-S%C6%A1n-H%E1%BA%A3i-108902235225524/" TargetMode="External"/><Relationship Id="rId433" Type="http://schemas.openxmlformats.org/officeDocument/2006/relationships/hyperlink" Target="https://www.facebook.com/profile.php?id=100072035016233" TargetMode="External"/><Relationship Id="rId1063" Type="http://schemas.openxmlformats.org/officeDocument/2006/relationships/hyperlink" Target="https://www.facebook.com/Ph%C3%B2ng-An-ninh-kinh-t%E1%BA%BF-C%C3%B4ng-an-t%E1%BB%89nh-Ngh%E1%BB%87-An-105348098032029" TargetMode="External"/><Relationship Id="rId1270" Type="http://schemas.openxmlformats.org/officeDocument/2006/relationships/hyperlink" Target="https://www.facebook.com/dcspccckg/" TargetMode="External"/><Relationship Id="rId2114" Type="http://schemas.openxmlformats.org/officeDocument/2006/relationships/hyperlink" Target="https://tuongduong.nghean.gov.vn/" TargetMode="External"/><Relationship Id="rId640" Type="http://schemas.openxmlformats.org/officeDocument/2006/relationships/hyperlink" Target="https://www.facebook.com/profile.php?id=100067889140411" TargetMode="External"/><Relationship Id="rId2321" Type="http://schemas.openxmlformats.org/officeDocument/2006/relationships/hyperlink" Target="https://yenthang.langchanh.thanhhoa.gov.vn/" TargetMode="External"/><Relationship Id="rId4079" Type="http://schemas.openxmlformats.org/officeDocument/2006/relationships/hyperlink" Target="https://www.facebook.com/profile.php?id=100083157161296" TargetMode="External"/><Relationship Id="rId500" Type="http://schemas.openxmlformats.org/officeDocument/2006/relationships/hyperlink" Target="https://www.facebook.com/profile.php?id=100070855406051" TargetMode="External"/><Relationship Id="rId1130" Type="http://schemas.openxmlformats.org/officeDocument/2006/relationships/hyperlink" Target="https://www.facebook.com/K%E1%BB%B9-thu%E1%BA%ADt-h%C3%ACnh-s%E1%BB%B1-Qu%E1%BA%A3ng-Ninh-102457942461319/" TargetMode="External"/><Relationship Id="rId1947" Type="http://schemas.openxmlformats.org/officeDocument/2006/relationships/hyperlink" Target="https://hungyen.gov.vn/" TargetMode="External"/><Relationship Id="rId3095" Type="http://schemas.openxmlformats.org/officeDocument/2006/relationships/hyperlink" Target="https://kimson.ninhbinh.gov.vn/gioi-thieu/xa-kim-tan" TargetMode="External"/><Relationship Id="rId1807" Type="http://schemas.openxmlformats.org/officeDocument/2006/relationships/hyperlink" Target="https://xuanchau-xuantruong.namdinh.gov.vn/uy-ban-nhan-dan" TargetMode="External"/><Relationship Id="rId3162" Type="http://schemas.openxmlformats.org/officeDocument/2006/relationships/hyperlink" Target="https://www.facebook.com/PHONE02923650385/" TargetMode="External"/><Relationship Id="rId4006" Type="http://schemas.openxmlformats.org/officeDocument/2006/relationships/hyperlink" Target="https://thachlam.thachthanh.thanhhoa.gov.vn/lien-he" TargetMode="External"/><Relationship Id="rId290" Type="http://schemas.openxmlformats.org/officeDocument/2006/relationships/hyperlink" Target="https://www.facebook.com/C%C3%B4ng-an-x%C3%A3-%C4%90%C3%A0-S%C6%A1n-102616944930262/" TargetMode="External"/><Relationship Id="rId3022" Type="http://schemas.openxmlformats.org/officeDocument/2006/relationships/hyperlink" Target="https://www.facebook.com/p/C%C3%B4ng-an-x%C3%A3-Di%E1%BB%85n-Th%E1%BB%8Bnh-100057623162213/" TargetMode="External"/><Relationship Id="rId150" Type="http://schemas.openxmlformats.org/officeDocument/2006/relationships/hyperlink" Target="https://www.facebook.com/tuoitredakto" TargetMode="External"/><Relationship Id="rId3979" Type="http://schemas.openxmlformats.org/officeDocument/2006/relationships/hyperlink" Target="https://camtrung.camxuyen.hatinh.gov.vn/" TargetMode="External"/><Relationship Id="rId2788" Type="http://schemas.openxmlformats.org/officeDocument/2006/relationships/hyperlink" Target="https://www.facebook.com/p/C%C3%B4ng-an-x%C3%A3-Th%E1%BA%A1ch-H%E1%BB%99i-100064363196517/" TargetMode="External"/><Relationship Id="rId2995" Type="http://schemas.openxmlformats.org/officeDocument/2006/relationships/hyperlink" Target="https://www.facebook.com/p/Tu%E1%BB%95i-tr%E1%BA%BB-C%C3%B4ng-an-B%C3%ACnh-Thu%E1%BA%ADn-100078919454286/" TargetMode="External"/><Relationship Id="rId3839" Type="http://schemas.openxmlformats.org/officeDocument/2006/relationships/hyperlink" Target="https://www.danang.gov.vn/" TargetMode="External"/><Relationship Id="rId967" Type="http://schemas.openxmlformats.org/officeDocument/2006/relationships/hyperlink" Target="https://www.facebook.com/policebinhquy" TargetMode="External"/><Relationship Id="rId1597" Type="http://schemas.openxmlformats.org/officeDocument/2006/relationships/hyperlink" Target="https://kimboi.hoabinh.gov.vn/" TargetMode="External"/><Relationship Id="rId2648" Type="http://schemas.openxmlformats.org/officeDocument/2006/relationships/hyperlink" Target="https://www.facebook.com/tuoitreconganninhbinh/" TargetMode="External"/><Relationship Id="rId2855" Type="http://schemas.openxmlformats.org/officeDocument/2006/relationships/hyperlink" Target="https://quyhoach.xaydung.gov.vn/vn/quy-hoach/9620/dieu-chinh-quy-hoach-chung-xay-dung-xa-nga-thang--huyen-nga-son--tinh-thanh-hoa-den-nam-2030.aspx" TargetMode="External"/><Relationship Id="rId3906" Type="http://schemas.openxmlformats.org/officeDocument/2006/relationships/hyperlink" Target="https://www.facebook.com/profile.php?id=100063912340776" TargetMode="External"/><Relationship Id="rId96" Type="http://schemas.openxmlformats.org/officeDocument/2006/relationships/hyperlink" Target="https://www.facebook.com/C%C3%B4ng-an-x%C3%A3-Ng%E1%BB%8Dc-Kh%C3%AA-Tr%C3%B9ng-Kh%C3%A1nh-Cao-B%E1%BA%B1ng-108243414757418" TargetMode="External"/><Relationship Id="rId827" Type="http://schemas.openxmlformats.org/officeDocument/2006/relationships/hyperlink" Target="https://www.facebook.com/profile.php?id=100061061852112" TargetMode="External"/><Relationship Id="rId1457" Type="http://schemas.openxmlformats.org/officeDocument/2006/relationships/hyperlink" Target="https://www.facebook.com/conganxahoanhson" TargetMode="External"/><Relationship Id="rId1664" Type="http://schemas.openxmlformats.org/officeDocument/2006/relationships/hyperlink" Target="https://www.facebook.com/conganxanhonhau/" TargetMode="External"/><Relationship Id="rId1871" Type="http://schemas.openxmlformats.org/officeDocument/2006/relationships/hyperlink" Target="https://www.facebook.com/p/C%C3%B4ng-an-Th%C3%A0nh-ph%E1%BB%91-Y%C3%AAn-B%C3%A1i-100066732884699/?locale=vi_VN" TargetMode="External"/><Relationship Id="rId2508" Type="http://schemas.openxmlformats.org/officeDocument/2006/relationships/hyperlink" Target="http://tienchau.tienphuoc.quangnam.gov.vn/" TargetMode="External"/><Relationship Id="rId2715" Type="http://schemas.openxmlformats.org/officeDocument/2006/relationships/hyperlink" Target="https://caongoc.ngoclac.thanhhoa.gov.vn/web/danh-ba-co-quan-chuc-nang/" TargetMode="External"/><Relationship Id="rId2922" Type="http://schemas.openxmlformats.org/officeDocument/2006/relationships/hyperlink" Target="https://www.facebook.com/p/C%C3%B4ng-an-x%C3%A3-T%E1%BA%A1-B%C3%BA-huy%E1%BB%87n-M%C6%B0%E1%BB%9Dng-La-t%E1%BB%89nh-S%C6%A1n-La-100066851919738/" TargetMode="External"/><Relationship Id="rId4070" Type="http://schemas.openxmlformats.org/officeDocument/2006/relationships/hyperlink" Target="https://thitrantayson.hatinh.gov.vn/portal/KenhTin/Gioi-thieu.aspx" TargetMode="External"/><Relationship Id="rId1317" Type="http://schemas.openxmlformats.org/officeDocument/2006/relationships/hyperlink" Target="https://www.facebook.com/ConganxaVoTranhLucNam" TargetMode="External"/><Relationship Id="rId1524" Type="http://schemas.openxmlformats.org/officeDocument/2006/relationships/hyperlink" Target="https://thaibinh.gov.vn/van-ban-phap-luat/van-ban-dieu-hanh/ve-viec-giao-dat-cho-uy-ban-nhan-dan-xa-dong-xa-huyen-dong-h.html" TargetMode="External"/><Relationship Id="rId1731" Type="http://schemas.openxmlformats.org/officeDocument/2006/relationships/hyperlink" Target="https://www.facebook.com/ConganxaTanson/?locale=vi_VN" TargetMode="External"/><Relationship Id="rId23" Type="http://schemas.openxmlformats.org/officeDocument/2006/relationships/hyperlink" Target="https://www.facebook.com/conganxatrungloc" TargetMode="External"/><Relationship Id="rId3489" Type="http://schemas.openxmlformats.org/officeDocument/2006/relationships/hyperlink" Target="https://langson.gov.vn/tin-moi/lanh-dao-ubnd-tinh-du-le-don-bang-cong-nhan-xa-dong-y-huyen-bac-son-dat-chuan-nong-thon-moi-kieu-mau-nam-2023.html" TargetMode="External"/><Relationship Id="rId3696" Type="http://schemas.openxmlformats.org/officeDocument/2006/relationships/hyperlink" Target="https://www.facebook.com/p/C%C3%B4ng-an-x%C3%A3-Kim-B%C3%B4i-100065479419555/" TargetMode="External"/><Relationship Id="rId2298" Type="http://schemas.openxmlformats.org/officeDocument/2006/relationships/hyperlink" Target="https://gialai.gov.vn/" TargetMode="External"/><Relationship Id="rId3349" Type="http://schemas.openxmlformats.org/officeDocument/2006/relationships/hyperlink" Target="https://qppl.quangnam.gov.vn/Default.aspx?TabID=71&amp;VB=41260" TargetMode="External"/><Relationship Id="rId3556" Type="http://schemas.openxmlformats.org/officeDocument/2006/relationships/hyperlink" Target="https://www.facebook.com/p/C%C3%B4ng-an-x%C3%A3-%C4%90%C3%A1-%C4%90%E1%BB%8F-huy%E1%BB%87n-Ph%C3%B9-Y%C3%AAn-t%E1%BB%89nh-S%C6%A1n-La-100069499724470/?locale=nn_NO" TargetMode="External"/><Relationship Id="rId477" Type="http://schemas.openxmlformats.org/officeDocument/2006/relationships/hyperlink" Target="https://www.facebook.com/profile.php?id=100071451545398" TargetMode="External"/><Relationship Id="rId684" Type="http://schemas.openxmlformats.org/officeDocument/2006/relationships/hyperlink" Target="https://www.facebook.com/profile.php?id=100066235015891" TargetMode="External"/><Relationship Id="rId2158" Type="http://schemas.openxmlformats.org/officeDocument/2006/relationships/hyperlink" Target="http://thieuvan.thieuhoa.thanhhoa.gov.vn/" TargetMode="External"/><Relationship Id="rId2365" Type="http://schemas.openxmlformats.org/officeDocument/2006/relationships/hyperlink" Target="https://www.facebook.com/TTCADN/?locale=vi_VN" TargetMode="External"/><Relationship Id="rId3209" Type="http://schemas.openxmlformats.org/officeDocument/2006/relationships/hyperlink" Target="https://www.facebook.com/conganxadonglac/" TargetMode="External"/><Relationship Id="rId3763" Type="http://schemas.openxmlformats.org/officeDocument/2006/relationships/hyperlink" Target="https://www.facebook.com/p/C%C3%B4ng-an-x%C3%A3-Y%C3%AAn-L%E1%BA%ADp-100073524621443/" TargetMode="External"/><Relationship Id="rId3970" Type="http://schemas.openxmlformats.org/officeDocument/2006/relationships/hyperlink" Target="https://www.facebook.com/p/C%C3%B4ng-an-huy%E1%BB%87n-C%E1%BA%A9m-Gi%C3%A0ng-H%E1%BA%A3i-D%C6%B0%C6%A1ng-100069362282975/" TargetMode="External"/><Relationship Id="rId337" Type="http://schemas.openxmlformats.org/officeDocument/2006/relationships/hyperlink" Target="https://www.facebook.com/profile.php?id=100078038280365" TargetMode="External"/><Relationship Id="rId891" Type="http://schemas.openxmlformats.org/officeDocument/2006/relationships/hyperlink" Target="https://www.facebook.com/policexatu/" TargetMode="External"/><Relationship Id="rId2018" Type="http://schemas.openxmlformats.org/officeDocument/2006/relationships/hyperlink" Target="https://www.facebook.com/conganxanhonphu/" TargetMode="External"/><Relationship Id="rId2572" Type="http://schemas.openxmlformats.org/officeDocument/2006/relationships/hyperlink" Target="https://www.facebook.com/xaluuson2811/?locale=vi_VN" TargetMode="External"/><Relationship Id="rId3416" Type="http://schemas.openxmlformats.org/officeDocument/2006/relationships/hyperlink" Target="https://hungyen.gov.vn/" TargetMode="External"/><Relationship Id="rId3623" Type="http://schemas.openxmlformats.org/officeDocument/2006/relationships/hyperlink" Target="https://www.facebook.com/pages/C%C3%B4ng%20An%20Huy%E1%BB%87n%20Tri%20T%C3%B4n/649169801768785/" TargetMode="External"/><Relationship Id="rId3830" Type="http://schemas.openxmlformats.org/officeDocument/2006/relationships/hyperlink" Target="https://www.facebook.com/Vinhandanphucv/" TargetMode="External"/><Relationship Id="rId544" Type="http://schemas.openxmlformats.org/officeDocument/2006/relationships/hyperlink" Target="https://www.facebook.com/profile.php?id=100063651312687&amp;__cft__%5b0%5d=AZXPOpWs6Mhi1kwOFuY72DFvPh5-YXI36eujlOolBo16o-97k1nDpcHum2yk0V7Dh_QhjXGssV47hrp6ZJHbZ91gFo3qC1HaRhXb6xRSseCdEXCXbqxx9JRrcpROYAotEZE&amp;__tn__=-UC%2CP-R" TargetMode="External"/><Relationship Id="rId751" Type="http://schemas.openxmlformats.org/officeDocument/2006/relationships/hyperlink" Target="https://www.facebook.com/profile.php?id=100064030693716" TargetMode="External"/><Relationship Id="rId1174" Type="http://schemas.openxmlformats.org/officeDocument/2006/relationships/hyperlink" Target="https://www.facebook.com/ConganxaQuangDiem/" TargetMode="External"/><Relationship Id="rId1381" Type="http://schemas.openxmlformats.org/officeDocument/2006/relationships/hyperlink" Target="https://www.facebook.com/conganxaquanglang" TargetMode="External"/><Relationship Id="rId2225" Type="http://schemas.openxmlformats.org/officeDocument/2006/relationships/hyperlink" Target="https://thachha.hatinh.gov.vn/" TargetMode="External"/><Relationship Id="rId2432" Type="http://schemas.openxmlformats.org/officeDocument/2006/relationships/hyperlink" Target="https://duyxuyen.quangnam.gov.vn/webcenter/portal/duyxuyen/pages_tin-tuc/chi-tiet-tin?dDocName=PORTAL027879" TargetMode="External"/><Relationship Id="rId404" Type="http://schemas.openxmlformats.org/officeDocument/2006/relationships/hyperlink" Target="https://www.facebook.com/profile.php?id=100076209703437" TargetMode="External"/><Relationship Id="rId611" Type="http://schemas.openxmlformats.org/officeDocument/2006/relationships/hyperlink" Target="https://www.facebook.com/profile.php?id=100057562954980" TargetMode="External"/><Relationship Id="rId1034" Type="http://schemas.openxmlformats.org/officeDocument/2006/relationships/hyperlink" Target="https://www.facebook.com/Ph%C3%B2ng-H%E1%BB%93-S%C6%A1-nghi%E1%BB%87p-v%E1%BB%A5-C%C3%B4ng-an-t%E1%BB%89nh-Ki%C3%AAn-Giang-100345106019907/" TargetMode="External"/><Relationship Id="rId1241" Type="http://schemas.openxmlformats.org/officeDocument/2006/relationships/hyperlink" Target="https://www.facebook.com/DoiHiepSi.SBCKhanhHoa.0994009444/" TargetMode="External"/><Relationship Id="rId1101" Type="http://schemas.openxmlformats.org/officeDocument/2006/relationships/hyperlink" Target="https://www.facebook.com/conganxatrungngai" TargetMode="External"/><Relationship Id="rId3066" Type="http://schemas.openxmlformats.org/officeDocument/2006/relationships/hyperlink" Target="https://anhson.nghean.gov.vn/cac-xa-thi-tran/binh-son-455422" TargetMode="External"/><Relationship Id="rId3273" Type="http://schemas.openxmlformats.org/officeDocument/2006/relationships/hyperlink" Target="https://yenlap.phutho.gov.vn/" TargetMode="External"/><Relationship Id="rId3480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194" Type="http://schemas.openxmlformats.org/officeDocument/2006/relationships/hyperlink" Target="https://www.facebook.com/profile.php?id=100072188300088" TargetMode="External"/><Relationship Id="rId1918" Type="http://schemas.openxmlformats.org/officeDocument/2006/relationships/hyperlink" Target="https://www.laocai.gov.vn/" TargetMode="External"/><Relationship Id="rId2082" Type="http://schemas.openxmlformats.org/officeDocument/2006/relationships/hyperlink" Target="https://doanket.hoabinh.gov.vn/" TargetMode="External"/><Relationship Id="rId3133" Type="http://schemas.openxmlformats.org/officeDocument/2006/relationships/hyperlink" Target="https://www.facebook.com/p/C%C3%B4ng-an-x%C3%A3-T%C3%A2n-M%E1%BB%B9-H%C3%A0-H%C6%B0%C6%A1ng-S%C6%A1n-H%C3%A0-T%C4%A9nh-100063673751543/" TargetMode="External"/><Relationship Id="rId261" Type="http://schemas.openxmlformats.org/officeDocument/2006/relationships/hyperlink" Target="https://www.facebook.com/profile.php?id=100083300284888" TargetMode="External"/><Relationship Id="rId3340" Type="http://schemas.openxmlformats.org/officeDocument/2006/relationships/hyperlink" Target="https://hoaan.caobang.gov.vn/" TargetMode="External"/><Relationship Id="rId2899" Type="http://schemas.openxmlformats.org/officeDocument/2006/relationships/hyperlink" Target="https://www.facebook.com/p/C%C3%B4ng-an-x%C3%A3-Quang-Minh-100066478945818/" TargetMode="External"/><Relationship Id="rId3200" Type="http://schemas.openxmlformats.org/officeDocument/2006/relationships/hyperlink" Target="https://www.facebook.com/p/C%C3%B4ng-an-x%C3%A3-Kim-S%C6%A1n-100070693235318/" TargetMode="External"/><Relationship Id="rId121" Type="http://schemas.openxmlformats.org/officeDocument/2006/relationships/hyperlink" Target="https://www.facebook.com/xnctthue" TargetMode="External"/><Relationship Id="rId2759" Type="http://schemas.openxmlformats.org/officeDocument/2006/relationships/hyperlink" Target="https://dongson.thanhhoa.gov.vn/" TargetMode="External"/><Relationship Id="rId2966" Type="http://schemas.openxmlformats.org/officeDocument/2006/relationships/hyperlink" Target="https://yenchau.sonla.gov.vn/" TargetMode="External"/><Relationship Id="rId938" Type="http://schemas.openxmlformats.org/officeDocument/2006/relationships/hyperlink" Target="https://www.facebook.com/policejongay" TargetMode="External"/><Relationship Id="rId1568" Type="http://schemas.openxmlformats.org/officeDocument/2006/relationships/hyperlink" Target="https://www.facebook.com/conganxahoanhson/" TargetMode="External"/><Relationship Id="rId1775" Type="http://schemas.openxmlformats.org/officeDocument/2006/relationships/hyperlink" Target="https://moha.gov.vn/nong-thon-moi/tin-tuc/Pages/listbnv.aspx?CateID=31&amp;ItemID=2327" TargetMode="External"/><Relationship Id="rId2619" Type="http://schemas.openxmlformats.org/officeDocument/2006/relationships/hyperlink" Target="https://quangvan.quangbinh.gov.vn/" TargetMode="External"/><Relationship Id="rId2826" Type="http://schemas.openxmlformats.org/officeDocument/2006/relationships/hyperlink" Target="https://camtu.camthuy.thanhhoa.gov.vn/" TargetMode="External"/><Relationship Id="rId67" Type="http://schemas.openxmlformats.org/officeDocument/2006/relationships/hyperlink" Target="https://www.facebook.com/profile.php?id=100066621591231" TargetMode="External"/><Relationship Id="rId1428" Type="http://schemas.openxmlformats.org/officeDocument/2006/relationships/hyperlink" Target="https://www.facebook.com/ConganxaLongtoan.thixaDuyenHai/" TargetMode="External"/><Relationship Id="rId1635" Type="http://schemas.openxmlformats.org/officeDocument/2006/relationships/hyperlink" Target="https://stttt.dienbien.gov.vn/vi/about/danh-sach-nguoi-phat-ngon-tinh-dien-bien-nam-2018.html" TargetMode="External"/><Relationship Id="rId1982" Type="http://schemas.openxmlformats.org/officeDocument/2006/relationships/hyperlink" Target="https://www.facebook.com/ConganxaHungMy/" TargetMode="External"/><Relationship Id="rId4041" Type="http://schemas.openxmlformats.org/officeDocument/2006/relationships/hyperlink" Target="https://vinhlong.vinhlinh.quangtri.gov.vn/" TargetMode="External"/><Relationship Id="rId1842" Type="http://schemas.openxmlformats.org/officeDocument/2006/relationships/hyperlink" Target="https://thanhpho.quangngai.gov.vn/" TargetMode="External"/><Relationship Id="rId1702" Type="http://schemas.openxmlformats.org/officeDocument/2006/relationships/hyperlink" Target="https://www.facebook.com/conganxaquangxuan/?locale=ms_MY" TargetMode="External"/><Relationship Id="rId3667" Type="http://schemas.openxmlformats.org/officeDocument/2006/relationships/hyperlink" Target="https://www.facebook.com/p/C%C3%B4ng-an-ph%C6%B0%E1%BB%9Dng-Qu%E1%BA%A3ng-H%C6%B0ng-TP-Thanh-H%C3%B3a-100075713480192/?locale=ms_MY&amp;_rdr" TargetMode="External"/><Relationship Id="rId3874" Type="http://schemas.openxmlformats.org/officeDocument/2006/relationships/hyperlink" Target="https://thuathienhue.gov.vn/" TargetMode="External"/><Relationship Id="rId588" Type="http://schemas.openxmlformats.org/officeDocument/2006/relationships/hyperlink" Target="https://www.facebook.com/profile.php?id=100062609227953" TargetMode="External"/><Relationship Id="rId795" Type="http://schemas.openxmlformats.org/officeDocument/2006/relationships/hyperlink" Target="https://www.facebook.com/profile.php?id=100063526900476" TargetMode="External"/><Relationship Id="rId2269" Type="http://schemas.openxmlformats.org/officeDocument/2006/relationships/hyperlink" Target="https://www.facebook.com/ANTVKhanhHoa/?locale=vi_VN" TargetMode="External"/><Relationship Id="rId2476" Type="http://schemas.openxmlformats.org/officeDocument/2006/relationships/hyperlink" Target="https://phuocmy.quynhon.binhdinh.gov.vn/" TargetMode="External"/><Relationship Id="rId2683" Type="http://schemas.openxmlformats.org/officeDocument/2006/relationships/hyperlink" Target="https://ductho.hatinh.gov.vn/tungchau/pages/2024-02-02/DANH-SACH-TRUC-TET-NGUYEN-DAN-2024-474736.aspx" TargetMode="External"/><Relationship Id="rId2890" Type="http://schemas.openxmlformats.org/officeDocument/2006/relationships/hyperlink" Target="https://quychau.nghean.gov.vn/van-hoa-xa-hoi/co-opbank-chi-nhanh-nghe-an-ket-noi-yeu-thuong-cung-em-den-truong-tai-quy-chau-533385" TargetMode="External"/><Relationship Id="rId3527" Type="http://schemas.openxmlformats.org/officeDocument/2006/relationships/hyperlink" Target="https://www.facebook.com/p/C%C3%B4ng-an-x%C3%A3-Ng%E1%BB%8Dc-Quan-100022836976673/" TargetMode="External"/><Relationship Id="rId3734" Type="http://schemas.openxmlformats.org/officeDocument/2006/relationships/hyperlink" Target="https://www.facebook.com/p/Tu%E1%BB%95i-tr%E1%BA%BB-C%C3%B4ng-an-huy%E1%BB%87n-M%C3%AA-Linh-100072183319533/?locale=vi_VN" TargetMode="External"/><Relationship Id="rId3941" Type="http://schemas.openxmlformats.org/officeDocument/2006/relationships/hyperlink" Target="https://phucthinh.ngoclac.thanhhoa.gov.vn/chuc-nang-nhiem-vu-quyen-han/quyet-dinh-249881" TargetMode="External"/><Relationship Id="rId448" Type="http://schemas.openxmlformats.org/officeDocument/2006/relationships/hyperlink" Target="https://www.facebook.com/profile.php?id=100072043750165" TargetMode="External"/><Relationship Id="rId655" Type="http://schemas.openxmlformats.org/officeDocument/2006/relationships/hyperlink" Target="https://www.facebook.com/profile.php?id=100067295512257" TargetMode="External"/><Relationship Id="rId862" Type="http://schemas.openxmlformats.org/officeDocument/2006/relationships/hyperlink" Target="https://www.facebook.com/profile.php?id=100050389963999" TargetMode="External"/><Relationship Id="rId1078" Type="http://schemas.openxmlformats.org/officeDocument/2006/relationships/hyperlink" Target="https://www.facebook.com/PC47VIETNAM" TargetMode="External"/><Relationship Id="rId1285" Type="http://schemas.openxmlformats.org/officeDocument/2006/relationships/hyperlink" Target="https://www.facebook.com/CSHSHAMYEN" TargetMode="External"/><Relationship Id="rId1492" Type="http://schemas.openxmlformats.org/officeDocument/2006/relationships/hyperlink" Target="https://www.facebook.com/conganxadongphudongson/" TargetMode="External"/><Relationship Id="rId2129" Type="http://schemas.openxmlformats.org/officeDocument/2006/relationships/hyperlink" Target="https://www.facebook.com/doanthanhniencongantayninh/" TargetMode="External"/><Relationship Id="rId2336" Type="http://schemas.openxmlformats.org/officeDocument/2006/relationships/hyperlink" Target="https://www.facebook.com/ANTVKhanhHoa/?locale=vi_VN" TargetMode="External"/><Relationship Id="rId2543" Type="http://schemas.openxmlformats.org/officeDocument/2006/relationships/hyperlink" Target="https://thietong.bathuoc.thanhhoa.gov.vn/" TargetMode="External"/><Relationship Id="rId2750" Type="http://schemas.openxmlformats.org/officeDocument/2006/relationships/hyperlink" Target="https://www.facebook.com/capngomay/" TargetMode="External"/><Relationship Id="rId3801" Type="http://schemas.openxmlformats.org/officeDocument/2006/relationships/hyperlink" Target="https://www.facebook.com/p/C%C3%B4ng-an-th%C3%A0nh-ph%E1%BB%91-Tam-%C4%90i%E1%BB%87p-100069074291255/" TargetMode="External"/><Relationship Id="rId308" Type="http://schemas.openxmlformats.org/officeDocument/2006/relationships/hyperlink" Target="https://www.facebook.com/profile.php?id=100072101485571" TargetMode="External"/><Relationship Id="rId515" Type="http://schemas.openxmlformats.org/officeDocument/2006/relationships/hyperlink" Target="https://www.facebook.com/profile.php?id=100070305848401" TargetMode="External"/><Relationship Id="rId722" Type="http://schemas.openxmlformats.org/officeDocument/2006/relationships/hyperlink" Target="https://www.facebook.com/profile.php?id=100064714059605" TargetMode="External"/><Relationship Id="rId1145" Type="http://schemas.openxmlformats.org/officeDocument/2006/relationships/hyperlink" Target="https://www.facebook.com/conganxadongninh" TargetMode="External"/><Relationship Id="rId1352" Type="http://schemas.openxmlformats.org/officeDocument/2006/relationships/hyperlink" Target="https://www.facebook.com/conganxathachdai2020/" TargetMode="External"/><Relationship Id="rId2403" Type="http://schemas.openxmlformats.org/officeDocument/2006/relationships/hyperlink" Target="http://binhquy.thangbinh.quangnam.gov.vn/" TargetMode="External"/><Relationship Id="rId1005" Type="http://schemas.openxmlformats.org/officeDocument/2006/relationships/hyperlink" Target="https://www.facebook.com/PhongCSGTConganTayNinh/" TargetMode="External"/><Relationship Id="rId1212" Type="http://schemas.openxmlformats.org/officeDocument/2006/relationships/hyperlink" Target="https://www.facebook.com/conganxaiadin/" TargetMode="External"/><Relationship Id="rId2610" Type="http://schemas.openxmlformats.org/officeDocument/2006/relationships/hyperlink" Target="https://www.facebook.com/p/C%C3%B4ng-an-x%C3%A3-%C4%90%E1%BB%89nh-S%C6%A1n-100057603752643/" TargetMode="External"/><Relationship Id="rId3177" Type="http://schemas.openxmlformats.org/officeDocument/2006/relationships/hyperlink" Target="https://www.facebook.com/p/C%C3%B4ng-an-huy%E1%BB%87n-Thu%E1%BA%ADn-Ch%C3%A2u-t%E1%BB%89nh-S%C6%A1n-La-100064903382297/" TargetMode="External"/><Relationship Id="rId3037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3384" Type="http://schemas.openxmlformats.org/officeDocument/2006/relationships/hyperlink" Target="https://qppl.hatinh.gov.vn/vbpq.nsf/24A1E38996F0616B47258A91000B5EFE/$file/23.12.20-QD-dong-cua-mo-Thach-Anh-va-silic-cat-tai-phuong-Ky-Trinh-thi-xa-Ky-Anh(20.12.2023_16h13p24)_signed.pdf" TargetMode="External"/><Relationship Id="rId3591" Type="http://schemas.openxmlformats.org/officeDocument/2006/relationships/hyperlink" Target="https://www.facebook.com/p/C%C3%B4ng-an-x%C3%A3-C%C3%B4ng-Li%C3%AAm-CA-huy%E1%BB%87n-N%C3%B4ng-C%E1%BB%91ng-100063767244389/" TargetMode="External"/><Relationship Id="rId2193" Type="http://schemas.openxmlformats.org/officeDocument/2006/relationships/hyperlink" Target="https://www.facebook.com/1826225194215933" TargetMode="External"/><Relationship Id="rId3244" Type="http://schemas.openxmlformats.org/officeDocument/2006/relationships/hyperlink" Target="https://kimson.ninhbinh.gov.vn/gioi-thieu/xa-dinh-hoa" TargetMode="External"/><Relationship Id="rId3451" Type="http://schemas.openxmlformats.org/officeDocument/2006/relationships/hyperlink" Target="https://chauly.quyhop.nghean.gov.vn/" TargetMode="External"/><Relationship Id="rId165" Type="http://schemas.openxmlformats.org/officeDocument/2006/relationships/hyperlink" Target="https://www.facebook.com/profile.php?id=100072188300088" TargetMode="External"/><Relationship Id="rId372" Type="http://schemas.openxmlformats.org/officeDocument/2006/relationships/hyperlink" Target="https://www.facebook.com/profile.php?id=100075829493020" TargetMode="External"/><Relationship Id="rId2053" Type="http://schemas.openxmlformats.org/officeDocument/2006/relationships/hyperlink" Target="https://quangphu.thoxuan.thanhhoa.gov.vn/" TargetMode="External"/><Relationship Id="rId2260" Type="http://schemas.openxmlformats.org/officeDocument/2006/relationships/hyperlink" Target="https://hatinh.gov.vn/" TargetMode="External"/><Relationship Id="rId3104" Type="http://schemas.openxmlformats.org/officeDocument/2006/relationships/hyperlink" Target="https://kyanh.hatinh.gov.vn/tin-tuc-chinh-tri/tin-bai/29255" TargetMode="External"/><Relationship Id="rId3311" Type="http://schemas.openxmlformats.org/officeDocument/2006/relationships/hyperlink" Target="https://stttt.dienbien.gov.vn/vi/about/danh-sach-nguoi-phat-ngon-tinh-dien-bien-nam-2018.html" TargetMode="External"/><Relationship Id="rId232" Type="http://schemas.openxmlformats.org/officeDocument/2006/relationships/hyperlink" Target="https://www.facebook.com/C%C3%B4ng-an-ph%C6%B0%E1%BB%9Dng-Qu%E1%BA%A3ng-H%C6%B0ng-TP-Thanh-H%C3%B3a-106923235106201" TargetMode="External"/><Relationship Id="rId2120" Type="http://schemas.openxmlformats.org/officeDocument/2006/relationships/hyperlink" Target="https://www.facebook.com/p/%C4%90o%C3%A0n-Thanh-ni%C3%AAn-C%C3%B4ng-an-t%E1%BB%89nh-%C4%90%E1%BA%AFk-L%E1%BA%AFk-100070405173006/" TargetMode="External"/><Relationship Id="rId1679" Type="http://schemas.openxmlformats.org/officeDocument/2006/relationships/hyperlink" Target="https://www.facebook.com/Conganxaphunggiao/" TargetMode="External"/><Relationship Id="rId4085" Type="http://schemas.openxmlformats.org/officeDocument/2006/relationships/hyperlink" Target="https://www.facebook.com/congansaovang/" TargetMode="External"/><Relationship Id="rId1886" Type="http://schemas.openxmlformats.org/officeDocument/2006/relationships/hyperlink" Target="https://hanoi.gov.vn/" TargetMode="External"/><Relationship Id="rId2937" Type="http://schemas.openxmlformats.org/officeDocument/2006/relationships/hyperlink" Target="https://www.facebook.com/conganxatanthinh/" TargetMode="External"/><Relationship Id="rId909" Type="http://schemas.openxmlformats.org/officeDocument/2006/relationships/hyperlink" Target="https://www.facebook.com/policetiencanh" TargetMode="External"/><Relationship Id="rId1539" Type="http://schemas.openxmlformats.org/officeDocument/2006/relationships/hyperlink" Target="https://www.facebook.com/tuoitreconganninhbinh/" TargetMode="External"/><Relationship Id="rId1746" Type="http://schemas.openxmlformats.org/officeDocument/2006/relationships/hyperlink" Target="https://thanhhung.thachthanh.thanhhoa.gov.vn/" TargetMode="External"/><Relationship Id="rId1953" Type="http://schemas.openxmlformats.org/officeDocument/2006/relationships/hyperlink" Target="https://www.facebook.com/CongthongtindientuConganHaiPhong/" TargetMode="External"/><Relationship Id="rId38" Type="http://schemas.openxmlformats.org/officeDocument/2006/relationships/hyperlink" Target="https://www.facebook.com/cattvinhloc" TargetMode="External"/><Relationship Id="rId1606" Type="http://schemas.openxmlformats.org/officeDocument/2006/relationships/hyperlink" Target="https://kienhai.kiengiang.gov.vn/m/178/1239/Xa-Lai-Son-cong-nhan-dat-chuan-nong-thon-moi.html" TargetMode="External"/><Relationship Id="rId1813" Type="http://schemas.openxmlformats.org/officeDocument/2006/relationships/hyperlink" Target="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" TargetMode="External"/><Relationship Id="rId4012" Type="http://schemas.openxmlformats.org/officeDocument/2006/relationships/hyperlink" Target="https://www.facebook.com/p/C%C3%B4ng-an-x%C3%A3-Th%E1%BA%A1ch-Long-huy%E1%BB%87n-Th%E1%BA%A1ch-Th%C3%A0nh-100065166872099/?_rdr" TargetMode="External"/><Relationship Id="rId3778" Type="http://schemas.openxmlformats.org/officeDocument/2006/relationships/hyperlink" Target="https://daulieu.hatinh.gov.vn/" TargetMode="External"/><Relationship Id="rId3985" Type="http://schemas.openxmlformats.org/officeDocument/2006/relationships/hyperlink" Target="https://dichvucong.namdinh.gov.vn/portaldvc/KenhTin/dich-vu-cong-truc-tuyen.aspx?_dv=E4662776-0DAA-C999-A752-B2C23C32899B" TargetMode="External"/><Relationship Id="rId699" Type="http://schemas.openxmlformats.org/officeDocument/2006/relationships/hyperlink" Target="https://www.facebook.com/profile.php?id=100065164644540" TargetMode="External"/><Relationship Id="rId2587" Type="http://schemas.openxmlformats.org/officeDocument/2006/relationships/hyperlink" Target="https://www.facebook.com/conganhatinh/" TargetMode="External"/><Relationship Id="rId2794" Type="http://schemas.openxmlformats.org/officeDocument/2006/relationships/hyperlink" Target="https://sonla.gov.vn/" TargetMode="External"/><Relationship Id="rId3638" Type="http://schemas.openxmlformats.org/officeDocument/2006/relationships/hyperlink" Target="https://giongtrom.bentre.gov.vn/" TargetMode="External"/><Relationship Id="rId3845" Type="http://schemas.openxmlformats.org/officeDocument/2006/relationships/hyperlink" Target="https://ducco.gialai.gov.vn/Home.aspx" TargetMode="External"/><Relationship Id="rId559" Type="http://schemas.openxmlformats.org/officeDocument/2006/relationships/hyperlink" Target="https://www.facebook.com/profile.php?id=100063550327949" TargetMode="External"/><Relationship Id="rId766" Type="http://schemas.openxmlformats.org/officeDocument/2006/relationships/hyperlink" Target="https://www.facebook.com/profile.php?id=100063753775737" TargetMode="External"/><Relationship Id="rId1189" Type="http://schemas.openxmlformats.org/officeDocument/2006/relationships/hyperlink" Target="https://www.facebook.com/ConganxaPhongChau/" TargetMode="External"/><Relationship Id="rId1396" Type="http://schemas.openxmlformats.org/officeDocument/2006/relationships/hyperlink" Target="https://www.facebook.com/conganxaphucchu/" TargetMode="External"/><Relationship Id="rId2447" Type="http://schemas.openxmlformats.org/officeDocument/2006/relationships/hyperlink" Target="https://www.facebook.com/policeduyvinh/" TargetMode="External"/><Relationship Id="rId419" Type="http://schemas.openxmlformats.org/officeDocument/2006/relationships/hyperlink" Target="https://www.facebook.com/PhuNuCongAnDongNai" TargetMode="External"/><Relationship Id="rId626" Type="http://schemas.openxmlformats.org/officeDocument/2006/relationships/hyperlink" Target="https://www.facebook.com/profile.php?id=100068264054980" TargetMode="External"/><Relationship Id="rId973" Type="http://schemas.openxmlformats.org/officeDocument/2006/relationships/hyperlink" Target="https://www.facebook.com/policeavuong/" TargetMode="External"/><Relationship Id="rId1049" Type="http://schemas.openxmlformats.org/officeDocument/2006/relationships/hyperlink" Target="https://www.facebook.com/Ph%C3%B2ng-C%E1%BA%A3nh-s%C3%A1t-PCCC-CNCH-C%C3%B4ng-an-t%E1%BB%89nh-Th%E1%BB%ABa-Thi%C3%AAn-Hu%E1%BA%BF-107464610940181" TargetMode="External"/><Relationship Id="rId1256" Type="http://schemas.openxmlformats.org/officeDocument/2006/relationships/hyperlink" Target="https://www.facebook.com/doanthanhnienconganhanam" TargetMode="External"/><Relationship Id="rId2307" Type="http://schemas.openxmlformats.org/officeDocument/2006/relationships/hyperlink" Target="https://vpub.hochiminhcity.gov.vn/" TargetMode="External"/><Relationship Id="rId2654" Type="http://schemas.openxmlformats.org/officeDocument/2006/relationships/hyperlink" Target="https://vuthu.thaibinh.gov.vn/" TargetMode="External"/><Relationship Id="rId2861" Type="http://schemas.openxmlformats.org/officeDocument/2006/relationships/hyperlink" Target="https://kytan.bathuoc.thanhhoa.gov.vn/" TargetMode="External"/><Relationship Id="rId3705" Type="http://schemas.openxmlformats.org/officeDocument/2006/relationships/hyperlink" Target="https://soxaydung.thaibinh.gov.vn/tin-tuc/-du-an-phat-trien-nha-o-thuong-mai-khu-dan-cu-thon-thai-xa-n.html" TargetMode="External"/><Relationship Id="rId3912" Type="http://schemas.openxmlformats.org/officeDocument/2006/relationships/hyperlink" Target="https://www.facebook.com/p/C%C3%B4ng-an-x%C3%A3-Tam-V%C4%83n-100049882940769/?_rdr" TargetMode="External"/><Relationship Id="rId833" Type="http://schemas.openxmlformats.org/officeDocument/2006/relationships/hyperlink" Target="https://www.facebook.com/profile.php?id=100060108394604" TargetMode="External"/><Relationship Id="rId1116" Type="http://schemas.openxmlformats.org/officeDocument/2006/relationships/hyperlink" Target="https://www.facebook.com/conganxathientan" TargetMode="External"/><Relationship Id="rId1463" Type="http://schemas.openxmlformats.org/officeDocument/2006/relationships/hyperlink" Target="https://www.facebook.com/conganxahoangchau/" TargetMode="External"/><Relationship Id="rId1670" Type="http://schemas.openxmlformats.org/officeDocument/2006/relationships/hyperlink" Target="https://www.facebook.com/groups/PhongChau/permalink/6624362111007132/" TargetMode="External"/><Relationship Id="rId2514" Type="http://schemas.openxmlformats.org/officeDocument/2006/relationships/hyperlink" Target="https://www.facebook.com/policetienphuoc/?locale=vi_VN" TargetMode="External"/><Relationship Id="rId2721" Type="http://schemas.openxmlformats.org/officeDocument/2006/relationships/hyperlink" Target="https://thachquang.thachthanh.thanhhoa.gov.vn/danh-ba-co-quan-chuc-nang/danh-ba-can-bo-xa-thach-quang-169544" TargetMode="External"/><Relationship Id="rId900" Type="http://schemas.openxmlformats.org/officeDocument/2006/relationships/hyperlink" Target="https://www.facebook.com/policetraka" TargetMode="External"/><Relationship Id="rId1323" Type="http://schemas.openxmlformats.org/officeDocument/2006/relationships/hyperlink" Target="https://www.facebook.com/conganxavinhkim.02943827888/" TargetMode="External"/><Relationship Id="rId1530" Type="http://schemas.openxmlformats.org/officeDocument/2006/relationships/hyperlink" Target="https://bdt.daknong.gov.vn/web/guest/chi-tiet-tim-kiem/-/view_content/85549608-phe-duyet-gia-dat-cu-the-de-lam-can-cu-tinh-tien-boi-thuong-khi-nha-nuoc-thu-hoi-dat-thuc-hien-cong-trinh-trung-tam-xa-duc-xuyen-.html" TargetMode="External"/><Relationship Id="rId3288" Type="http://schemas.openxmlformats.org/officeDocument/2006/relationships/hyperlink" Target="https://mc.ninhthuan.gov.vn/portaldvc/KenhTin/dich-vu-cong-truc-tuyen.aspx?_dv=000.26.32.H43" TargetMode="External"/><Relationship Id="rId3495" Type="http://schemas.openxmlformats.org/officeDocument/2006/relationships/hyperlink" Target="https://nuithanh.quangnam.gov.vn/webcenter/portal/nuithanh" TargetMode="External"/><Relationship Id="rId2097" Type="http://schemas.openxmlformats.org/officeDocument/2006/relationships/hyperlink" Target="https://www.facebook.com/p/Tu%E1%BB%95i-tr%E1%BA%BB-C%C3%B4ng-an-Th%C3%A1i-B%C3%ACnh-100068113789461/" TargetMode="External"/><Relationship Id="rId3148" Type="http://schemas.openxmlformats.org/officeDocument/2006/relationships/hyperlink" Target="https://www.facebook.com/p/C%C3%B4ng-an-x%C3%A3-M%E1%BB%B9-Ch%C3%A1nh-100069517094201/" TargetMode="External"/><Relationship Id="rId3355" Type="http://schemas.openxmlformats.org/officeDocument/2006/relationships/hyperlink" Target="https://www.facebook.com/p/C%C3%B4ng-an-th%E1%BB%8B-tr%E1%BA%A5n-Tr%C3%A0-%C3%94n-100076167008723/?locale=vi_VN" TargetMode="External"/><Relationship Id="rId3562" Type="http://schemas.openxmlformats.org/officeDocument/2006/relationships/hyperlink" Target="https://kienthuy.haiphong.gov.vn/cac-xa-thi-tran/xa-thuy-huong-308420" TargetMode="External"/><Relationship Id="rId276" Type="http://schemas.openxmlformats.org/officeDocument/2006/relationships/hyperlink" Target="https://www.facebook.com/Thanh-ni%C3%AAn-C%C3%B4ng-an-x%C3%A3-Xu%C3%A2n-H%C3%B3a-100145535412027/" TargetMode="External"/><Relationship Id="rId483" Type="http://schemas.openxmlformats.org/officeDocument/2006/relationships/hyperlink" Target="https://www.facebook.com/profile.php?id=100071376944152" TargetMode="External"/><Relationship Id="rId690" Type="http://schemas.openxmlformats.org/officeDocument/2006/relationships/hyperlink" Target="https://www.facebook.com/profile.php?id=100065622514243" TargetMode="External"/><Relationship Id="rId2164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2371" Type="http://schemas.openxmlformats.org/officeDocument/2006/relationships/hyperlink" Target="https://www.facebook.com/tuoitreconganninhbinh/" TargetMode="External"/><Relationship Id="rId3008" Type="http://schemas.openxmlformats.org/officeDocument/2006/relationships/hyperlink" Target="https://mc.ninhthuan.gov.vn/portaldvc/KenhTin/dich-vu-cong-truc-tuyen.aspx?_dv=000-53-35-H43" TargetMode="External"/><Relationship Id="rId3215" Type="http://schemas.openxmlformats.org/officeDocument/2006/relationships/hyperlink" Target="https://laichau.gov.vn/tin-tuc-su-kien/hoat-dong-cua-lanh-dao-tinh/chu-tich-ubnd-tinh-tran-tien-dung-tiep-xuc-doi-thoai-truc-ti.html" TargetMode="External"/><Relationship Id="rId3422" Type="http://schemas.openxmlformats.org/officeDocument/2006/relationships/hyperlink" Target="https://qppl.thanhhoa.gov.vn/vbpq_thanhhoa.nsf/0A29DBB4FE57586947258488003C059B/$file/d4007.signed.pdf" TargetMode="External"/><Relationship Id="rId136" Type="http://schemas.openxmlformats.org/officeDocument/2006/relationships/hyperlink" Target="https://www.facebook.com/X%C3%A2y-d%E1%BB%B1ng-phong-tr%C3%A0o-b%E1%BA%A3o-v%E1%BB%87-an-ninh-t%E1%BB%95-qu%E1%BB%91c-huy%E1%BB%87n-%C4%90%E1%BB%A9c-C%C6%A1-102040962192669/" TargetMode="External"/><Relationship Id="rId343" Type="http://schemas.openxmlformats.org/officeDocument/2006/relationships/hyperlink" Target="https://www.facebook.com/profile.php?id=100072201740770" TargetMode="External"/><Relationship Id="rId550" Type="http://schemas.openxmlformats.org/officeDocument/2006/relationships/hyperlink" Target="https://www.facebook.com/profile.php?id=100063598090258" TargetMode="External"/><Relationship Id="rId1180" Type="http://schemas.openxmlformats.org/officeDocument/2006/relationships/hyperlink" Target="https://www.facebook.com/ConganxaPhuocThanhTuyPhuocBinhDinh/" TargetMode="External"/><Relationship Id="rId2024" Type="http://schemas.openxmlformats.org/officeDocument/2006/relationships/hyperlink" Target="https://www.facebook.com/conganxaphucchu/" TargetMode="External"/><Relationship Id="rId2231" Type="http://schemas.openxmlformats.org/officeDocument/2006/relationships/hyperlink" Target="https://bacninh.gov.vn/" TargetMode="External"/><Relationship Id="rId203" Type="http://schemas.openxmlformats.org/officeDocument/2006/relationships/hyperlink" Target="https://www.facebook.com/profile.php?id=100072202249710" TargetMode="External"/><Relationship Id="rId1040" Type="http://schemas.openxmlformats.org/officeDocument/2006/relationships/hyperlink" Target="https://www.facebook.com/Ph%C3%B2ng-C%E1%BA%A3nh-s%C3%A1t-Qu%E1%BA%A3n-l%C3%BD-h%C3%A0nh-ch%C3%ADnh-v%E1%BB%81-Tr%E1%BA%ADt-t%E1%BB%B1-x%C3%A3-h%E1%BB%99i-C%C3%B4ng-an-t%E1%BB%89nh-V%C4%A9nh-Ph%C3%BAc-107972261935166" TargetMode="External"/><Relationship Id="rId410" Type="http://schemas.openxmlformats.org/officeDocument/2006/relationships/hyperlink" Target="https://www.facebook.com/profile.php?id=100072369190816" TargetMode="External"/><Relationship Id="rId1997" Type="http://schemas.openxmlformats.org/officeDocument/2006/relationships/hyperlink" Target="https://www.facebook.com/conganxakimlap/" TargetMode="External"/><Relationship Id="rId4056" Type="http://schemas.openxmlformats.org/officeDocument/2006/relationships/hyperlink" Target="https://honglinh.hatinh.gov.vn/" TargetMode="External"/><Relationship Id="rId1857" Type="http://schemas.openxmlformats.org/officeDocument/2006/relationships/hyperlink" Target="http://www.thanhhoa.gov.vn/" TargetMode="External"/><Relationship Id="rId2908" Type="http://schemas.openxmlformats.org/officeDocument/2006/relationships/hyperlink" Target="https://www.facebook.com/p/C%C3%B4ng-an-x%C3%A3-Ho%C3%A0-Long-100066626566441/" TargetMode="External"/><Relationship Id="rId1717" Type="http://schemas.openxmlformats.org/officeDocument/2006/relationships/hyperlink" Target="https://vinhbao.haiphong.gov.vn/" TargetMode="External"/><Relationship Id="rId1924" Type="http://schemas.openxmlformats.org/officeDocument/2006/relationships/hyperlink" Target="https://baria-vungtau.gov.vn/" TargetMode="External"/><Relationship Id="rId3072" Type="http://schemas.openxmlformats.org/officeDocument/2006/relationships/hyperlink" Target="https://dichvucong.gov.vn/p/phananhkiennghi/pakn-detail.html?id=168557" TargetMode="External"/><Relationship Id="rId3889" Type="http://schemas.openxmlformats.org/officeDocument/2006/relationships/hyperlink" Target="https://danphuong.hanoi.gov.vn/" TargetMode="External"/><Relationship Id="rId2698" Type="http://schemas.openxmlformats.org/officeDocument/2006/relationships/hyperlink" Target="https://longxa.hungnguyen.nghean.gov.vn/" TargetMode="External"/><Relationship Id="rId3749" Type="http://schemas.openxmlformats.org/officeDocument/2006/relationships/hyperlink" Target="https://phutho.phutan.angiang.gov.vn/" TargetMode="External"/><Relationship Id="rId3956" Type="http://schemas.openxmlformats.org/officeDocument/2006/relationships/hyperlink" Target="https://www.facebook.com/p/C%C3%B4ng-an-x%C3%A3-C%E1%BA%A9m-T%C3%A2m-C%E1%BA%A9m-Th%E1%BB%A7y-100034707926299/" TargetMode="External"/><Relationship Id="rId877" Type="http://schemas.openxmlformats.org/officeDocument/2006/relationships/hyperlink" Target="https://www.facebook.com/profile.php?id=100033535308059" TargetMode="External"/><Relationship Id="rId2558" Type="http://schemas.openxmlformats.org/officeDocument/2006/relationships/hyperlink" Target="https://nghean.gov.vn/kinh-te/xa-cat-van-don-bang-cong-nhan-xa-dat-chuan-nong-thon-moi-537490" TargetMode="External"/><Relationship Id="rId2765" Type="http://schemas.openxmlformats.org/officeDocument/2006/relationships/hyperlink" Target="https://www.facebook.com/ANTTLocTri/" TargetMode="External"/><Relationship Id="rId2972" Type="http://schemas.openxmlformats.org/officeDocument/2006/relationships/hyperlink" Target="https://www.facebook.com/p/Tu%E1%BB%95i-tr%E1%BA%BB-C%C3%B4ng-an-Tuy-An-100068088114332/" TargetMode="External"/><Relationship Id="rId3609" Type="http://schemas.openxmlformats.org/officeDocument/2006/relationships/hyperlink" Target="https://www.facebook.com/pages/C%C3%B4ng%20An%20Huy%E1%BB%87n%20%C4%90%E1%BA%A1i%20T%E1%BB%AB%20T%E1%BB%89nh%20Th%C3%A1i%20Nguy%C3%AAn/1659910630732881/" TargetMode="External"/><Relationship Id="rId3816" Type="http://schemas.openxmlformats.org/officeDocument/2006/relationships/hyperlink" Target="https://thanhtrach.quangbinh.gov.vn/" TargetMode="External"/><Relationship Id="rId737" Type="http://schemas.openxmlformats.org/officeDocument/2006/relationships/hyperlink" Target="https://www.facebook.com/profile.php?id=100064497400821" TargetMode="External"/><Relationship Id="rId944" Type="http://schemas.openxmlformats.org/officeDocument/2006/relationships/hyperlink" Target="https://www.facebook.com/policeduytrung" TargetMode="External"/><Relationship Id="rId1367" Type="http://schemas.openxmlformats.org/officeDocument/2006/relationships/hyperlink" Target="https://www.facebook.com/ConganxaTanAn/" TargetMode="External"/><Relationship Id="rId1574" Type="http://schemas.openxmlformats.org/officeDocument/2006/relationships/hyperlink" Target="https://www.facebook.com/ConganxaHongViet/" TargetMode="External"/><Relationship Id="rId1781" Type="http://schemas.openxmlformats.org/officeDocument/2006/relationships/hyperlink" Target="https://www.facebook.com/conganxatruongdong/" TargetMode="External"/><Relationship Id="rId2418" Type="http://schemas.openxmlformats.org/officeDocument/2006/relationships/hyperlink" Target="https://dailoc.quangnam.gov.vn/" TargetMode="External"/><Relationship Id="rId2625" Type="http://schemas.openxmlformats.org/officeDocument/2006/relationships/hyperlink" Target="https://www.facebook.com/p/Tu%E1%BB%95i-tr%E1%BA%BB-C%C3%B4ng-an-huy%E1%BB%87n-Th%C3%A1i-Th%E1%BB%A5y-100083773900284/" TargetMode="External"/><Relationship Id="rId2832" Type="http://schemas.openxmlformats.org/officeDocument/2006/relationships/hyperlink" Target="https://www.quangninh.gov.vn/donvi/TXQuangYen/Trang/ChiTietBVGioiThieu.aspx?bvid=198" TargetMode="External"/><Relationship Id="rId73" Type="http://schemas.openxmlformats.org/officeDocument/2006/relationships/hyperlink" Target="https://www.facebook.com/C%C3%B4ng-an-x%C3%A3-C%E1%BA%A9m-Nh%C6%B0%E1%BB%A3ng-111111163851156" TargetMode="External"/><Relationship Id="rId804" Type="http://schemas.openxmlformats.org/officeDocument/2006/relationships/hyperlink" Target="https://www.facebook.com/profile.php?id=100063474136483" TargetMode="External"/><Relationship Id="rId1227" Type="http://schemas.openxmlformats.org/officeDocument/2006/relationships/hyperlink" Target="https://www.facebook.com/dtncatxbinhminh/" TargetMode="External"/><Relationship Id="rId1434" Type="http://schemas.openxmlformats.org/officeDocument/2006/relationships/hyperlink" Target="https://www.facebook.com/ConganxaLangSon" TargetMode="External"/><Relationship Id="rId1641" Type="http://schemas.openxmlformats.org/officeDocument/2006/relationships/hyperlink" Target="http://mythanhgiongtrom.bentre.gov.vn/" TargetMode="External"/><Relationship Id="rId1501" Type="http://schemas.openxmlformats.org/officeDocument/2006/relationships/hyperlink" Target="https://yenlap.phutho.gov.vn/khu-minh-cat-xa-dong-lac-to-chuc-ngay-hoi-dai-doan-ket-toan-dan-toc/" TargetMode="External"/><Relationship Id="rId3399" Type="http://schemas.openxmlformats.org/officeDocument/2006/relationships/hyperlink" Target="https://www.facebook.com/conganyenthuy/?locale=vi_VN" TargetMode="External"/><Relationship Id="rId3259" Type="http://schemas.openxmlformats.org/officeDocument/2006/relationships/hyperlink" Target="https://www.facebook.com/p/C%C3%B4ng-an-x%C3%A3-Long-Th%E1%BB%8D-100082443905683/" TargetMode="External"/><Relationship Id="rId3466" Type="http://schemas.openxmlformats.org/officeDocument/2006/relationships/hyperlink" Target="https://kienthuy.haiphong.gov.vn/cac-xa-thi-tran/xa-thuy-huong-308420" TargetMode="External"/><Relationship Id="rId387" Type="http://schemas.openxmlformats.org/officeDocument/2006/relationships/hyperlink" Target="https://www.facebook.com/profile.php?id=100078342153640" TargetMode="External"/><Relationship Id="rId594" Type="http://schemas.openxmlformats.org/officeDocument/2006/relationships/hyperlink" Target="https://www.facebook.com/profile.php?id=100061229732484" TargetMode="External"/><Relationship Id="rId2068" Type="http://schemas.openxmlformats.org/officeDocument/2006/relationships/hyperlink" Target="https://dailoc.quangnam.gov.vn/" TargetMode="External"/><Relationship Id="rId2275" Type="http://schemas.openxmlformats.org/officeDocument/2006/relationships/hyperlink" Target="https://www.facebook.com/xuatnhapcanhquangtri/" TargetMode="External"/><Relationship Id="rId3119" Type="http://schemas.openxmlformats.org/officeDocument/2006/relationships/hyperlink" Target="https://www.facebook.com/caxcamthach/" TargetMode="External"/><Relationship Id="rId3326" Type="http://schemas.openxmlformats.org/officeDocument/2006/relationships/hyperlink" Target="https://www.facebook.com/p/C%C3%B4ng-an-x%C3%A3-L%C6%B0%E1%BB%A1ng-V%C6%B0%E1%BB%A3ng-TP-Tuy%C3%AAn-Quang-100072249798874/" TargetMode="External"/><Relationship Id="rId3673" Type="http://schemas.openxmlformats.org/officeDocument/2006/relationships/hyperlink" Target="https://www.facebook.com/p/C%C3%B4ng-an-Ph%C6%B0%E1%BB%9Dng-Qu%E1%BA%A3ng-Vinh-TP-S%E1%BA%A7m-S%C6%A1n-100063519010262/" TargetMode="External"/><Relationship Id="rId3880" Type="http://schemas.openxmlformats.org/officeDocument/2006/relationships/hyperlink" Target="https://yendong.namdinh.gov.vn/uy-ban-nhan-dan" TargetMode="External"/><Relationship Id="rId247" Type="http://schemas.openxmlformats.org/officeDocument/2006/relationships/hyperlink" Target="https://www.facebook.com/profile.php?id=100069843307077" TargetMode="External"/><Relationship Id="rId1084" Type="http://schemas.openxmlformats.org/officeDocument/2006/relationships/hyperlink" Target="https://www.facebook.com/pages/Ph%C3%B2ng-C%E1%BA%A3nh-s%C3%A1t-PCCC-CNCH-C%C3%B4ng-an-t%E1%BB%89nh-B%E1%BA%BFn-Tre/102069361195720" TargetMode="External"/><Relationship Id="rId2482" Type="http://schemas.openxmlformats.org/officeDocument/2006/relationships/hyperlink" Target="https://quean.queson.quangnam.gov.vn/" TargetMode="External"/><Relationship Id="rId3533" Type="http://schemas.openxmlformats.org/officeDocument/2006/relationships/hyperlink" Target="https://www.facebook.com/CADKN/" TargetMode="External"/><Relationship Id="rId3740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07" Type="http://schemas.openxmlformats.org/officeDocument/2006/relationships/hyperlink" Target="https://www.facebook.com/phamthaipolice" TargetMode="External"/><Relationship Id="rId454" Type="http://schemas.openxmlformats.org/officeDocument/2006/relationships/hyperlink" Target="https://www.facebook.com/CaxHaiXuan/" TargetMode="External"/><Relationship Id="rId661" Type="http://schemas.openxmlformats.org/officeDocument/2006/relationships/hyperlink" Target="https://www.facebook.com/profile.php?id=100067044605467" TargetMode="External"/><Relationship Id="rId1291" Type="http://schemas.openxmlformats.org/officeDocument/2006/relationships/hyperlink" Target="https://www.facebook.com/csgtsl/" TargetMode="External"/><Relationship Id="rId2135" Type="http://schemas.openxmlformats.org/officeDocument/2006/relationships/hyperlink" Target="https://www.facebook.com/kiencpr/" TargetMode="External"/><Relationship Id="rId2342" Type="http://schemas.openxmlformats.org/officeDocument/2006/relationships/hyperlink" Target="https://www.facebook.com/Congantinhlaichau/" TargetMode="External"/><Relationship Id="rId3600" Type="http://schemas.openxmlformats.org/officeDocument/2006/relationships/hyperlink" Target="http://hiepcat.namsach.haiduong.gov.vn/" TargetMode="External"/><Relationship Id="rId314" Type="http://schemas.openxmlformats.org/officeDocument/2006/relationships/hyperlink" Target="https://www.facebook.com/profile.php?id=100082335640979" TargetMode="External"/><Relationship Id="rId521" Type="http://schemas.openxmlformats.org/officeDocument/2006/relationships/hyperlink" Target="https://www.facebook.com/profile.php?id=100070047815358" TargetMode="External"/><Relationship Id="rId1151" Type="http://schemas.openxmlformats.org/officeDocument/2006/relationships/hyperlink" Target="https://www.facebook.com/CONGANXADONGHUNG/" TargetMode="External"/><Relationship Id="rId2202" Type="http://schemas.openxmlformats.org/officeDocument/2006/relationships/hyperlink" Target="http://minhduc.honquan.binhphuoc.gov.vn/" TargetMode="External"/><Relationship Id="rId1011" Type="http://schemas.openxmlformats.org/officeDocument/2006/relationships/hyperlink" Target="https://www.facebook.com/Phongcanhsatquanlyhanhchinhyenbai" TargetMode="External"/><Relationship Id="rId1968" Type="http://schemas.openxmlformats.org/officeDocument/2006/relationships/hyperlink" Target="https://hoangtruong.hoanghoa.thanhhoa.gov.vn/" TargetMode="External"/><Relationship Id="rId3183" Type="http://schemas.openxmlformats.org/officeDocument/2006/relationships/hyperlink" Target="https://www.facebook.com/p/%C4%90o%C3%A0n-Thanh-ni%C3%AAn-C%C3%B4ng-an-t%E1%BB%89nh-%C4%90%E1%BA%AFk-L%E1%BA%AFk-100070405173006/" TargetMode="External"/><Relationship Id="rId3390" Type="http://schemas.openxmlformats.org/officeDocument/2006/relationships/hyperlink" Target="https://www.facebook.com/tuoitreconganquangnam/" TargetMode="External"/><Relationship Id="rId4027" Type="http://schemas.openxmlformats.org/officeDocument/2006/relationships/hyperlink" Target="https://hadong.hatrung.thanhhoa.gov.vn/" TargetMode="External"/><Relationship Id="rId1828" Type="http://schemas.openxmlformats.org/officeDocument/2006/relationships/hyperlink" Target="https://www.facebook.com/1739685119531759" TargetMode="External"/><Relationship Id="rId3043" Type="http://schemas.openxmlformats.org/officeDocument/2006/relationships/hyperlink" Target="https://lamson.tamnong.phutho.gov.vn/Chuyen-muc-tin/Chi-tiet-tin/t/ubnd-xa-lam-son/title/14721/ctitle/576" TargetMode="External"/><Relationship Id="rId3250" Type="http://schemas.openxmlformats.org/officeDocument/2006/relationships/hyperlink" Target="https://www.facebook.com/conganxaquangtrunghuyenthongnhat/" TargetMode="External"/><Relationship Id="rId171" Type="http://schemas.openxmlformats.org/officeDocument/2006/relationships/hyperlink" Target="https://www.facebook.com/C%C3%B4ng-an-ph%C6%B0%E1%BB%9Dng-%C4%90%E1%BA%ADu-Li%C3%AAu-Th%E1%BB%8B-x%C3%A3-H%E1%BB%93ng-L%C4%A9nh-H%C3%A0-T%C4%A9nh-106435584070476/" TargetMode="External"/><Relationship Id="rId3110" Type="http://schemas.openxmlformats.org/officeDocument/2006/relationships/hyperlink" Target="http://thaihoa.trieuson.thanhhoa.gov.vn/he-thong-chinh-tri/nhan-su-ubnd-xa-thai-hoa-84430" TargetMode="External"/><Relationship Id="rId988" Type="http://schemas.openxmlformats.org/officeDocument/2006/relationships/hyperlink" Target="https://www.facebook.com/phunuconganhanam" TargetMode="External"/><Relationship Id="rId2669" Type="http://schemas.openxmlformats.org/officeDocument/2006/relationships/hyperlink" Target="https://www.facebook.com/p/C%C3%B4ng-an-x%C3%A3-C%E1%BA%A9m-Ng%E1%BB%8Dc-C%E1%BA%A9m-Th%E1%BB%A7y-100063292445489/" TargetMode="External"/><Relationship Id="rId2876" Type="http://schemas.openxmlformats.org/officeDocument/2006/relationships/hyperlink" Target="https://www.facebook.com/camangthit/?locale=vi_VN" TargetMode="External"/><Relationship Id="rId3927" Type="http://schemas.openxmlformats.org/officeDocument/2006/relationships/hyperlink" Target="http://ngocson.ngoclac.thanhhoa.gov.vn/" TargetMode="External"/><Relationship Id="rId848" Type="http://schemas.openxmlformats.org/officeDocument/2006/relationships/hyperlink" Target="https://www.facebook.com/profile.php?id=100057562954980" TargetMode="External"/><Relationship Id="rId1478" Type="http://schemas.openxmlformats.org/officeDocument/2006/relationships/hyperlink" Target="https://www.facebook.com/conganxaeatih/" TargetMode="External"/><Relationship Id="rId1685" Type="http://schemas.openxmlformats.org/officeDocument/2006/relationships/hyperlink" Target="https://www.facebook.com/p/C%C3%B4ng-an-huy%E1%BB%87n-Tuy-Ph%C6%B0%E1%BB%9Bc-B%C3%ACnh-%C4%90%E1%BB%8Bnh-100093140506030/" TargetMode="External"/><Relationship Id="rId1892" Type="http://schemas.openxmlformats.org/officeDocument/2006/relationships/hyperlink" Target="https://baria-vungtau.gov.vn/" TargetMode="External"/><Relationship Id="rId2529" Type="http://schemas.openxmlformats.org/officeDocument/2006/relationships/hyperlink" Target="http://congbao.phutho.gov.vn/cong-bao.html?a=1&amp;gazetteid=210603&amp;gazettetype=0&amp;publishyear=2024" TargetMode="External"/><Relationship Id="rId2736" Type="http://schemas.openxmlformats.org/officeDocument/2006/relationships/hyperlink" Target="https://hscvhk.hatinh.gov.vn/huongkhe/vbpq.nsf/092996A9760B153B47258B6C000DAE63/$file/QD-to-dieu-tra-thu-nhap-2024_nthoahk-24-07-2024_10h06p55(24.07.2024_15h03p57)_signed.pdf" TargetMode="External"/><Relationship Id="rId4091" Type="http://schemas.openxmlformats.org/officeDocument/2006/relationships/hyperlink" Target="https://www.facebook.com/profile.php?id=100071572403114" TargetMode="External"/><Relationship Id="rId708" Type="http://schemas.openxmlformats.org/officeDocument/2006/relationships/hyperlink" Target="https://www.facebook.com/profile.php?id=100064836917895" TargetMode="External"/><Relationship Id="rId915" Type="http://schemas.openxmlformats.org/officeDocument/2006/relationships/hyperlink" Target="https://www.facebook.com/policetamlanh/" TargetMode="External"/><Relationship Id="rId1338" Type="http://schemas.openxmlformats.org/officeDocument/2006/relationships/hyperlink" Target="https://www.facebook.com/conganxathuducbinhdaibentre" TargetMode="External"/><Relationship Id="rId1545" Type="http://schemas.openxmlformats.org/officeDocument/2006/relationships/hyperlink" Target="https://www.facebook.com/1460699017666651" TargetMode="External"/><Relationship Id="rId2943" Type="http://schemas.openxmlformats.org/officeDocument/2006/relationships/hyperlink" Target="https://kyson.nghean.gov.vn/" TargetMode="External"/><Relationship Id="rId1405" Type="http://schemas.openxmlformats.org/officeDocument/2006/relationships/hyperlink" Target="https://www.facebook.com/conganxananhnghe/" TargetMode="External"/><Relationship Id="rId1752" Type="http://schemas.openxmlformats.org/officeDocument/2006/relationships/hyperlink" Target="https://www.facebook.com/Conganxathanhsonthanhhahaiduong/" TargetMode="External"/><Relationship Id="rId2803" Type="http://schemas.openxmlformats.org/officeDocument/2006/relationships/hyperlink" Target="http://caoan.camgiang.haiduong.gov.vn/" TargetMode="External"/><Relationship Id="rId44" Type="http://schemas.openxmlformats.org/officeDocument/2006/relationships/hyperlink" Target="https://www.facebook.com/profile.php?id=100063451046428" TargetMode="External"/><Relationship Id="rId1612" Type="http://schemas.openxmlformats.org/officeDocument/2006/relationships/hyperlink" Target="http://lienloc.hauloc.thanhhoa.gov.vn/kinh-te-chinh-tri" TargetMode="External"/><Relationship Id="rId498" Type="http://schemas.openxmlformats.org/officeDocument/2006/relationships/hyperlink" Target="https://www.facebook.com/profile.php?id=100071017691738" TargetMode="External"/><Relationship Id="rId2179" Type="http://schemas.openxmlformats.org/officeDocument/2006/relationships/hyperlink" Target="https://trungngai.vinhlong.gov.vn/" TargetMode="External"/><Relationship Id="rId3577" Type="http://schemas.openxmlformats.org/officeDocument/2006/relationships/hyperlink" Target="https://www.facebook.com/ConganThuDo/?locale=vi_VN" TargetMode="External"/><Relationship Id="rId3784" Type="http://schemas.openxmlformats.org/officeDocument/2006/relationships/hyperlink" Target="https://www.facebook.com/p/Tu%E1%BB%95i-tr%E1%BA%BB-C%C3%B4ng-an-huy%E1%BB%87n-M%C3%AA-Linh-100072183319533/?locale=vi_VN" TargetMode="External"/><Relationship Id="rId3991" Type="http://schemas.openxmlformats.org/officeDocument/2006/relationships/hyperlink" Target="https://thanhthuy.phutho.gov.vn/" TargetMode="External"/><Relationship Id="rId2386" Type="http://schemas.openxmlformats.org/officeDocument/2006/relationships/hyperlink" Target="https://thaibinh.gov.vn/van-ban-phap-luat/van-ban-dieu-hanh/ve-viec-cho-phep-uy-ban-nhan-dan-xa-duy-nhat-huyen-vu-thu-ch.html" TargetMode="External"/><Relationship Id="rId2593" Type="http://schemas.openxmlformats.org/officeDocument/2006/relationships/hyperlink" Target="https://www.facebook.com/CaxDongTien.TS/" TargetMode="External"/><Relationship Id="rId3437" Type="http://schemas.openxmlformats.org/officeDocument/2006/relationships/hyperlink" Target="https://www.facebook.com/p/C%C3%B4ng-an-th%E1%BB%8B-tr%E1%BA%A5n-Tr%C3%A0-%C3%94n-100076167008723/?locale=vi_VN" TargetMode="External"/><Relationship Id="rId3644" Type="http://schemas.openxmlformats.org/officeDocument/2006/relationships/hyperlink" Target="https://bacson.langson.gov.vn/upload/105419/20231214/411ce321b547391058201df134274dfbTB_2089_20UBND.pdf" TargetMode="External"/><Relationship Id="rId3851" Type="http://schemas.openxmlformats.org/officeDocument/2006/relationships/hyperlink" Target="https://baclieu.gov.vn/" TargetMode="External"/><Relationship Id="rId358" Type="http://schemas.openxmlformats.org/officeDocument/2006/relationships/hyperlink" Target="https://www.facebook.com/profile.php?id=100076202585181" TargetMode="External"/><Relationship Id="rId565" Type="http://schemas.openxmlformats.org/officeDocument/2006/relationships/hyperlink" Target="https://www.facebook.com/profile.php?id=100063521958540" TargetMode="External"/><Relationship Id="rId772" Type="http://schemas.openxmlformats.org/officeDocument/2006/relationships/hyperlink" Target="https://www.facebook.com/profile.php?id=100063708000369" TargetMode="External"/><Relationship Id="rId1195" Type="http://schemas.openxmlformats.org/officeDocument/2006/relationships/hyperlink" Target="https://www.facebook.com/conganxanghiahung.org" TargetMode="External"/><Relationship Id="rId2039" Type="http://schemas.openxmlformats.org/officeDocument/2006/relationships/hyperlink" Target="https://www.facebook.com/conganxaphuocthuan/?locale=vi_VN" TargetMode="External"/><Relationship Id="rId2246" Type="http://schemas.openxmlformats.org/officeDocument/2006/relationships/hyperlink" Target="https://vpubnd.kiengiang.gov.vn/" TargetMode="External"/><Relationship Id="rId2453" Type="http://schemas.openxmlformats.org/officeDocument/2006/relationships/hyperlink" Target="https://www.facebook.com/policehiepthuan/" TargetMode="External"/><Relationship Id="rId2660" Type="http://schemas.openxmlformats.org/officeDocument/2006/relationships/hyperlink" Target="https://www.facebook.com/conganthachha/?locale=vi_VN" TargetMode="External"/><Relationship Id="rId3504" Type="http://schemas.openxmlformats.org/officeDocument/2006/relationships/hyperlink" Target="https://www.facebook.com/profile.php?id=100072188300088" TargetMode="External"/><Relationship Id="rId3711" Type="http://schemas.openxmlformats.org/officeDocument/2006/relationships/hyperlink" Target="https://lynhan.hanam.gov.vn/Pages/Thong-tin-ve-lanh-%C4%91ao-xa--thi-tran792346957.aspx" TargetMode="External"/><Relationship Id="rId218" Type="http://schemas.openxmlformats.org/officeDocument/2006/relationships/hyperlink" Target="https://www.facebook.com/Tu%E1%BB%95i-tr%E1%BA%BB-C%C3%B4ng-An-huy%E1%BB%87n-Duy%C3%AAn-H%E1%BA%A3i-102473457801477/" TargetMode="External"/><Relationship Id="rId425" Type="http://schemas.openxmlformats.org/officeDocument/2006/relationships/hyperlink" Target="https://www.facebook.com/profile.php?id=100072248658440" TargetMode="External"/><Relationship Id="rId632" Type="http://schemas.openxmlformats.org/officeDocument/2006/relationships/hyperlink" Target="https://www.facebook.com/profile.php?id=100068114145894" TargetMode="External"/><Relationship Id="rId1055" Type="http://schemas.openxmlformats.org/officeDocument/2006/relationships/hyperlink" Target="https://www.facebook.com/Ph%C3%B2ng-C%E1%BA%A3nh-s%C3%A1t-c%C6%A1-%C4%91%E1%BB%99ng-C%C3%B4ng-an-t%E1%BB%89nh-Th%C3%A1i-B%C3%ACnh-103514338853620/" TargetMode="External"/><Relationship Id="rId1262" Type="http://schemas.openxmlformats.org/officeDocument/2006/relationships/hyperlink" Target="https://www.facebook.com/doanthanhniencahy/" TargetMode="External"/><Relationship Id="rId2106" Type="http://schemas.openxmlformats.org/officeDocument/2006/relationships/hyperlink" Target="https://phumy.binhdinh.gov.vn/" TargetMode="External"/><Relationship Id="rId2313" Type="http://schemas.openxmlformats.org/officeDocument/2006/relationships/hyperlink" Target="https://www.facebook.com/congantpdanang/" TargetMode="External"/><Relationship Id="rId2520" Type="http://schemas.openxmlformats.org/officeDocument/2006/relationships/hyperlink" Target="https://stnmt.quangnam.gov.vn/webcenter/portal/bactramy/pages_hide/danh-ba-dien-thoai?deptId=2059" TargetMode="External"/><Relationship Id="rId1122" Type="http://schemas.openxmlformats.org/officeDocument/2006/relationships/hyperlink" Target="https://www.facebook.com/L%E1%BB%B1c-l%C6%B0%E1%BB%A3ng-v%C5%A9-trang-huy%E1%BB%87n-Can-L%E1%BB%99c-100272634888725/" TargetMode="External"/><Relationship Id="rId3087" Type="http://schemas.openxmlformats.org/officeDocument/2006/relationships/hyperlink" Target="https://doluong.nghean.gov.vn/lac-son/gioi-thieu-chung-xa-lac-son-365192" TargetMode="External"/><Relationship Id="rId3294" Type="http://schemas.openxmlformats.org/officeDocument/2006/relationships/hyperlink" Target="https://laichau.gov.vn/" TargetMode="External"/><Relationship Id="rId1939" Type="http://schemas.openxmlformats.org/officeDocument/2006/relationships/hyperlink" Target="https://www.facebook.com/TuoitreConganVinhPhuc/" TargetMode="External"/><Relationship Id="rId3154" Type="http://schemas.openxmlformats.org/officeDocument/2006/relationships/hyperlink" Target="https://www.facebook.com/p/C%C3%B4ng-an-x%C3%A3-S%C6%A1n-Ph%C3%BA-100069595145955/" TargetMode="External"/><Relationship Id="rId3361" Type="http://schemas.openxmlformats.org/officeDocument/2006/relationships/hyperlink" Target="https://binhphuoc.gov.vn/vi/news/thong-bao-lay-y-kien-gop-y/ubnd-huyen-phu-rieng-thong-bao-chuyen-dia-diem-lam-viec-23925.html" TargetMode="External"/><Relationship Id="rId282" Type="http://schemas.openxmlformats.org/officeDocument/2006/relationships/hyperlink" Target="https://www.facebook.com/Th%C3%B4ng-tin-ANTT-x%C3%A3-Tam-B%C3%ACnh-145863760954966/" TargetMode="External"/><Relationship Id="rId2170" Type="http://schemas.openxmlformats.org/officeDocument/2006/relationships/hyperlink" Target="https://thaibinh.gov.vn/van-ban-phap-luat/van-ban-dieu-hanh/ve-viec-cho-phep-uy-ban-nhan-dan-xa-thuy-duyen-huyen-thai-th.html" TargetMode="External"/><Relationship Id="rId3014" Type="http://schemas.openxmlformats.org/officeDocument/2006/relationships/hyperlink" Target="https://thuanchau.sonla.gov.vn/" TargetMode="External"/><Relationship Id="rId3221" Type="http://schemas.openxmlformats.org/officeDocument/2006/relationships/hyperlink" Target="https://www.facebook.com/p/C%C3%B4ng-an-x%C3%A3-%C4%90%E1%BA%B7ng-S%C6%A1n-huy%E1%BB%81n-%C4%90%C3%B4-L%C6%B0%C6%A1ng-100063686486546/" TargetMode="External"/><Relationship Id="rId8" Type="http://schemas.openxmlformats.org/officeDocument/2006/relationships/hyperlink" Target="https://www.facebook.com/profile.php?id=100064007445908" TargetMode="External"/><Relationship Id="rId142" Type="http://schemas.openxmlformats.org/officeDocument/2006/relationships/hyperlink" Target="https://www.facebook.com/vinhandanphucvu198/" TargetMode="External"/><Relationship Id="rId2030" Type="http://schemas.openxmlformats.org/officeDocument/2006/relationships/hyperlink" Target="https://phuly.phuluong.thainguyen.gov.vn/uy-ban-nhan-dan" TargetMode="External"/><Relationship Id="rId2987" Type="http://schemas.openxmlformats.org/officeDocument/2006/relationships/hyperlink" Target="https://www.facebook.com/p/C%C3%B4ng-an-x%C3%A3-An-Kh%C3%A1nh-%C4%90%E1%BA%A1i-T%E1%BB%AB-Th%C3%A1i-Nguy%C3%AAn-100068254629695/" TargetMode="External"/><Relationship Id="rId959" Type="http://schemas.openxmlformats.org/officeDocument/2006/relationships/hyperlink" Target="https://www.facebook.com/PoliceDaiPhong/?__cft__%5b0%5d=AZVpeu2CcGbMOJDjbxyfje_erSGW9f-wI3WL2fB1yn5T4YMIIIBAT4u-IL4khrGPmQViHYXEpHMpOv1bqAO_ky_NF7lYCJog_5-QQXmgTOl0XJJVl0EQmxlEHasjAGotisQ&amp;__tn__=kC%2CP-R" TargetMode="External"/><Relationship Id="rId1589" Type="http://schemas.openxmlformats.org/officeDocument/2006/relationships/hyperlink" Target="http://khanhtien.yenkhanh.ninhbinh.gov.vn/" TargetMode="External"/><Relationship Id="rId1449" Type="http://schemas.openxmlformats.org/officeDocument/2006/relationships/hyperlink" Target="https://www.facebook.com/conganxaiadin/" TargetMode="External"/><Relationship Id="rId1796" Type="http://schemas.openxmlformats.org/officeDocument/2006/relationships/hyperlink" Target="https://www.facebook.com/p/C%C3%B4ng-an-x%C3%A3-V%C4%A9nh-Ti%E1%BA%BFn-V%C4%A9nh-L%E1%BB%99c-Thanh-H%C3%B3a-100064720270993/" TargetMode="External"/><Relationship Id="rId2847" Type="http://schemas.openxmlformats.org/officeDocument/2006/relationships/hyperlink" Target="https://www.facebook.com/p/C%C3%B4ng-an-x%C3%A3-Th%E1%BA%A1ch-S%C6%A1n-Th%E1%BA%A1ch-H%C3%A0-H%C3%A0-T%C4%A9nh-100064831595465/" TargetMode="External"/><Relationship Id="rId4062" Type="http://schemas.openxmlformats.org/officeDocument/2006/relationships/hyperlink" Target="https://qppl.thanhhoa.gov.vn/vbpq_thanhhoa.nsf/BC3DB1839DA003D6472587D70009C5D8/$file/DT-VBDTPT481831458-1-20221642757561107_tuandm_25-01-2022-17-46-43_signed.pdf" TargetMode="External"/><Relationship Id="rId88" Type="http://schemas.openxmlformats.org/officeDocument/2006/relationships/hyperlink" Target="https://www.facebook.com/C%C3%B4ng-an-X%C3%A3-Ph%C3%B9ng-Minh-Ng%E1%BB%8Dc-L%E1%BA%B7c-Thanh-H%C3%B3a-111923837246277" TargetMode="External"/><Relationship Id="rId819" Type="http://schemas.openxmlformats.org/officeDocument/2006/relationships/hyperlink" Target="https://www.facebook.com/profile.php?id=100062863521624" TargetMode="External"/><Relationship Id="rId1656" Type="http://schemas.openxmlformats.org/officeDocument/2006/relationships/hyperlink" Target="https://www.facebook.com/conganxananhan/" TargetMode="External"/><Relationship Id="rId1863" Type="http://schemas.openxmlformats.org/officeDocument/2006/relationships/hyperlink" Target="https://thanhthuy.phutho.gov.vn/" TargetMode="External"/><Relationship Id="rId2707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2914" Type="http://schemas.openxmlformats.org/officeDocument/2006/relationships/hyperlink" Target="https://www.facebook.com/p/C%C3%B4ng-an-Th%C3%A0nh-ph%E1%BB%91-Y%C3%AAn-B%C3%A1i-100066732884699/?locale=vi_VN" TargetMode="External"/><Relationship Id="rId1309" Type="http://schemas.openxmlformats.org/officeDocument/2006/relationships/hyperlink" Target="https://www.facebook.com/ConganxaYenNguyen/" TargetMode="External"/><Relationship Id="rId1516" Type="http://schemas.openxmlformats.org/officeDocument/2006/relationships/hyperlink" Target="https://dongthang.trieuson.thanhhoa.gov.vn/trang-chu" TargetMode="External"/><Relationship Id="rId1723" Type="http://schemas.openxmlformats.org/officeDocument/2006/relationships/hyperlink" Target="https://tanchau.tayninh.gov.vn/vi/page/Uy-ban-nhan-dan-xa-Tan-Hoa.html" TargetMode="External"/><Relationship Id="rId1930" Type="http://schemas.openxmlformats.org/officeDocument/2006/relationships/hyperlink" Target="https://camquan.camxuyen.hatinh.gov.vn/" TargetMode="External"/><Relationship Id="rId15" Type="http://schemas.openxmlformats.org/officeDocument/2006/relationships/hyperlink" Target="https://www.facebook.com/C%C3%B4ng-an-x%C3%A3-%C4%90%E1%BB%8Bnh-H%C6%B0ng-huy%E1%BB%87n-Y%C3%AAn-%C4%90%E1%BB%8Bnh-103291525751856" TargetMode="External"/><Relationship Id="rId3688" Type="http://schemas.openxmlformats.org/officeDocument/2006/relationships/hyperlink" Target="https://www.facebook.com/p/C%C3%B4ng-An-Th%E1%BB%8B-Tr%E1%BA%A5n-B%C3%A1t-X%C3%A1t-100080062719160/" TargetMode="External"/><Relationship Id="rId3895" Type="http://schemas.openxmlformats.org/officeDocument/2006/relationships/hyperlink" Target="https://ankhe.gialai.gov.vn/Xa-Song-An/Gioi-thieu.aspx" TargetMode="External"/><Relationship Id="rId2497" Type="http://schemas.openxmlformats.org/officeDocument/2006/relationships/hyperlink" Target="https://www.facebook.com/policetanbinh/" TargetMode="External"/><Relationship Id="rId3548" Type="http://schemas.openxmlformats.org/officeDocument/2006/relationships/hyperlink" Target="https://www.facebook.com/100079671240551/photos/494625456536492/?_rdr" TargetMode="External"/><Relationship Id="rId3755" Type="http://schemas.openxmlformats.org/officeDocument/2006/relationships/hyperlink" Target="http://gialam.hanoi.gov.vn/" TargetMode="External"/><Relationship Id="rId469" Type="http://schemas.openxmlformats.org/officeDocument/2006/relationships/hyperlink" Target="https://www.facebook.com/profile.php?id=100069438233126" TargetMode="External"/><Relationship Id="rId676" Type="http://schemas.openxmlformats.org/officeDocument/2006/relationships/hyperlink" Target="https://www.facebook.com/profile.php?id=100066572415516" TargetMode="External"/><Relationship Id="rId883" Type="http://schemas.openxmlformats.org/officeDocument/2006/relationships/hyperlink" Target="https://www.facebook.com/profile.php?id=100028578047777" TargetMode="External"/><Relationship Id="rId1099" Type="http://schemas.openxmlformats.org/officeDocument/2006/relationships/hyperlink" Target="https://www.facebook.com/conganxaTuMai" TargetMode="External"/><Relationship Id="rId2357" Type="http://schemas.openxmlformats.org/officeDocument/2006/relationships/hyperlink" Target="https://hungyen.gov.vn/" TargetMode="External"/><Relationship Id="rId2564" Type="http://schemas.openxmlformats.org/officeDocument/2006/relationships/hyperlink" Target="https://www.facebook.com/p/C%C3%B4ng-an-x%C3%A3-Ban-C%C3%B4ng-100041374237807/" TargetMode="External"/><Relationship Id="rId3408" Type="http://schemas.openxmlformats.org/officeDocument/2006/relationships/hyperlink" Target="https://www.facebook.com/groups/toi.yeu.xa.thuong.vuc.huyen.chuong.my/" TargetMode="External"/><Relationship Id="rId3615" Type="http://schemas.openxmlformats.org/officeDocument/2006/relationships/hyperlink" Target="https://dbnd.quangbinh.gov.vn/chi-tiet-tin/-/view-article/1/1515633979427/1689756165816" TargetMode="External"/><Relationship Id="rId3962" Type="http://schemas.openxmlformats.org/officeDocument/2006/relationships/hyperlink" Target="https://www.facebook.com/p/C%C3%B4ng-an-x%C3%A3-C%E1%BA%A9m-Long-C%E1%BA%A9m-Th%E1%BB%A7y-100063570279651/" TargetMode="External"/><Relationship Id="rId329" Type="http://schemas.openxmlformats.org/officeDocument/2006/relationships/hyperlink" Target="https://www.facebook.com/profile.php?id=100079037575949" TargetMode="External"/><Relationship Id="rId536" Type="http://schemas.openxmlformats.org/officeDocument/2006/relationships/hyperlink" Target="https://www.facebook.com/profile.php?id=100069486992663" TargetMode="External"/><Relationship Id="rId1166" Type="http://schemas.openxmlformats.org/officeDocument/2006/relationships/hyperlink" Target="https://www.facebook.com/Conganxadaibai/" TargetMode="External"/><Relationship Id="rId1373" Type="http://schemas.openxmlformats.org/officeDocument/2006/relationships/hyperlink" Target="https://www.facebook.com/conganxasontruong" TargetMode="External"/><Relationship Id="rId2217" Type="http://schemas.openxmlformats.org/officeDocument/2006/relationships/hyperlink" Target="https://www.facebook.com/csgtcatpquangngai/" TargetMode="External"/><Relationship Id="rId2771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3822" Type="http://schemas.openxmlformats.org/officeDocument/2006/relationships/hyperlink" Target="https://gialai.gov.vn/" TargetMode="External"/><Relationship Id="rId743" Type="http://schemas.openxmlformats.org/officeDocument/2006/relationships/hyperlink" Target="https://www.facebook.com/profile.php?id=100064363196517" TargetMode="External"/><Relationship Id="rId950" Type="http://schemas.openxmlformats.org/officeDocument/2006/relationships/hyperlink" Target="https://www.facebook.com/policeduyphu" TargetMode="External"/><Relationship Id="rId1026" Type="http://schemas.openxmlformats.org/officeDocument/2006/relationships/hyperlink" Target="https://www.facebook.com/Ph%C3%B2ng-Qu%E1%BA%A3n-l%C3%BD-xu%E1%BA%A5t-nh%E1%BA%ADp-c%E1%BA%A3nh-C%C3%B4ng-an-t%E1%BB%89nh-Qu%E1%BA%A3ng-B%C3%ACnh-152794083558166" TargetMode="External"/><Relationship Id="rId1580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2424" Type="http://schemas.openxmlformats.org/officeDocument/2006/relationships/hyperlink" Target="https://donggiang.quangnam.gov.vn/webcenter/portal/donggiang" TargetMode="External"/><Relationship Id="rId2631" Type="http://schemas.openxmlformats.org/officeDocument/2006/relationships/hyperlink" Target="https://www.facebook.com/p/C%C3%B4ng-an-Th%E1%BB%8B-tr%E1%BA%A5n-G%C3%B4i-100060108394604/" TargetMode="External"/><Relationship Id="rId603" Type="http://schemas.openxmlformats.org/officeDocument/2006/relationships/hyperlink" Target="https://www.facebook.com/profile.php?id=100058684023511" TargetMode="External"/><Relationship Id="rId810" Type="http://schemas.openxmlformats.org/officeDocument/2006/relationships/hyperlink" Target="https://www.facebook.com/profile.php?id=100063399847570" TargetMode="External"/><Relationship Id="rId1233" Type="http://schemas.openxmlformats.org/officeDocument/2006/relationships/hyperlink" Target="https://www.facebook.com/DTNCAHY" TargetMode="External"/><Relationship Id="rId1440" Type="http://schemas.openxmlformats.org/officeDocument/2006/relationships/hyperlink" Target="https://www.facebook.com/Conganxakonthup2019/" TargetMode="External"/><Relationship Id="rId1300" Type="http://schemas.openxmlformats.org/officeDocument/2006/relationships/hyperlink" Target="https://www.facebook.com/CongthongtindientuConganHaiPhong" TargetMode="External"/><Relationship Id="rId3198" Type="http://schemas.openxmlformats.org/officeDocument/2006/relationships/hyperlink" Target="https://www.facebook.com/100070689427573" TargetMode="External"/><Relationship Id="rId3058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3265" Type="http://schemas.openxmlformats.org/officeDocument/2006/relationships/hyperlink" Target="https://www.facebook.com/p/C%C3%B4ng-an-x%C3%A3-V%C5%A9-L%E1%BA%A1c-CATP-Th%C3%A1i-B%C3%ACnh-100072005928183/" TargetMode="External"/><Relationship Id="rId3472" Type="http://schemas.openxmlformats.org/officeDocument/2006/relationships/hyperlink" Target="https://binhthuan.gov.vn/" TargetMode="External"/><Relationship Id="rId186" Type="http://schemas.openxmlformats.org/officeDocument/2006/relationships/hyperlink" Target="https://www.facebook.com/profile.php?id=100072062666915" TargetMode="External"/><Relationship Id="rId393" Type="http://schemas.openxmlformats.org/officeDocument/2006/relationships/hyperlink" Target="https://www.facebook.com/profile.php?id=100072031465793" TargetMode="External"/><Relationship Id="rId2074" Type="http://schemas.openxmlformats.org/officeDocument/2006/relationships/hyperlink" Target="https://dakroong.huyentumorong.kontum.gov.vn/" TargetMode="External"/><Relationship Id="rId2281" Type="http://schemas.openxmlformats.org/officeDocument/2006/relationships/hyperlink" Target="https://hatinh.gov.vn/" TargetMode="External"/><Relationship Id="rId3125" Type="http://schemas.openxmlformats.org/officeDocument/2006/relationships/hyperlink" Target="https://qppl.thanhhoa.gov.vn/vbpq_thanhhoa.nsf/9e6a1e4b64680bd247256801000a8614/B409C4A88893198C47257CC3001036D3/$file/tb46.PDF" TargetMode="External"/><Relationship Id="rId3332" Type="http://schemas.openxmlformats.org/officeDocument/2006/relationships/hyperlink" Target="https://backan.gov.vn/" TargetMode="External"/><Relationship Id="rId253" Type="http://schemas.openxmlformats.org/officeDocument/2006/relationships/hyperlink" Target="https://www.facebook.com/TraitamgiamCANA/" TargetMode="External"/><Relationship Id="rId460" Type="http://schemas.openxmlformats.org/officeDocument/2006/relationships/hyperlink" Target="https://www.facebook.com/profile.php?id=100071979543662" TargetMode="External"/><Relationship Id="rId1090" Type="http://schemas.openxmlformats.org/officeDocument/2006/relationships/hyperlink" Target="https://www.facebook.com/pages/B%E1%BB%87nh-x%C3%A1-C%C3%B4ng-an-t%E1%BB%89nh-B%C3%ACnh-Thu%E1%BA%ADn/541486362719573" TargetMode="External"/><Relationship Id="rId2141" Type="http://schemas.openxmlformats.org/officeDocument/2006/relationships/hyperlink" Target="https://binhphuoc.gov.vn/" TargetMode="External"/><Relationship Id="rId113" Type="http://schemas.openxmlformats.org/officeDocument/2006/relationships/hyperlink" Target="https://www.facebook.com/C%C3%B4ng-an-x%C3%A3-L%C3%AA-H%E1%BB%93-103402878176391/" TargetMode="External"/><Relationship Id="rId320" Type="http://schemas.openxmlformats.org/officeDocument/2006/relationships/hyperlink" Target="https://www.facebook.com/profile.php?id=100072183319533" TargetMode="External"/><Relationship Id="rId2001" Type="http://schemas.openxmlformats.org/officeDocument/2006/relationships/hyperlink" Target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 TargetMode="External"/><Relationship Id="rId2958" Type="http://schemas.openxmlformats.org/officeDocument/2006/relationships/hyperlink" Target="https://www.nghean.gov.vn/" TargetMode="External"/><Relationship Id="rId1767" Type="http://schemas.openxmlformats.org/officeDocument/2006/relationships/hyperlink" Target="https://dichvucong.hungyen.gov.vn/dichvucong/bothutuc" TargetMode="External"/><Relationship Id="rId1974" Type="http://schemas.openxmlformats.org/officeDocument/2006/relationships/hyperlink" Target="https://thaibinh.gov.vn/van-ban-phap-luat/van-ban-dieu-hanh/ve-viec-giao-dat-cho-uy-ban-nhan-dan-xa-hong-bach-huyen-dong.html" TargetMode="External"/><Relationship Id="rId2818" Type="http://schemas.openxmlformats.org/officeDocument/2006/relationships/hyperlink" Target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 TargetMode="External"/><Relationship Id="rId59" Type="http://schemas.openxmlformats.org/officeDocument/2006/relationships/hyperlink" Target="https://www.facebook.com/congancamvan" TargetMode="External"/><Relationship Id="rId1627" Type="http://schemas.openxmlformats.org/officeDocument/2006/relationships/hyperlink" Target="https://donghung.thaibinh.gov.vn/danh-sach-xa-thi-tran/xa-minh-chau" TargetMode="External"/><Relationship Id="rId1834" Type="http://schemas.openxmlformats.org/officeDocument/2006/relationships/hyperlink" Target="https://www.facebook.com/CoquanHanhphap/" TargetMode="External"/><Relationship Id="rId4033" Type="http://schemas.openxmlformats.org/officeDocument/2006/relationships/hyperlink" Target="https://thitran.vinhloc.thanhhoa.gov.vn/tin-tuc-su-kien/thi-tran-vinh-loc-khan-truong-ung-pho-voi-dieu-kien-thoi-tiet-mua-bao-179700" TargetMode="External"/><Relationship Id="rId3799" Type="http://schemas.openxmlformats.org/officeDocument/2006/relationships/hyperlink" Target="https://daitu.thainguyen.gov.vn/" TargetMode="External"/><Relationship Id="rId1901" Type="http://schemas.openxmlformats.org/officeDocument/2006/relationships/hyperlink" Target="https://songlo.vinhphuc.gov.vn/" TargetMode="External"/><Relationship Id="rId3659" Type="http://schemas.openxmlformats.org/officeDocument/2006/relationships/hyperlink" Target="https://ducbinhdong.songhinh.phuyen.gov.vn/" TargetMode="External"/><Relationship Id="rId3866" Type="http://schemas.openxmlformats.org/officeDocument/2006/relationships/hyperlink" Target="https://ninhbinh.gov.vn/" TargetMode="External"/><Relationship Id="rId787" Type="http://schemas.openxmlformats.org/officeDocument/2006/relationships/hyperlink" Target="https://www.facebook.com/profile.php?id=100063571479405" TargetMode="External"/><Relationship Id="rId994" Type="http://schemas.openxmlformats.org/officeDocument/2006/relationships/hyperlink" Target="https://www.facebook.com/phunucahungyen" TargetMode="External"/><Relationship Id="rId2468" Type="http://schemas.openxmlformats.org/officeDocument/2006/relationships/hyperlink" Target="https://www.facebook.com/tuoitreconganquangnam/" TargetMode="External"/><Relationship Id="rId2675" Type="http://schemas.openxmlformats.org/officeDocument/2006/relationships/hyperlink" Target="http://kimdinh.kimthanh.haiduong.gov.vn/" TargetMode="External"/><Relationship Id="rId2882" Type="http://schemas.openxmlformats.org/officeDocument/2006/relationships/hyperlink" Target="https://www.facebook.com/p/C%C3%B4ng-an-x%C3%A3-H%C6%B0ng-Th%E1%BB%8Bnh-huy%E1%BB%87n-Tr%E1%BA%A5n-Y%C3%AAn-t%E1%BB%89nh-Y%C3%AAn-B%C3%A1i-100065746200730/" TargetMode="External"/><Relationship Id="rId3519" Type="http://schemas.openxmlformats.org/officeDocument/2006/relationships/hyperlink" Target="https://www.facebook.com/p/C%C3%B4ng-an-x%C3%A3-V%C4%A9nh-B%C3%ACnh-100072074544071/" TargetMode="External"/><Relationship Id="rId3726" Type="http://schemas.openxmlformats.org/officeDocument/2006/relationships/hyperlink" Target="https://hdnd.laocai.gov.vn/xa-phuong-thi-tran/ky-hop-thu-nhat-hdnd-xa-quang-kim-khoa-xix-nhiem-ky-2021-2026-593140" TargetMode="External"/><Relationship Id="rId3933" Type="http://schemas.openxmlformats.org/officeDocument/2006/relationships/hyperlink" Target="https://thongnhat.dongnai.gov.vn/Pages/gioithieu.aspx?CatID=8" TargetMode="External"/><Relationship Id="rId647" Type="http://schemas.openxmlformats.org/officeDocument/2006/relationships/hyperlink" Target="https://www.facebook.com/profile.php?id=100067747638448" TargetMode="External"/><Relationship Id="rId854" Type="http://schemas.openxmlformats.org/officeDocument/2006/relationships/hyperlink" Target="https://www.facebook.com/profile.php?id=100055957667142" TargetMode="External"/><Relationship Id="rId1277" Type="http://schemas.openxmlformats.org/officeDocument/2006/relationships/hyperlink" Target="https://www.facebook.com/csqlhcquangninh" TargetMode="External"/><Relationship Id="rId1484" Type="http://schemas.openxmlformats.org/officeDocument/2006/relationships/hyperlink" Target="https://www.facebook.com/ConganxaDongXa/" TargetMode="External"/><Relationship Id="rId1691" Type="http://schemas.openxmlformats.org/officeDocument/2006/relationships/hyperlink" Target="https://www.facebook.com/p/Tu%E1%BB%95i-tr%E1%BA%BB-C%C3%B4ng-an-Th%C3%A0nh-ph%E1%BB%91-V%C4%A9nh-Y%C3%AAn-100066497717181/?locale=gl_ES" TargetMode="External"/><Relationship Id="rId2328" Type="http://schemas.openxmlformats.org/officeDocument/2006/relationships/hyperlink" Target="https://www.facebook.com/DTNCATYB/" TargetMode="External"/><Relationship Id="rId2535" Type="http://schemas.openxmlformats.org/officeDocument/2006/relationships/hyperlink" Target="https://vpubnd.quangnam.gov.vn/webcenter/portal/vpubnd" TargetMode="External"/><Relationship Id="rId2742" Type="http://schemas.openxmlformats.org/officeDocument/2006/relationships/hyperlink" Target="http://thitran.ngoclac.thanhhoa.gov.vn/van-ban-cua-xa" TargetMode="External"/><Relationship Id="rId507" Type="http://schemas.openxmlformats.org/officeDocument/2006/relationships/hyperlink" Target="https://www.facebook.com/profile.php?id=100070629619680" TargetMode="External"/><Relationship Id="rId714" Type="http://schemas.openxmlformats.org/officeDocument/2006/relationships/hyperlink" Target="https://www.facebook.com/profile.php?id=100064791036069" TargetMode="External"/><Relationship Id="rId921" Type="http://schemas.openxmlformats.org/officeDocument/2006/relationships/hyperlink" Target="https://www.facebook.com/policequephu" TargetMode="External"/><Relationship Id="rId1137" Type="http://schemas.openxmlformats.org/officeDocument/2006/relationships/hyperlink" Target="https://www.facebook.com/hoiphunucongantinhbaclieu/" TargetMode="External"/><Relationship Id="rId1344" Type="http://schemas.openxmlformats.org/officeDocument/2006/relationships/hyperlink" Target="https://www.facebook.com/ConganxaThieuNgoc" TargetMode="External"/><Relationship Id="rId1551" Type="http://schemas.openxmlformats.org/officeDocument/2006/relationships/hyperlink" Target="https://www.facebook.com/conganxahaumybaca/" TargetMode="External"/><Relationship Id="rId2602" Type="http://schemas.openxmlformats.org/officeDocument/2006/relationships/hyperlink" Target="https://bacbinh.binhthuan.gov.vn/" TargetMode="External"/><Relationship Id="rId50" Type="http://schemas.openxmlformats.org/officeDocument/2006/relationships/hyperlink" Target="https://www.facebook.com/C%C3%B4ng-an-x%C3%A3-Th%E1%BA%A1ch-Long-huy%E1%BB%87n-Th%E1%BA%A1ch-Th%C3%A0nh-105434478218241" TargetMode="External"/><Relationship Id="rId1204" Type="http://schemas.openxmlformats.org/officeDocument/2006/relationships/hyperlink" Target="https://www.facebook.com/conganxakimlap/" TargetMode="External"/><Relationship Id="rId1411" Type="http://schemas.openxmlformats.org/officeDocument/2006/relationships/hyperlink" Target="https://www.facebook.com/conganxamyhoa/" TargetMode="External"/><Relationship Id="rId3169" Type="http://schemas.openxmlformats.org/officeDocument/2006/relationships/hyperlink" Target="https://www.facebook.com/p/C%C3%B4ng-an-huy%E1%BB%87n-B%C3%ACnh-Giang-H%E1%BA%A3i-D%C6%B0%C6%A1ng-100070047815358/?locale=vi_VN" TargetMode="External"/><Relationship Id="rId3376" Type="http://schemas.openxmlformats.org/officeDocument/2006/relationships/hyperlink" Target="https://www.facebook.com/p/C%C3%B4ng-an-x%C3%A3-T%C3%A2n-D%C3%A2n-%C4%90%E1%BB%A9c-Th%E1%BB%8D-H%C3%A0-T%C4%A9nh-100072029606962/" TargetMode="External"/><Relationship Id="rId3583" Type="http://schemas.openxmlformats.org/officeDocument/2006/relationships/hyperlink" Target="https://www.facebook.com/conganxuanhoa.tx/?locale=vi_VN" TargetMode="External"/><Relationship Id="rId297" Type="http://schemas.openxmlformats.org/officeDocument/2006/relationships/hyperlink" Target="https://www.facebook.com/profile.php?id=100072183319533" TargetMode="External"/><Relationship Id="rId2185" Type="http://schemas.openxmlformats.org/officeDocument/2006/relationships/hyperlink" Target="https://camkhe.phutho.gov.vn/Chuyen-muc-tin/t/uy-ban-nhan-dan/ctitle/133" TargetMode="External"/><Relationship Id="rId2392" Type="http://schemas.openxmlformats.org/officeDocument/2006/relationships/hyperlink" Target="https://donggiang.quangnam.gov.vn/webcenter/portal/donggiang" TargetMode="External"/><Relationship Id="rId3029" Type="http://schemas.openxmlformats.org/officeDocument/2006/relationships/hyperlink" Target="https://quangvan.quangbinh.gov.vn/" TargetMode="External"/><Relationship Id="rId3236" Type="http://schemas.openxmlformats.org/officeDocument/2006/relationships/hyperlink" Target="https://www.facebook.com/p/C%C3%B4ng-an-x%C3%A3-T%C3%A2n-D%C6%B0%C6%A1ng-huy%E1%BB%87n-%C4%90%E1%BB%8Bnh-Ho%C3%A1-t%E1%BB%89nh-Th%C3%A1i-Nguy%C3%AAn-100071393120467/" TargetMode="External"/><Relationship Id="rId3790" Type="http://schemas.openxmlformats.org/officeDocument/2006/relationships/hyperlink" Target="https://www.facebook.com/groups/toi.yeu.xa.ngoc.hoa.huyen.chuong.my/" TargetMode="External"/><Relationship Id="rId157" Type="http://schemas.openxmlformats.org/officeDocument/2006/relationships/hyperlink" Target="https://www.facebook.com/tuoitreconganthanhphotayninh" TargetMode="External"/><Relationship Id="rId364" Type="http://schemas.openxmlformats.org/officeDocument/2006/relationships/hyperlink" Target="https://www.facebook.com/profile.php?id=100075988075173" TargetMode="External"/><Relationship Id="rId2045" Type="http://schemas.openxmlformats.org/officeDocument/2006/relationships/hyperlink" Target="https://www.facebook.com/conganxaphuthuan/?locale=vi_VN" TargetMode="External"/><Relationship Id="rId3443" Type="http://schemas.openxmlformats.org/officeDocument/2006/relationships/hyperlink" Target="https://binhphuoc.gov.vn/vi/news/thong-bao-lay-y-kien-gop-y/ubnd-huyen-phu-rieng-thong-bao-chuyen-dia-diem-lam-viec-23925.html" TargetMode="External"/><Relationship Id="rId3650" Type="http://schemas.openxmlformats.org/officeDocument/2006/relationships/hyperlink" Target="https://www.facebook.com/TuoitreConganCaoBang/?locale=vi_VN" TargetMode="External"/><Relationship Id="rId571" Type="http://schemas.openxmlformats.org/officeDocument/2006/relationships/hyperlink" Target="https://www.facebook.com/profile.php?id=100063488833805" TargetMode="External"/><Relationship Id="rId2252" Type="http://schemas.openxmlformats.org/officeDocument/2006/relationships/hyperlink" Target="https://baclieu.gov.vn/" TargetMode="External"/><Relationship Id="rId3303" Type="http://schemas.openxmlformats.org/officeDocument/2006/relationships/hyperlink" Target="http://hoaiduc.hanoi.gov.vn/" TargetMode="External"/><Relationship Id="rId3510" Type="http://schemas.openxmlformats.org/officeDocument/2006/relationships/hyperlink" Target="https://www.facebook.com/p/C%C3%B4ng-an-x%C3%A3-Li%C3%AAn-Hoa-Ph%C3%B9-Ninh-Ph%C3%BA-Th%E1%BB%8D-100082110200923/" TargetMode="External"/><Relationship Id="rId224" Type="http://schemas.openxmlformats.org/officeDocument/2006/relationships/hyperlink" Target="https://www.facebook.com/C%C3%B4ng-an-x%C3%A3-S%C6%A1n-L%E1%BB%85-104410431509603/" TargetMode="External"/><Relationship Id="rId431" Type="http://schemas.openxmlformats.org/officeDocument/2006/relationships/hyperlink" Target="https://www.facebook.com/profile.php?id=100072186620029" TargetMode="External"/><Relationship Id="rId1061" Type="http://schemas.openxmlformats.org/officeDocument/2006/relationships/hyperlink" Target="https://www.facebook.com/Ph%C3%B2ng-An-ninh-n%E1%BB%99i-%C4%91%E1%BB%8Ba-C%C3%B4ng-an-t%E1%BB%89nh-B%E1%BA%A1c-Li%C3%AAu-100114182775211/" TargetMode="External"/><Relationship Id="rId2112" Type="http://schemas.openxmlformats.org/officeDocument/2006/relationships/hyperlink" Target="https://donganh.hanoi.gov.vn/" TargetMode="External"/><Relationship Id="rId1878" Type="http://schemas.openxmlformats.org/officeDocument/2006/relationships/hyperlink" Target="https://hoankiem.hanoi.gov.vn/" TargetMode="External"/><Relationship Id="rId2929" Type="http://schemas.openxmlformats.org/officeDocument/2006/relationships/hyperlink" Target="https://dakdoa.gialai.gov.vn/Xa-H-neng/Home.aspx" TargetMode="External"/><Relationship Id="rId4077" Type="http://schemas.openxmlformats.org/officeDocument/2006/relationships/hyperlink" Target="https://www.facebook.com/conganhuyendinhhoa/" TargetMode="External"/><Relationship Id="rId1738" Type="http://schemas.openxmlformats.org/officeDocument/2006/relationships/hyperlink" Target="https://lamdong.gov.vn/sites/lamha/ubnd-huyen/xa-thitran/SitePages/xa-tan-van.aspx" TargetMode="External"/><Relationship Id="rId3093" Type="http://schemas.openxmlformats.org/officeDocument/2006/relationships/hyperlink" Target="https://www.facebook.com/p/C%C3%B4ng-an-x%C3%A3-%C4%90%C3%B4ng-S%C6%A1n-100063504305196/" TargetMode="External"/><Relationship Id="rId1945" Type="http://schemas.openxmlformats.org/officeDocument/2006/relationships/hyperlink" Target="https://nghiahung.namdinh.gov.vn/" TargetMode="External"/><Relationship Id="rId3160" Type="http://schemas.openxmlformats.org/officeDocument/2006/relationships/hyperlink" Target="https://yenchau.sonla.gov.vn/?pageid=31386&amp;p_field=3758" TargetMode="External"/><Relationship Id="rId4004" Type="http://schemas.openxmlformats.org/officeDocument/2006/relationships/hyperlink" Target="https://thanhtan.thachthanh.thanhhoa.gov.vn/thu-tuc-hanh-chinh" TargetMode="External"/><Relationship Id="rId1805" Type="http://schemas.openxmlformats.org/officeDocument/2006/relationships/hyperlink" Target="https://ankhe.gialai.gov.vn/Xa-Xuan-An/Gioi-thieu/Co-cau-to-chuc-xa.aspx" TargetMode="External"/><Relationship Id="rId3020" Type="http://schemas.openxmlformats.org/officeDocument/2006/relationships/hyperlink" Target="https://www.facebook.com/p/C%C3%B4ng-an-x%C3%A3-%C4%90%E1%BB%89nh-S%C6%A1n-100057603752643/" TargetMode="External"/><Relationship Id="rId3977" Type="http://schemas.openxmlformats.org/officeDocument/2006/relationships/hyperlink" Target="https://capdan.camkhe.phutho.gov.vn/Chuyen-muc-tin/t/uy-ban-nhan-dan/ctitle/244?AspxAutoDetectCookieSupport=1" TargetMode="External"/><Relationship Id="rId898" Type="http://schemas.openxmlformats.org/officeDocument/2006/relationships/hyperlink" Target="https://www.facebook.com/policetraleng" TargetMode="External"/><Relationship Id="rId2579" Type="http://schemas.openxmlformats.org/officeDocument/2006/relationships/hyperlink" Target="https://www.facebook.com/ANTVKhanhHoa/?locale=vi_VN" TargetMode="External"/><Relationship Id="rId2786" Type="http://schemas.openxmlformats.org/officeDocument/2006/relationships/hyperlink" Target="https://www.facebook.com/p/C%C3%B4ng-an-x%C3%A3-Hi%E1%BB%87p-L%E1%BB%B1chuy%E1%BB%87n-Ninh-Giangt%E1%BB%89nh-H%E1%BA%A3i-D%C6%B0%C6%A1ng-100064357471648/" TargetMode="External"/><Relationship Id="rId2993" Type="http://schemas.openxmlformats.org/officeDocument/2006/relationships/hyperlink" Target="https://queson.quangnam.gov.vn/webcenter/portal/queson" TargetMode="External"/><Relationship Id="rId3837" Type="http://schemas.openxmlformats.org/officeDocument/2006/relationships/hyperlink" Target="https://hatinh.gov.vn/" TargetMode="External"/><Relationship Id="rId758" Type="http://schemas.openxmlformats.org/officeDocument/2006/relationships/hyperlink" Target="https://www.facebook.com/profile.php?id=100063855331149" TargetMode="External"/><Relationship Id="rId965" Type="http://schemas.openxmlformats.org/officeDocument/2006/relationships/hyperlink" Target="https://www.facebook.com/policebinhtrieu" TargetMode="External"/><Relationship Id="rId1388" Type="http://schemas.openxmlformats.org/officeDocument/2006/relationships/hyperlink" Target="https://www.facebook.com/ConganxaPhuocThanhTuyPhuocBinhDinh/" TargetMode="External"/><Relationship Id="rId1595" Type="http://schemas.openxmlformats.org/officeDocument/2006/relationships/hyperlink" Target="https://kimson.ninhbinh.gov.vn/gioi-thieu/xa-kim-chinh" TargetMode="External"/><Relationship Id="rId2439" Type="http://schemas.openxmlformats.org/officeDocument/2006/relationships/hyperlink" Target="https://www.facebook.com/DOANKHOAYDHDUYTAN/" TargetMode="External"/><Relationship Id="rId2646" Type="http://schemas.openxmlformats.org/officeDocument/2006/relationships/hyperlink" Target="https://bacyen.sonla.gov.vn/" TargetMode="External"/><Relationship Id="rId2853" Type="http://schemas.openxmlformats.org/officeDocument/2006/relationships/hyperlink" Target="https://www.facebook.com/p/C%C3%B4ng-an-huy%E1%BB%87n-Thu%E1%BA%ADn-Ch%C3%A2u-t%E1%BB%89nh-S%C6%A1n-La-100064903382297/" TargetMode="External"/><Relationship Id="rId3904" Type="http://schemas.openxmlformats.org/officeDocument/2006/relationships/hyperlink" Target="https://www.facebook.com/people/C%C3%B4ng-an-huy%E1%BB%87n-Y%C3%AAn-M%C3%B4/100033535308059/" TargetMode="External"/><Relationship Id="rId94" Type="http://schemas.openxmlformats.org/officeDocument/2006/relationships/hyperlink" Target="https://www.facebook.com/profile.php?id=100030921712330" TargetMode="External"/><Relationship Id="rId618" Type="http://schemas.openxmlformats.org/officeDocument/2006/relationships/hyperlink" Target="https://www.facebook.com/profile.php?id=100068615515824" TargetMode="External"/><Relationship Id="rId825" Type="http://schemas.openxmlformats.org/officeDocument/2006/relationships/hyperlink" Target="https://www.facebook.com/profile.php?id=100061229988068" TargetMode="External"/><Relationship Id="rId1248" Type="http://schemas.openxmlformats.org/officeDocument/2006/relationships/hyperlink" Target="https://www.facebook.com/doantronghla/" TargetMode="External"/><Relationship Id="rId1455" Type="http://schemas.openxmlformats.org/officeDocument/2006/relationships/hyperlink" Target="https://www.facebook.com/ConganxaHongBach/" TargetMode="External"/><Relationship Id="rId1662" Type="http://schemas.openxmlformats.org/officeDocument/2006/relationships/hyperlink" Target="https://www.facebook.com/24hxangocthanhnews/" TargetMode="External"/><Relationship Id="rId2506" Type="http://schemas.openxmlformats.org/officeDocument/2006/relationships/hyperlink" Target="http://tiencanh.tienphuoc.quangnam.gov.vn/" TargetMode="External"/><Relationship Id="rId1108" Type="http://schemas.openxmlformats.org/officeDocument/2006/relationships/hyperlink" Target="https://www.facebook.com/conganxathuongninh" TargetMode="External"/><Relationship Id="rId1315" Type="http://schemas.openxmlformats.org/officeDocument/2006/relationships/hyperlink" Target="https://www.facebook.com/conganxaxuanan/" TargetMode="External"/><Relationship Id="rId2713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2920" Type="http://schemas.openxmlformats.org/officeDocument/2006/relationships/hyperlink" Target="https://www.facebook.com/p/C%C3%B4ng-an-x%C3%A3-V%C4%A9nh-Th%C3%A1i-100066812070502/" TargetMode="External"/><Relationship Id="rId1522" Type="http://schemas.openxmlformats.org/officeDocument/2006/relationships/hyperlink" Target="https://donghung.thaibinh.gov.vn/danh-sach-xa-thi-tran/xa-dong-vinh" TargetMode="External"/><Relationship Id="rId21" Type="http://schemas.openxmlformats.org/officeDocument/2006/relationships/hyperlink" Target="https://www.facebook.com/CATTCauGiat" TargetMode="External"/><Relationship Id="rId2089" Type="http://schemas.openxmlformats.org/officeDocument/2006/relationships/hyperlink" Target="https://www.facebook.com/p/C%C3%B4ng-an-x%C3%A3-%C4%90%C3%B4ng-H%C6%B0ng-B-huy%E1%BB%87n-An-Minh-t%E1%BB%89nh-Ki%C3%AAn-Giang-100067399584503/?locale=vi_VN" TargetMode="External"/><Relationship Id="rId3487" Type="http://schemas.openxmlformats.org/officeDocument/2006/relationships/hyperlink" Target="https://bentre.gov.vn/" TargetMode="External"/><Relationship Id="rId3694" Type="http://schemas.openxmlformats.org/officeDocument/2006/relationships/hyperlink" Target="https://www.facebook.com/p/Tu%E1%BB%95i-tr%E1%BA%BB-C%C3%B4ng-An-huy%E1%BB%87n-Duy%C3%AAn-H%E1%BA%A3i-100063624304273/" TargetMode="External"/><Relationship Id="rId2296" Type="http://schemas.openxmlformats.org/officeDocument/2006/relationships/hyperlink" Target="https://vinhlong.gov.vn/" TargetMode="External"/><Relationship Id="rId3347" Type="http://schemas.openxmlformats.org/officeDocument/2006/relationships/hyperlink" Target="https://sonla.gov.vn/4/469/61715/478330/hoi-dong-nhan-dan-tinh/danh-sach-thuong-truc-hdnd-tinh-son-la-khoa-xiv-nhiem-ky-2016-2021" TargetMode="External"/><Relationship Id="rId3554" Type="http://schemas.openxmlformats.org/officeDocument/2006/relationships/hyperlink" Target="https://www.facebook.com/p/C%C3%B4ng-an-x%C3%A3-%C4%90%C3%A0-S%C6%A1n-100067119197567/" TargetMode="External"/><Relationship Id="rId3761" Type="http://schemas.openxmlformats.org/officeDocument/2006/relationships/hyperlink" Target="https://www.facebook.com/p/C%C3%B4ng-An-X%C3%A3-Ng%E1%BB%8Dc-S%C6%A1n-100073179020047/?_rdr" TargetMode="External"/><Relationship Id="rId268" Type="http://schemas.openxmlformats.org/officeDocument/2006/relationships/hyperlink" Target="https://www.facebook.com/profile.php?id=100072415867815" TargetMode="External"/><Relationship Id="rId475" Type="http://schemas.openxmlformats.org/officeDocument/2006/relationships/hyperlink" Target="https://www.facebook.com/profile.php?id=100069787908812" TargetMode="External"/><Relationship Id="rId682" Type="http://schemas.openxmlformats.org/officeDocument/2006/relationships/hyperlink" Target="https://www.facebook.com/profile.php?id=100066347633364" TargetMode="External"/><Relationship Id="rId2156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2363" Type="http://schemas.openxmlformats.org/officeDocument/2006/relationships/hyperlink" Target="https://www.facebook.com/CongAnTinhDienBien/" TargetMode="External"/><Relationship Id="rId2570" Type="http://schemas.openxmlformats.org/officeDocument/2006/relationships/hyperlink" Target="https://www.facebook.com/p/Tu%E1%BB%95i-tr%E1%BA%BB-C%C3%B4ng-an-TP-S%E1%BA%A7m-S%C6%A1n-100069346653553/?locale=hi_IN" TargetMode="External"/><Relationship Id="rId3207" Type="http://schemas.openxmlformats.org/officeDocument/2006/relationships/hyperlink" Target="https://www.facebook.com/policetramy/" TargetMode="External"/><Relationship Id="rId3414" Type="http://schemas.openxmlformats.org/officeDocument/2006/relationships/hyperlink" Target="https://www.bacninh.gov.vn/web/xa-lang-ngam/uy-ban-nhan-dan-xa" TargetMode="External"/><Relationship Id="rId3621" Type="http://schemas.openxmlformats.org/officeDocument/2006/relationships/hyperlink" Target="https://www.facebook.com/profile.php?id=100078868363461&amp;locale=ms_MY&amp;_rdr" TargetMode="External"/><Relationship Id="rId128" Type="http://schemas.openxmlformats.org/officeDocument/2006/relationships/hyperlink" Target="https://www.facebook.com/xaydungphongtraodakdoa/" TargetMode="External"/><Relationship Id="rId335" Type="http://schemas.openxmlformats.org/officeDocument/2006/relationships/hyperlink" Target="https://www.facebook.com/profile.php?id=100078302627195" TargetMode="External"/><Relationship Id="rId542" Type="http://schemas.openxmlformats.org/officeDocument/2006/relationships/hyperlink" Target="https://www.facebook.com/profile.php?id=100063679467123" TargetMode="External"/><Relationship Id="rId1172" Type="http://schemas.openxmlformats.org/officeDocument/2006/relationships/hyperlink" Target="https://www.facebook.com/conganxaquangphu/" TargetMode="External"/><Relationship Id="rId2016" Type="http://schemas.openxmlformats.org/officeDocument/2006/relationships/hyperlink" Target="https://www.facebook.com/conganxanhonhau/" TargetMode="External"/><Relationship Id="rId2223" Type="http://schemas.openxmlformats.org/officeDocument/2006/relationships/hyperlink" Target="https://sonla.gov.vn/" TargetMode="External"/><Relationship Id="rId2430" Type="http://schemas.openxmlformats.org/officeDocument/2006/relationships/hyperlink" Target="http://duyhoa.duyxuyen.quangnam.gov.vn/" TargetMode="External"/><Relationship Id="rId402" Type="http://schemas.openxmlformats.org/officeDocument/2006/relationships/hyperlink" Target="https://www.facebook.com/profile.php?id=100072399193016" TargetMode="External"/><Relationship Id="rId1032" Type="http://schemas.openxmlformats.org/officeDocument/2006/relationships/hyperlink" Target="https://www.facebook.com/Ph%C3%B2ng-K%E1%BB%B9-Thu%E1%BA%ADt-H%C3%ACnh-S%E1%BB%B1-t%E1%BB%89nh-V%C4%A9nh-Long-106719324945202" TargetMode="External"/><Relationship Id="rId1989" Type="http://schemas.openxmlformats.org/officeDocument/2006/relationships/hyperlink" Target="http://khanhcuong.yenkhanh.ninhbinh.gov.vn/" TargetMode="External"/><Relationship Id="rId4048" Type="http://schemas.openxmlformats.org/officeDocument/2006/relationships/hyperlink" Target="https://www.facebook.com/p/Tu%E1%BB%95i-tr%E1%BA%BB-C%C3%B4ng-an-th%E1%BB%8B-tr%E1%BA%A5n-Quang-Minh-M%C3%AA-Linh-H%C3%A0-N%E1%BB%99i-100064507336713/?locale=vi_VN" TargetMode="External"/><Relationship Id="rId1849" Type="http://schemas.openxmlformats.org/officeDocument/2006/relationships/hyperlink" Target="https://thachha.hatinh.gov.vn/" TargetMode="External"/><Relationship Id="rId3064" Type="http://schemas.openxmlformats.org/officeDocument/2006/relationships/hyperlink" Target="https://mytu.soctrang.gov.vn/" TargetMode="External"/><Relationship Id="rId192" Type="http://schemas.openxmlformats.org/officeDocument/2006/relationships/hyperlink" Target="https://www.facebook.com/profile.php?id=100078407517853" TargetMode="External"/><Relationship Id="rId1709" Type="http://schemas.openxmlformats.org/officeDocument/2006/relationships/hyperlink" Target="https://sonla.gov.vn/tin-van-hoa-xa-hoi/hiep-hoi-doanh-nghiep-tinh-tham-va-tang-qua-tai-xa-song-khua-745460" TargetMode="External"/><Relationship Id="rId1916" Type="http://schemas.openxmlformats.org/officeDocument/2006/relationships/hyperlink" Target="https://www.tayninh.gov.vn/" TargetMode="External"/><Relationship Id="rId3271" Type="http://schemas.openxmlformats.org/officeDocument/2006/relationships/hyperlink" Target="https://www.facebook.com/p/C%C3%B4ng-an-x%C3%A3-Trung-H%C3%B3a-100071952129639/" TargetMode="External"/><Relationship Id="rId2080" Type="http://schemas.openxmlformats.org/officeDocument/2006/relationships/hyperlink" Target="https://www.facebook.com/conganxadienlu/" TargetMode="External"/><Relationship Id="rId3131" Type="http://schemas.openxmlformats.org/officeDocument/2006/relationships/hyperlink" Target="https://www.facebook.com/p/C%C3%B4ng-an-huy%E1%BB%87n-Minh-H%C3%B3a-100063651312687/" TargetMode="External"/><Relationship Id="rId2897" Type="http://schemas.openxmlformats.org/officeDocument/2006/relationships/hyperlink" Target="https://www.facebook.com/p/C%C3%B4ng-an-huy%E1%BB%87n-Ch%C6%B0-P%C6%B0h-100066470445234/" TargetMode="External"/><Relationship Id="rId3948" Type="http://schemas.openxmlformats.org/officeDocument/2006/relationships/hyperlink" Target="https://www.facebook.com/congancamvan/" TargetMode="External"/><Relationship Id="rId869" Type="http://schemas.openxmlformats.org/officeDocument/2006/relationships/hyperlink" Target="https://www.facebook.com/profile.php?id=100044100765651" TargetMode="External"/><Relationship Id="rId1499" Type="http://schemas.openxmlformats.org/officeDocument/2006/relationships/hyperlink" Target="http://hoaiduc.hanoi.gov.vn/ubnd-cac-xa-thi-tran/-/view_content/1760299-ubnd-xa-dong-la.html" TargetMode="External"/><Relationship Id="rId729" Type="http://schemas.openxmlformats.org/officeDocument/2006/relationships/hyperlink" Target="https://www.facebook.com/profile.php?id=100064620507133" TargetMode="External"/><Relationship Id="rId1359" Type="http://schemas.openxmlformats.org/officeDocument/2006/relationships/hyperlink" Target="https://www.facebook.com/cong-an-xa-tan-phuoc-hung-563046853820552/" TargetMode="External"/><Relationship Id="rId2757" Type="http://schemas.openxmlformats.org/officeDocument/2006/relationships/hyperlink" Target="https://lucngan.bacgiang.gov.vn/tin-tuc-ubnd-xa-tan-moc" TargetMode="External"/><Relationship Id="rId2964" Type="http://schemas.openxmlformats.org/officeDocument/2006/relationships/hyperlink" Target="https://langson.gov.vn/" TargetMode="External"/><Relationship Id="rId3808" Type="http://schemas.openxmlformats.org/officeDocument/2006/relationships/hyperlink" Target="https://thuathienhue.gov.vn/" TargetMode="External"/><Relationship Id="rId936" Type="http://schemas.openxmlformats.org/officeDocument/2006/relationships/hyperlink" Target="https://www.facebook.com/policemacooih" TargetMode="External"/><Relationship Id="rId1219" Type="http://schemas.openxmlformats.org/officeDocument/2006/relationships/hyperlink" Target="https://www.facebook.com/ConganxaHoaPhuc/" TargetMode="External"/><Relationship Id="rId1566" Type="http://schemas.openxmlformats.org/officeDocument/2006/relationships/hyperlink" Target="https://www.facebook.com/conganxahoangtruong/" TargetMode="External"/><Relationship Id="rId1773" Type="http://schemas.openxmlformats.org/officeDocument/2006/relationships/hyperlink" Target="http://tiendong.tuky.haiduong.gov.vn/" TargetMode="External"/><Relationship Id="rId1980" Type="http://schemas.openxmlformats.org/officeDocument/2006/relationships/hyperlink" Target="https://www.facebook.com/tuoitrecongansonla/" TargetMode="External"/><Relationship Id="rId2617" Type="http://schemas.openxmlformats.org/officeDocument/2006/relationships/hyperlink" Target="https://thaibinh.gov.vn/van-ban-phap-luat/van-ban-dieu-hanh/ve-viec-cho-phep-uy-ban-nhan-dan-xa-an-khe-huyen-quynh-phu-s.html" TargetMode="External"/><Relationship Id="rId2824" Type="http://schemas.openxmlformats.org/officeDocument/2006/relationships/hyperlink" Target="http://congbao.phutho.gov.vn/van-ban/chi-tiet.html?docid=2334&amp;docgaid=2190&amp;isstoredoc=false" TargetMode="External"/><Relationship Id="rId65" Type="http://schemas.openxmlformats.org/officeDocument/2006/relationships/hyperlink" Target="https://www.facebook.com/C%C3%B4ng-an-x%C3%A3-Xu%C3%A2n-Th%E1%BB%A7y-100530392343298" TargetMode="External"/><Relationship Id="rId1426" Type="http://schemas.openxmlformats.org/officeDocument/2006/relationships/hyperlink" Target="https://www.facebook.com/conganxaluongson/" TargetMode="External"/><Relationship Id="rId1633" Type="http://schemas.openxmlformats.org/officeDocument/2006/relationships/hyperlink" Target="https://sonla.gov.vn/Default.aspx?sid=4&amp;pageid=27160&amp;p_steering=68965" TargetMode="External"/><Relationship Id="rId1840" Type="http://schemas.openxmlformats.org/officeDocument/2006/relationships/hyperlink" Target="https://tranyen.yenbai.gov.vn/" TargetMode="External"/><Relationship Id="rId1700" Type="http://schemas.openxmlformats.org/officeDocument/2006/relationships/hyperlink" Target="https://www.facebook.com/conganxaquangphu/" TargetMode="External"/><Relationship Id="rId3598" Type="http://schemas.openxmlformats.org/officeDocument/2006/relationships/hyperlink" Target="http://mythanhgiongtrom.bentre.gov.vn/" TargetMode="External"/><Relationship Id="rId3458" Type="http://schemas.openxmlformats.org/officeDocument/2006/relationships/hyperlink" Target="https://www.facebook.com/p/C%C3%B4ng-an-x%C3%A3-Kim-B%C3%B4i-100065479419555/" TargetMode="External"/><Relationship Id="rId3665" Type="http://schemas.openxmlformats.org/officeDocument/2006/relationships/hyperlink" Target="https://www.facebook.com/p/C%C3%B4ng-an-x%C3%A3-H%C6%B0ng-Kh%C3%A1nh-Trung-A-100070163977598/?locale=vi_VN" TargetMode="External"/><Relationship Id="rId3872" Type="http://schemas.openxmlformats.org/officeDocument/2006/relationships/hyperlink" Target="https://qppl.dienbien.gov.vn/" TargetMode="External"/><Relationship Id="rId379" Type="http://schemas.openxmlformats.org/officeDocument/2006/relationships/hyperlink" Target="https://www.facebook.com/profile.php?id=100074291184312" TargetMode="External"/><Relationship Id="rId586" Type="http://schemas.openxmlformats.org/officeDocument/2006/relationships/hyperlink" Target="https://www.facebook.com/profile.php?id=100062935224593" TargetMode="External"/><Relationship Id="rId793" Type="http://schemas.openxmlformats.org/officeDocument/2006/relationships/hyperlink" Target="https://www.facebook.com/profile.php?id=100063537790298" TargetMode="External"/><Relationship Id="rId2267" Type="http://schemas.openxmlformats.org/officeDocument/2006/relationships/hyperlink" Target="https://www.nghean.gov.vn/" TargetMode="External"/><Relationship Id="rId2474" Type="http://schemas.openxmlformats.org/officeDocument/2006/relationships/hyperlink" Target="http://phuockim.phuocson.quangnam.gov.vn/Default.aspx?tabid=1992&amp;language=en-US" TargetMode="External"/><Relationship Id="rId2681" Type="http://schemas.openxmlformats.org/officeDocument/2006/relationships/hyperlink" Target="https://huongson.hatinh.gov.vn/" TargetMode="External"/><Relationship Id="rId3318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525" Type="http://schemas.openxmlformats.org/officeDocument/2006/relationships/hyperlink" Target="https://www.facebook.com/p/C%C3%B4ng-an-x%C3%A3-Ch%C3%AD-T%C3%A2n-100070525734695/?locale=fy_NL" TargetMode="External"/><Relationship Id="rId239" Type="http://schemas.openxmlformats.org/officeDocument/2006/relationships/hyperlink" Target="https://www.facebook.com/TruyenHinhCongAn" TargetMode="External"/><Relationship Id="rId446" Type="http://schemas.openxmlformats.org/officeDocument/2006/relationships/hyperlink" Target="https://www.facebook.com/profile.php?id=100072061436717" TargetMode="External"/><Relationship Id="rId653" Type="http://schemas.openxmlformats.org/officeDocument/2006/relationships/hyperlink" Target="https://www.facebook.com/profile.php?id=100067498794628" TargetMode="External"/><Relationship Id="rId1076" Type="http://schemas.openxmlformats.org/officeDocument/2006/relationships/hyperlink" Target="https://www.facebook.com/CSGT.TT.CAHTRANYEN" TargetMode="External"/><Relationship Id="rId1283" Type="http://schemas.openxmlformats.org/officeDocument/2006/relationships/hyperlink" Target="https://www.facebook.com/CSHSThanhBa/" TargetMode="External"/><Relationship Id="rId1490" Type="http://schemas.openxmlformats.org/officeDocument/2006/relationships/hyperlink" Target="https://www.facebook.com/ConganxaDongQuy/" TargetMode="External"/><Relationship Id="rId2127" Type="http://schemas.openxmlformats.org/officeDocument/2006/relationships/hyperlink" Target="https://www.facebook.com/csqlhcquangninh/" TargetMode="External"/><Relationship Id="rId2334" Type="http://schemas.openxmlformats.org/officeDocument/2006/relationships/hyperlink" Target="https://www.facebook.com/catgialai/" TargetMode="External"/><Relationship Id="rId3732" Type="http://schemas.openxmlformats.org/officeDocument/2006/relationships/hyperlink" Target="https://daitu.thainguyen.gov.vn/" TargetMode="External"/><Relationship Id="rId306" Type="http://schemas.openxmlformats.org/officeDocument/2006/relationships/hyperlink" Target="https://www.facebook.com/profile.php?id=100083121492740" TargetMode="External"/><Relationship Id="rId860" Type="http://schemas.openxmlformats.org/officeDocument/2006/relationships/hyperlink" Target="https://www.facebook.com/profile.php?id=100051158777042" TargetMode="External"/><Relationship Id="rId1143" Type="http://schemas.openxmlformats.org/officeDocument/2006/relationships/hyperlink" Target="https://www.facebook.com/hoiphunucaduytien" TargetMode="External"/><Relationship Id="rId2541" Type="http://schemas.openxmlformats.org/officeDocument/2006/relationships/hyperlink" Target="https://ubndtp.soctrang.gov.vn/tpsoctrang/1279/30417/65238/Phuong-6/" TargetMode="External"/><Relationship Id="rId513" Type="http://schemas.openxmlformats.org/officeDocument/2006/relationships/hyperlink" Target="https://www.facebook.com/profile.php?id=100070406775152" TargetMode="External"/><Relationship Id="rId720" Type="http://schemas.openxmlformats.org/officeDocument/2006/relationships/hyperlink" Target="https://www.facebook.com/profile.php?id=100064752277055" TargetMode="External"/><Relationship Id="rId1350" Type="http://schemas.openxmlformats.org/officeDocument/2006/relationships/hyperlink" Target="https://www.facebook.com/conganxathanhan" TargetMode="External"/><Relationship Id="rId2401" Type="http://schemas.openxmlformats.org/officeDocument/2006/relationships/hyperlink" Target="http://binhphuc.thangbinh.quangnam.gov.vn/" TargetMode="External"/><Relationship Id="rId1003" Type="http://schemas.openxmlformats.org/officeDocument/2006/relationships/hyperlink" Target="https://www.facebook.com/phongcshs" TargetMode="External"/><Relationship Id="rId1210" Type="http://schemas.openxmlformats.org/officeDocument/2006/relationships/hyperlink" Target="https://www.facebook.com/ConganxaKhamLang/" TargetMode="External"/><Relationship Id="rId3175" Type="http://schemas.openxmlformats.org/officeDocument/2006/relationships/hyperlink" Target="https://www.facebook.com/p/C%C3%B4ng-an-x%C3%A3-H%C6%B0ng-Kh%C3%A1nh-Trung-A-100070163977598/?locale=vi_VN" TargetMode="External"/><Relationship Id="rId3382" Type="http://schemas.openxmlformats.org/officeDocument/2006/relationships/hyperlink" Target="https://stttt.dienbien.gov.vn/vi/about/danh-sach-nguoi-phat-ngon-tinh-dien-bien-nam-2018.html" TargetMode="External"/><Relationship Id="rId4019" Type="http://schemas.openxmlformats.org/officeDocument/2006/relationships/hyperlink" Target="https://lucnam.bacgiang.gov.vn/" TargetMode="External"/><Relationship Id="rId2191" Type="http://schemas.openxmlformats.org/officeDocument/2006/relationships/hyperlink" Target="https://www.facebook.com/Anninh24hnamdinh/" TargetMode="External"/><Relationship Id="rId3035" Type="http://schemas.openxmlformats.org/officeDocument/2006/relationships/hyperlink" Target="https://www.facebook.com/xathanhngoc.gov.vn/" TargetMode="External"/><Relationship Id="rId3242" Type="http://schemas.openxmlformats.org/officeDocument/2006/relationships/hyperlink" Target="https://namsach.haiduong.gov.vn/" TargetMode="External"/><Relationship Id="rId163" Type="http://schemas.openxmlformats.org/officeDocument/2006/relationships/hyperlink" Target="https://www.facebook.com/profile.php?id=100083057086428" TargetMode="External"/><Relationship Id="rId370" Type="http://schemas.openxmlformats.org/officeDocument/2006/relationships/hyperlink" Target="https://www.facebook.com/profile.php?id=100075922721891" TargetMode="External"/><Relationship Id="rId2051" Type="http://schemas.openxmlformats.org/officeDocument/2006/relationships/hyperlink" Target="https://www.quangninh.gov.vn/donvi/xaquanglong/Trang/ChiTietBVGioiThieu.aspx?bvid=2" TargetMode="External"/><Relationship Id="rId3102" Type="http://schemas.openxmlformats.org/officeDocument/2006/relationships/hyperlink" Target="https://chupuh.gialai.gov.vn/Xa-Ia-Phang/Tin-tuc.aspx?page=2" TargetMode="External"/><Relationship Id="rId230" Type="http://schemas.openxmlformats.org/officeDocument/2006/relationships/hyperlink" Target="https://www.facebook.com/C%C3%B4ng-an-ph%C6%B0%E1%BB%9Dng-Qu%E1%BA%A3ng-Th%E1%BB%8Bnh-TP-Thanh-Ho%C3%A1-122377039632236" TargetMode="External"/><Relationship Id="rId2868" Type="http://schemas.openxmlformats.org/officeDocument/2006/relationships/hyperlink" Target="https://www.facebook.com/p/C%C3%B4ng-an-huy%E1%BB%87n-Si-Ma-Cai-100065263861384/" TargetMode="External"/><Relationship Id="rId3919" Type="http://schemas.openxmlformats.org/officeDocument/2006/relationships/hyperlink" Target="https://myloc.namdinh.gov.vn/" TargetMode="External"/><Relationship Id="rId4083" Type="http://schemas.openxmlformats.org/officeDocument/2006/relationships/hyperlink" Target="https://www.facebook.com/profile.php?id=100068945883499" TargetMode="External"/><Relationship Id="rId1677" Type="http://schemas.openxmlformats.org/officeDocument/2006/relationships/hyperlink" Target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 TargetMode="External"/><Relationship Id="rId1884" Type="http://schemas.openxmlformats.org/officeDocument/2006/relationships/hyperlink" Target="https://www.facebook.com/p/Tu%E1%BB%95i-tr%E1%BA%BB-C%C3%B4ng-an-t%E1%BB%89nh-Ki%C3%AAn-Giang-100064349125717/" TargetMode="External"/><Relationship Id="rId2728" Type="http://schemas.openxmlformats.org/officeDocument/2006/relationships/hyperlink" Target="https://xasonkim1.hatinh.gov.vn/" TargetMode="External"/><Relationship Id="rId2935" Type="http://schemas.openxmlformats.org/officeDocument/2006/relationships/hyperlink" Target="https://www.facebook.com/p/C%C3%B4ng-an-x%C3%A3-Th%E1%BA%A1ch-Xu%C3%A2n-100067057295529/" TargetMode="External"/><Relationship Id="rId907" Type="http://schemas.openxmlformats.org/officeDocument/2006/relationships/hyperlink" Target="https://www.facebook.com/policetienha/" TargetMode="External"/><Relationship Id="rId1537" Type="http://schemas.openxmlformats.org/officeDocument/2006/relationships/hyperlink" Target="https://www.facebook.com/p/Tu%E1%BB%95i-tr%E1%BA%BB-C%C3%B4ng-an-TP-S%E1%BA%A7m-S%C6%A1n-100069346653553/?locale=te_IN" TargetMode="External"/><Relationship Id="rId1744" Type="http://schemas.openxmlformats.org/officeDocument/2006/relationships/hyperlink" Target="https://thachtrung.hatinhcity.gov.vn/" TargetMode="External"/><Relationship Id="rId1951" Type="http://schemas.openxmlformats.org/officeDocument/2006/relationships/hyperlink" Target="https://hscv1.thanhhoa.gov.vn/quanson/lichct.nsf/lich/C1312AFFFDFD657647258B190023D6C1" TargetMode="External"/><Relationship Id="rId36" Type="http://schemas.openxmlformats.org/officeDocument/2006/relationships/hyperlink" Target="https://www.facebook.com/tuoitreconganvinhloc" TargetMode="External"/><Relationship Id="rId1604" Type="http://schemas.openxmlformats.org/officeDocument/2006/relationships/hyperlink" Target="https://www.bacninh.gov.vn/web/xa-lac-ve" TargetMode="External"/><Relationship Id="rId4010" Type="http://schemas.openxmlformats.org/officeDocument/2006/relationships/hyperlink" Target="https://thanhyen.thachthanh.thanhhoa.gov.vn/uy-ban-nhan-dan" TargetMode="External"/><Relationship Id="rId1811" Type="http://schemas.openxmlformats.org/officeDocument/2006/relationships/hyperlink" Target="https://cammy.dongnai.gov.vn/" TargetMode="External"/><Relationship Id="rId3569" Type="http://schemas.openxmlformats.org/officeDocument/2006/relationships/hyperlink" Target="https://www.facebook.com/p/C%E1%BB%95ng-th%C3%B4ng-tin-%C4%91i%E1%BB%87n-t%E1%BB%AD-UBND-x%C3%A3-Tam-B%C3%ACnh-100064514929795/" TargetMode="External"/><Relationship Id="rId697" Type="http://schemas.openxmlformats.org/officeDocument/2006/relationships/hyperlink" Target="https://www.facebook.com/profile.php?id=100065218171447" TargetMode="External"/><Relationship Id="rId2378" Type="http://schemas.openxmlformats.org/officeDocument/2006/relationships/hyperlink" Target="https://www.facebook.com/phuoclongbac/" TargetMode="External"/><Relationship Id="rId3429" Type="http://schemas.openxmlformats.org/officeDocument/2006/relationships/hyperlink" Target="https://www.facebook.com/TuoitreConganVinhPhuc/" TargetMode="External"/><Relationship Id="rId3776" Type="http://schemas.openxmlformats.org/officeDocument/2006/relationships/hyperlink" Target="https://dongve.tpthanhhoa.thanhhoa.gov.vn/cai-cach-hanh-chinh/ubnd-phuong-dong-ve-trien-khai-thuc-hien-quyet-dinh-68-2024-qd-ubnd-ngay-29-10-2024-cua-ubnd-tin-275461" TargetMode="External"/><Relationship Id="rId3983" Type="http://schemas.openxmlformats.org/officeDocument/2006/relationships/hyperlink" Target="https://phukhe.camkhe.phutho.gov.vn/Chuyen-muc-tin/Chi-tiet-tin/t/uy-ban-nhan-dan/title/14877/ctitle/626?AspxAutoDetectCookieSupport=1" TargetMode="External"/><Relationship Id="rId1187" Type="http://schemas.openxmlformats.org/officeDocument/2006/relationships/hyperlink" Target="https://www.facebook.com/conganxaPhuChau/" TargetMode="External"/><Relationship Id="rId2585" Type="http://schemas.openxmlformats.org/officeDocument/2006/relationships/hyperlink" Target="https://www.facebook.com/p/C%C3%B4ng-an-x%C3%A3-Ia-Hr%C3%BA-100051158777042/" TargetMode="External"/><Relationship Id="rId2792" Type="http://schemas.openxmlformats.org/officeDocument/2006/relationships/hyperlink" Target="https://hailinh.thixanghison.thanhhoa.gov.vn/" TargetMode="External"/><Relationship Id="rId3636" Type="http://schemas.openxmlformats.org/officeDocument/2006/relationships/hyperlink" Target="https://muongte.laichau.gov.vn/" TargetMode="External"/><Relationship Id="rId3843" Type="http://schemas.openxmlformats.org/officeDocument/2006/relationships/hyperlink" Target="https://lethuy.quangbinh.gov.vn/" TargetMode="External"/><Relationship Id="rId557" Type="http://schemas.openxmlformats.org/officeDocument/2006/relationships/hyperlink" Target="https://www.facebook.com/profile.php?id=100063557649899" TargetMode="External"/><Relationship Id="rId764" Type="http://schemas.openxmlformats.org/officeDocument/2006/relationships/hyperlink" Target="https://www.facebook.com/profile.php?id=100063762270805" TargetMode="External"/><Relationship Id="rId971" Type="http://schemas.openxmlformats.org/officeDocument/2006/relationships/hyperlink" Target="https://www.facebook.com/policebinhdao" TargetMode="External"/><Relationship Id="rId1394" Type="http://schemas.openxmlformats.org/officeDocument/2006/relationships/hyperlink" Target="https://www.facebook.com/conganxaphule/" TargetMode="External"/><Relationship Id="rId2238" Type="http://schemas.openxmlformats.org/officeDocument/2006/relationships/hyperlink" Target="https://www.facebook.com/tuoitreconganbaclieu/?locale=vi_VN" TargetMode="External"/><Relationship Id="rId2445" Type="http://schemas.openxmlformats.org/officeDocument/2006/relationships/hyperlink" Target="https://www.facebook.com/policeduytrung/" TargetMode="External"/><Relationship Id="rId2652" Type="http://schemas.openxmlformats.org/officeDocument/2006/relationships/hyperlink" Target="http://xuanphuc.nhuthanh.thanhhoa.gov.vn/web/nhan-su.htm?cbxTochuc=6059a864-8f37-4782-0856-21494a730f19" TargetMode="External"/><Relationship Id="rId3703" Type="http://schemas.openxmlformats.org/officeDocument/2006/relationships/hyperlink" Target="https://nguyenphuc.bachthong.gov.vn/" TargetMode="External"/><Relationship Id="rId3910" Type="http://schemas.openxmlformats.org/officeDocument/2006/relationships/hyperlink" Target="https://www.facebook.com/conganxatanphuc/" TargetMode="External"/><Relationship Id="rId417" Type="http://schemas.openxmlformats.org/officeDocument/2006/relationships/hyperlink" Target="https://www.facebook.com/PhunuConganHoaAn" TargetMode="External"/><Relationship Id="rId624" Type="http://schemas.openxmlformats.org/officeDocument/2006/relationships/hyperlink" Target="https://www.facebook.com/profile.php?id=100068385684735" TargetMode="External"/><Relationship Id="rId831" Type="http://schemas.openxmlformats.org/officeDocument/2006/relationships/hyperlink" Target="https://www.facebook.com/profile.php?id=100060685411306" TargetMode="External"/><Relationship Id="rId1047" Type="http://schemas.openxmlformats.org/officeDocument/2006/relationships/hyperlink" Target="https://www.facebook.com/Ph%C3%B2ng-C%E1%BA%A3nh-s%C3%A1t-PCCC-v%C3%A0-CNCH-C%C3%B4ng-an-t%E1%BB%89nh-B%E1%BA%A1c-Li%C3%AAu-101719179145732/" TargetMode="External"/><Relationship Id="rId1254" Type="http://schemas.openxmlformats.org/officeDocument/2006/relationships/hyperlink" Target="https://www.facebook.com/doanthanhnienconganhuyenlak47/" TargetMode="External"/><Relationship Id="rId1461" Type="http://schemas.openxmlformats.org/officeDocument/2006/relationships/hyperlink" Target="https://www.facebook.com/conganxahoangphong/" TargetMode="External"/><Relationship Id="rId2305" Type="http://schemas.openxmlformats.org/officeDocument/2006/relationships/hyperlink" Target="https://www.tayninh.gov.vn/" TargetMode="External"/><Relationship Id="rId2512" Type="http://schemas.openxmlformats.org/officeDocument/2006/relationships/hyperlink" Target="https://tienphuoc.quangnam.gov.vn/webcenter/portal/tienphuoc" TargetMode="External"/><Relationship Id="rId1114" Type="http://schemas.openxmlformats.org/officeDocument/2006/relationships/hyperlink" Target="https://www.facebook.com/conganxathieuvan/" TargetMode="External"/><Relationship Id="rId1321" Type="http://schemas.openxmlformats.org/officeDocument/2006/relationships/hyperlink" Target="https://www.facebook.com/conganxavinhquang/" TargetMode="External"/><Relationship Id="rId3079" Type="http://schemas.openxmlformats.org/officeDocument/2006/relationships/hyperlink" Target="https://www.facebook.com/p/C%C3%B4ng-an-x%C3%A3-Nam-Ph%C3%BAc-Th%C4%83ng-100063464831808/" TargetMode="External"/><Relationship Id="rId3286" Type="http://schemas.openxmlformats.org/officeDocument/2006/relationships/hyperlink" Target="https://dichvucong.namdinh.gov.vn/portaldvc/KenhTin/dich-vu-cong-truc-tuyen.aspx?_dv=66985F40-11AF-1CAA-934C-2C0FCFDCDECE" TargetMode="External"/><Relationship Id="rId3493" Type="http://schemas.openxmlformats.org/officeDocument/2006/relationships/hyperlink" Target="https://www.facebook.com/p/C%C3%B4ng-an-x%C3%A3-T%C3%A2n-D%C3%A2n-%C4%90%E1%BB%A9c-Th%E1%BB%8D-H%C3%A0-T%C4%A9nh-100072029606962/" TargetMode="External"/><Relationship Id="rId2095" Type="http://schemas.openxmlformats.org/officeDocument/2006/relationships/hyperlink" Target="https://www.facebook.com/conganxadonglac/" TargetMode="External"/><Relationship Id="rId3146" Type="http://schemas.openxmlformats.org/officeDocument/2006/relationships/hyperlink" Target="https://thanhpho.sonla.gov.vn/1256/28424/64402/572043/chinh-tri/bi-thu-thanh-uy-doi-thoai-voi-nhan-dan-xa-chieng-xom" TargetMode="External"/><Relationship Id="rId3353" Type="http://schemas.openxmlformats.org/officeDocument/2006/relationships/hyperlink" Target="https://www.facebook.com/p/C%C3%B4ng-an-x%C3%A3-An-%E1%BA%A4p-Qu%E1%BB%B3nh-Ph%E1%BB%A5-Th%C3%A1i-B%C3%ACnh-100072376419877/" TargetMode="External"/><Relationship Id="rId274" Type="http://schemas.openxmlformats.org/officeDocument/2006/relationships/hyperlink" Target="https://www.facebook.com/C%C3%B4ng-An-X%C3%A3-C%C3%B2-N%C3%B2i-Mai-S%C6%A1n-S%C6%A1n-La-104119541909003/" TargetMode="External"/><Relationship Id="rId481" Type="http://schemas.openxmlformats.org/officeDocument/2006/relationships/hyperlink" Target="https://www.facebook.com/profile.php?id=100071398934709" TargetMode="External"/><Relationship Id="rId2162" Type="http://schemas.openxmlformats.org/officeDocument/2006/relationships/hyperlink" Target="https://thocuong.trieuson.thanhhoa.gov.vn/" TargetMode="External"/><Relationship Id="rId3006" Type="http://schemas.openxmlformats.org/officeDocument/2006/relationships/hyperlink" Target="https://nguyethoa.chauthanh.travinh.gov.vn/" TargetMode="External"/><Relationship Id="rId3560" Type="http://schemas.openxmlformats.org/officeDocument/2006/relationships/hyperlink" Target="https://www.facebook.com/p/C%C3%B4ng-an-x%C3%A3-Qu%E1%BA%A3ng-Ti%C3%AAn-Th%E1%BB%8B-x%C3%A3-Ba-%C4%90%E1%BB%93n-100072202249710/" TargetMode="External"/><Relationship Id="rId134" Type="http://schemas.openxmlformats.org/officeDocument/2006/relationships/hyperlink" Target="https://www.facebook.com/X%C3%A2y-d%E1%BB%B1ng-phong-tr%C3%A0o-b%E1%BA%A3o-v%E1%BB%87-ANTQ-Huy%E1%BB%87n-Tam-B%C3%ACnh-T%E1%BB%89nh-V%C4%A9nh-Long-105290122023218/" TargetMode="External"/><Relationship Id="rId3213" Type="http://schemas.openxmlformats.org/officeDocument/2006/relationships/hyperlink" Target="https://www.facebook.com/people/C%C3%B4ng-an-x%C3%A3-Ta-Ma-Huy%E1%BB%87n-Tu%E1%BA%A7n-Gi%C3%A1o-T%E1%BB%89nh-%C4%90i%E1%BB%87n-Bi%C3%AAn/100071017850056/" TargetMode="External"/><Relationship Id="rId3420" Type="http://schemas.openxmlformats.org/officeDocument/2006/relationships/hyperlink" Target="https://m.nongthonmoituyenquang.gov.vn/media/files/2018/X%C3%A3-%C4%90%E1%BA%A1i-Ph%C3%BA.pdf" TargetMode="External"/><Relationship Id="rId341" Type="http://schemas.openxmlformats.org/officeDocument/2006/relationships/hyperlink" Target="https://www.facebook.com/profile.php?id=100072218360197" TargetMode="External"/><Relationship Id="rId2022" Type="http://schemas.openxmlformats.org/officeDocument/2006/relationships/hyperlink" Target="https://www.facebook.com/groups/PhongChau/permalink/6624362111007132/" TargetMode="External"/><Relationship Id="rId2979" Type="http://schemas.openxmlformats.org/officeDocument/2006/relationships/hyperlink" Target="http://congbao.tuyenquang.gov.vn/van-ban/the-loai/quyet-dinh/trang-149.html" TargetMode="External"/><Relationship Id="rId201" Type="http://schemas.openxmlformats.org/officeDocument/2006/relationships/hyperlink" Target="https://www.facebook.com/profile.php?id=100083057086428" TargetMode="External"/><Relationship Id="rId1788" Type="http://schemas.openxmlformats.org/officeDocument/2006/relationships/hyperlink" Target="https://www.facebook.com/100082912197725" TargetMode="External"/><Relationship Id="rId1995" Type="http://schemas.openxmlformats.org/officeDocument/2006/relationships/hyperlink" Target="https://www.facebook.com/tuoitrecongansonla/" TargetMode="External"/><Relationship Id="rId2839" Type="http://schemas.openxmlformats.org/officeDocument/2006/relationships/hyperlink" Target="https://haugiang.gov.vn/" TargetMode="External"/><Relationship Id="rId1648" Type="http://schemas.openxmlformats.org/officeDocument/2006/relationships/hyperlink" Target="https://www.facebook.com/p/Tu%E1%BB%95i-tr%E1%BA%BB-C%C3%B4ng-an-Th%C3%A0nh-ph%E1%BB%91-V%C4%A9nh-Y%C3%AAn-100066497717181/?locale=gl_ES" TargetMode="External"/><Relationship Id="rId4054" Type="http://schemas.openxmlformats.org/officeDocument/2006/relationships/hyperlink" Target="https://vinhphuc.gov.vn/" TargetMode="External"/><Relationship Id="rId1508" Type="http://schemas.openxmlformats.org/officeDocument/2006/relationships/hyperlink" Target="https://www.facebook.com/p/C%C3%B4ng-an-x%C3%A3-%C4%90%C3%B4ng-Ph%C3%BA-huy%E1%BB%87n-%C4%90%C3%B4ng-S%C6%A1n-t%E1%BB%89nh-Thanh-H%C3%B3a-100083122513009/" TargetMode="External"/><Relationship Id="rId1855" Type="http://schemas.openxmlformats.org/officeDocument/2006/relationships/hyperlink" Target="https://www.binhduong.gov.vn/" TargetMode="External"/><Relationship Id="rId2906" Type="http://schemas.openxmlformats.org/officeDocument/2006/relationships/hyperlink" Target="https://www.facebook.com/yenbinhtoancanh21/" TargetMode="External"/><Relationship Id="rId3070" Type="http://schemas.openxmlformats.org/officeDocument/2006/relationships/hyperlink" Target="https://www.facebook.com/p/C%C3%B4ng-an-x%C3%A3-C%E1%BA%A9m-Ng%E1%BB%8Dc-C%E1%BA%A9m-Th%E1%BB%A7y-100063292445489/" TargetMode="External"/><Relationship Id="rId1715" Type="http://schemas.openxmlformats.org/officeDocument/2006/relationships/hyperlink" Target="http://www.hdndquangtri.gov.vn/laws/detail/Nghi-quyet-Ve-viec-giai-the-thon-Nguoc-thuoc-xa-Ba-Nang-de-chuyen-giao-ve-xa-Ta-Long-quan-ly-va-thanh-lap-thon-moi-voi-ten-goi-thon-Nguoc-thuoc-xa-ta-Long-huyen-Dakrong-tinh-Quang-Tri-71/?download=1&amp;id=0" TargetMode="External"/><Relationship Id="rId1922" Type="http://schemas.openxmlformats.org/officeDocument/2006/relationships/hyperlink" Target="https://chupuh.gialai.gov.vn/Xa-Ia-Hla/Gioi-thieu/Co-cau-to-chuc.aspx" TargetMode="External"/><Relationship Id="rId3887" Type="http://schemas.openxmlformats.org/officeDocument/2006/relationships/hyperlink" Target="https://gioiphien.thanhphoyenbai.yenbai.gov.vn/" TargetMode="External"/><Relationship Id="rId2489" Type="http://schemas.openxmlformats.org/officeDocument/2006/relationships/hyperlink" Target="https://file-qoffice.quangnam.gov.vn/_download/files-live/2021/12/20211221/a9ffa0bf-717f-473b-a929-3d80b800bd8c.pdf" TargetMode="External"/><Relationship Id="rId2696" Type="http://schemas.openxmlformats.org/officeDocument/2006/relationships/hyperlink" Target="http://kygiang.kyanh.hatinh.gov.vn/" TargetMode="External"/><Relationship Id="rId3747" Type="http://schemas.openxmlformats.org/officeDocument/2006/relationships/hyperlink" Target="https://www.facebook.com/pages/C%C3%B4ng%20An%20Huy%E1%BB%87n%20Tri%20T%C3%B4n/649169801768785/" TargetMode="External"/><Relationship Id="rId3954" Type="http://schemas.openxmlformats.org/officeDocument/2006/relationships/hyperlink" Target="https://www.facebook.com/TSMT.tuyenquang2015/?locale=vi_VN" TargetMode="External"/><Relationship Id="rId668" Type="http://schemas.openxmlformats.org/officeDocument/2006/relationships/hyperlink" Target="https://www.facebook.com/profile.php?id=100066732884699" TargetMode="External"/><Relationship Id="rId875" Type="http://schemas.openxmlformats.org/officeDocument/2006/relationships/hyperlink" Target="https://www.facebook.com/profile.php?id=100034707650596" TargetMode="External"/><Relationship Id="rId1298" Type="http://schemas.openxmlformats.org/officeDocument/2006/relationships/hyperlink" Target="https://www.facebook.com/cscdcatn/" TargetMode="External"/><Relationship Id="rId2349" Type="http://schemas.openxmlformats.org/officeDocument/2006/relationships/hyperlink" Target="https://www.facebook.com/congannhandan.com.vn/" TargetMode="External"/><Relationship Id="rId2556" Type="http://schemas.openxmlformats.org/officeDocument/2006/relationships/hyperlink" Target="https://www.facebook.com/p/C%C3%B4ng-an-huy%E1%BB%87n-Y%C3%AAn-M%C3%B4-100033535308059/?locale=vi_VN" TargetMode="External"/><Relationship Id="rId2763" Type="http://schemas.openxmlformats.org/officeDocument/2006/relationships/hyperlink" Target="https://yencat.nhuxuan.thanhhoa.gov.vn/" TargetMode="External"/><Relationship Id="rId2970" Type="http://schemas.openxmlformats.org/officeDocument/2006/relationships/hyperlink" Target="https://www.facebook.com/p/C%C3%B4ng-an-x%C3%A3-Trung-S%C6%A1n-100068020364679/" TargetMode="External"/><Relationship Id="rId3607" Type="http://schemas.openxmlformats.org/officeDocument/2006/relationships/hyperlink" Target="https://www.facebook.com/p/C%C3%B4ng-an-x%C3%A3-Ng%E1%BB%8Dc-Quan-100022836976673/" TargetMode="External"/><Relationship Id="rId3814" Type="http://schemas.openxmlformats.org/officeDocument/2006/relationships/hyperlink" Target="https://vinhphuc.gov.vn/" TargetMode="External"/><Relationship Id="rId528" Type="http://schemas.openxmlformats.org/officeDocument/2006/relationships/hyperlink" Target="https://www.facebook.com/profile.php?id=100069843307077" TargetMode="External"/><Relationship Id="rId735" Type="http://schemas.openxmlformats.org/officeDocument/2006/relationships/hyperlink" Target="https://www.facebook.com/profile.php?id=100064509586365" TargetMode="External"/><Relationship Id="rId942" Type="http://schemas.openxmlformats.org/officeDocument/2006/relationships/hyperlink" Target="https://www.facebook.com/policeduyxuyen" TargetMode="External"/><Relationship Id="rId1158" Type="http://schemas.openxmlformats.org/officeDocument/2006/relationships/hyperlink" Target="https://www.facebook.com/conganxadaosan" TargetMode="External"/><Relationship Id="rId1365" Type="http://schemas.openxmlformats.org/officeDocument/2006/relationships/hyperlink" Target="https://www.facebook.com/conganxatanchi" TargetMode="External"/><Relationship Id="rId1572" Type="http://schemas.openxmlformats.org/officeDocument/2006/relationships/hyperlink" Target="https://www.facebook.com/ConganxaHongBach/" TargetMode="External"/><Relationship Id="rId2209" Type="http://schemas.openxmlformats.org/officeDocument/2006/relationships/hyperlink" Target="https://tptv.travinh.gov.vn/" TargetMode="External"/><Relationship Id="rId2416" Type="http://schemas.openxmlformats.org/officeDocument/2006/relationships/hyperlink" Target="https://dailoc.quangnam.gov.vn/" TargetMode="External"/><Relationship Id="rId2623" Type="http://schemas.openxmlformats.org/officeDocument/2006/relationships/hyperlink" Target="https://www.facebook.com/groups/langtotdong/" TargetMode="External"/><Relationship Id="rId1018" Type="http://schemas.openxmlformats.org/officeDocument/2006/relationships/hyperlink" Target="https://www.facebook.com/Ph%E1%BB%A5-n%E1%BB%AF-C%C3%B4ng-an-th%E1%BB%8B-x%C3%A3-Nghi-S%C6%A1n-Thanh-Ho%C3%A1-108968794807953/" TargetMode="External"/><Relationship Id="rId1225" Type="http://schemas.openxmlformats.org/officeDocument/2006/relationships/hyperlink" Target="https://www.facebook.com/conganxahoangdongf/" TargetMode="External"/><Relationship Id="rId1432" Type="http://schemas.openxmlformats.org/officeDocument/2006/relationships/hyperlink" Target="https://www.facebook.com/CongAnxaLienMinh" TargetMode="External"/><Relationship Id="rId2830" Type="http://schemas.openxmlformats.org/officeDocument/2006/relationships/hyperlink" Target="https://yenson.hatrung.thanhhoa.gov.vn/" TargetMode="External"/><Relationship Id="rId71" Type="http://schemas.openxmlformats.org/officeDocument/2006/relationships/hyperlink" Target="https://www.facebook.com/C%C3%B4ng-An-X%C3%A3-Ng%E1%BB%8Dc-Li%C3%AAn-Huy%E1%BB%87n-C%E1%BA%A9m-Gi%C3%A0ng-T%E1%BB%89nh-H%E1%BA%A3i-D%C6%B0%C6%A1ng-105283481805589" TargetMode="External"/><Relationship Id="rId802" Type="http://schemas.openxmlformats.org/officeDocument/2006/relationships/hyperlink" Target="https://www.facebook.com/profile.php?id=100063490723830" TargetMode="External"/><Relationship Id="rId3397" Type="http://schemas.openxmlformats.org/officeDocument/2006/relationships/hyperlink" Target="https://www.facebook.com/p/C%C3%B4ng-an-x%C3%A3-Y%C3%AAn-L%E1%BA%ADp-100073524621443/" TargetMode="External"/><Relationship Id="rId178" Type="http://schemas.openxmlformats.org/officeDocument/2006/relationships/hyperlink" Target="https://www.facebook.com/profile.php?id=100075965263068" TargetMode="External"/><Relationship Id="rId3257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3464" Type="http://schemas.openxmlformats.org/officeDocument/2006/relationships/hyperlink" Target="https://www.facebook.com/p/C%C3%B4ng-an-x%C3%A3-Qu%E1%BA%A3ng-Ti%C3%AAn-Th%E1%BB%8B-x%C3%A3-Ba-%C4%90%E1%BB%93n-100072202249710/" TargetMode="External"/><Relationship Id="rId3671" Type="http://schemas.openxmlformats.org/officeDocument/2006/relationships/hyperlink" Target="https://www.facebook.com/capquangthinh.th.vn/?locale=vi_VN" TargetMode="External"/><Relationship Id="rId385" Type="http://schemas.openxmlformats.org/officeDocument/2006/relationships/hyperlink" Target="https://www.facebook.com/profile.php?id=100072938888437" TargetMode="External"/><Relationship Id="rId592" Type="http://schemas.openxmlformats.org/officeDocument/2006/relationships/hyperlink" Target="https://www.facebook.com/profile.php?id=100061283673247" TargetMode="External"/><Relationship Id="rId2066" Type="http://schemas.openxmlformats.org/officeDocument/2006/relationships/hyperlink" Target="https://muasamcong.mpi.gov.vn/edoc-oldproxy-service/api/download/file/browser?filePath=/WAS/e-doc/BID/EVAL/2022/07/20220706059/00/SUCC/1251+Q%C4%90+TR%C3%9ANG+TH%E1%BA%A6U+TRUNG+TH%C6%AF%E1%BB%A2NG+QUAN+T%E1%BB%B0.pdf" TargetMode="External"/><Relationship Id="rId2273" Type="http://schemas.openxmlformats.org/officeDocument/2006/relationships/hyperlink" Target="https://hatinh.gov.vn/" TargetMode="External"/><Relationship Id="rId2480" Type="http://schemas.openxmlformats.org/officeDocument/2006/relationships/hyperlink" Target="https://www.facebook.com/policequangnam/?locale=vi_VN" TargetMode="External"/><Relationship Id="rId3117" Type="http://schemas.openxmlformats.org/officeDocument/2006/relationships/hyperlink" Target="https://caongoc.ngoclac.thanhhoa.gov.vn/web/danh-ba-co-quan-chuc-nang/" TargetMode="External"/><Relationship Id="rId3324" Type="http://schemas.openxmlformats.org/officeDocument/2006/relationships/hyperlink" Target="https://www.facebook.com/p/C%C3%B4ng-an-x%C3%A3-Hi%E1%BB%81n-Quan-huy%E1%BB%87n-Tam-N%C3%B4ng-T%E1%BB%89nh-Ph%C3%BA-Th%E1%BB%8D-100072248658440/" TargetMode="External"/><Relationship Id="rId3531" Type="http://schemas.openxmlformats.org/officeDocument/2006/relationships/hyperlink" Target="https://bentre.gov.vn/Documents/848_danh_sach%20nguoi%20phat%20ngon.pdf" TargetMode="External"/><Relationship Id="rId245" Type="http://schemas.openxmlformats.org/officeDocument/2006/relationships/hyperlink" Target="https://www.facebook.com/profile.php?id=100078407517853" TargetMode="External"/><Relationship Id="rId452" Type="http://schemas.openxmlformats.org/officeDocument/2006/relationships/hyperlink" Target="https://www.facebook.com/caxhaumytrinh/" TargetMode="External"/><Relationship Id="rId1082" Type="http://schemas.openxmlformats.org/officeDocument/2006/relationships/hyperlink" Target="https://www.facebook.com/pages/Ph%C3%B2ng-C%E1%BA%A3nh-S%C3%A1t-Ph%C3%B2ng-Ch%C3%A1y-Ch%E1%BB%AFa-Ch%C3%A1y-C%E1%BB%A9u-N%E1%BA%A1n-C%E1%BB%A9u-H%E1%BB%99-Th%C3%A0nh-Ph%E1%BB%91-Tr%C3%A0-Vinh/1238811686249244" TargetMode="External"/><Relationship Id="rId2133" Type="http://schemas.openxmlformats.org/officeDocument/2006/relationships/hyperlink" Target="https://www.facebook.com/p/X%C3%A3-Kh%E1%BA%A3i-Xu%C3%A2n-Thanh-Ba-Ph%C3%BA-Th%E1%BB%8D-100083123807492/" TargetMode="External"/><Relationship Id="rId2340" Type="http://schemas.openxmlformats.org/officeDocument/2006/relationships/hyperlink" Target="https://www.tayninh.gov.vn/" TargetMode="External"/><Relationship Id="rId105" Type="http://schemas.openxmlformats.org/officeDocument/2006/relationships/hyperlink" Target="https://www.facebook.com/conganxayenthanglangchanhth" TargetMode="External"/><Relationship Id="rId312" Type="http://schemas.openxmlformats.org/officeDocument/2006/relationships/hyperlink" Target="https://www.facebook.com/profile.php?id=100072062261654" TargetMode="External"/><Relationship Id="rId2200" Type="http://schemas.openxmlformats.org/officeDocument/2006/relationships/hyperlink" Target="http://phunhuan.hochiminhcity.gov.vn/" TargetMode="External"/><Relationship Id="rId4098" Type="http://schemas.openxmlformats.org/officeDocument/2006/relationships/printerSettings" Target="../printerSettings/printerSettings1.bin"/><Relationship Id="rId1899" Type="http://schemas.openxmlformats.org/officeDocument/2006/relationships/hyperlink" Target="https://www.facebook.com/cahyenphong/" TargetMode="External"/><Relationship Id="rId1759" Type="http://schemas.openxmlformats.org/officeDocument/2006/relationships/hyperlink" Target="http://thieuvan.thieuhoa.thanhhoa.gov.vn/" TargetMode="External"/><Relationship Id="rId1966" Type="http://schemas.openxmlformats.org/officeDocument/2006/relationships/hyperlink" Target="https://hoangtrung.hoanghoa.thanhhoa.gov.vn/" TargetMode="External"/><Relationship Id="rId3181" Type="http://schemas.openxmlformats.org/officeDocument/2006/relationships/hyperlink" Target="https://www.facebook.com/thcsdaihop.tu.ky/" TargetMode="External"/><Relationship Id="rId4025" Type="http://schemas.openxmlformats.org/officeDocument/2006/relationships/hyperlink" Target="https://www.facebook.com/p/C%C3%B4ng-an-th%E1%BB%8B-tr%E1%BA%A5n-H%C3%A0-Trung-100072424748229/" TargetMode="External"/><Relationship Id="rId1619" Type="http://schemas.openxmlformats.org/officeDocument/2006/relationships/hyperlink" Target="https://longtoan.txdh.travinh.gov.vn/" TargetMode="External"/><Relationship Id="rId1826" Type="http://schemas.openxmlformats.org/officeDocument/2006/relationships/hyperlink" Target="https://www.facebook.com/conganyenthuy/?locale=vi_VN" TargetMode="External"/><Relationship Id="rId3041" Type="http://schemas.openxmlformats.org/officeDocument/2006/relationships/hyperlink" Target="https://www.facebook.com/p/C%C3%B4ng-an-x%C3%A3-Ph%C3%BA-Xu%C3%A2n-th%C3%A0nh-ph%E1%BB%91-Th%C3%A1i-B%C3%ACnh-100061004888210/" TargetMode="External"/><Relationship Id="rId3998" Type="http://schemas.openxmlformats.org/officeDocument/2006/relationships/hyperlink" Target="https://www.facebook.com/congancamthuy/" TargetMode="External"/><Relationship Id="rId3858" Type="http://schemas.openxmlformats.org/officeDocument/2006/relationships/hyperlink" Target="https://www.quangtri.gov.vn/" TargetMode="External"/><Relationship Id="rId779" Type="http://schemas.openxmlformats.org/officeDocument/2006/relationships/hyperlink" Target="https://www.facebook.com/profile.php?id=100063623409795" TargetMode="External"/><Relationship Id="rId986" Type="http://schemas.openxmlformats.org/officeDocument/2006/relationships/hyperlink" Target="https://www.facebook.com/phunuconganninhbinh/" TargetMode="External"/><Relationship Id="rId2667" Type="http://schemas.openxmlformats.org/officeDocument/2006/relationships/hyperlink" Target="https://www.facebook.com/p/C%C3%B4ng-an-x%C3%A3-Y%C3%AAn-Th%E1%BB%8D-100066997327279/" TargetMode="External"/><Relationship Id="rId3718" Type="http://schemas.openxmlformats.org/officeDocument/2006/relationships/hyperlink" Target="https://www.facebook.com/p/ANTT-X%C3%A3-H%E1%BB%93-%C4%90%E1%BA%AFc-Ki%E1%BB%87n-100071757072418/" TargetMode="External"/><Relationship Id="rId639" Type="http://schemas.openxmlformats.org/officeDocument/2006/relationships/hyperlink" Target="https://www.facebook.com/profile.php?id=100067952975535" TargetMode="External"/><Relationship Id="rId1269" Type="http://schemas.openxmlformats.org/officeDocument/2006/relationships/hyperlink" Target="https://www.facebook.com/Doan.TNCS.HoChiMinh.BoCongan/" TargetMode="External"/><Relationship Id="rId1476" Type="http://schemas.openxmlformats.org/officeDocument/2006/relationships/hyperlink" Target="https://www.facebook.com/conganxagiahoi" TargetMode="External"/><Relationship Id="rId2874" Type="http://schemas.openxmlformats.org/officeDocument/2006/relationships/hyperlink" Target="http://giaphong.giavien.ninhbinh.gov.vn/" TargetMode="External"/><Relationship Id="rId3925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846" Type="http://schemas.openxmlformats.org/officeDocument/2006/relationships/hyperlink" Target="https://www.facebook.com/profile.php?id=100057601652807" TargetMode="External"/><Relationship Id="rId1129" Type="http://schemas.openxmlformats.org/officeDocument/2006/relationships/hyperlink" Target="https://www.facebook.com/K%E1%BB%B9-thu%E1%BA%ADt-h%C3%ACnh-s%E1%BB%B1-T%C3%A2y-Ninh-101632418731142/" TargetMode="External"/><Relationship Id="rId1683" Type="http://schemas.openxmlformats.org/officeDocument/2006/relationships/hyperlink" Target="https://www.facebook.com/conganxaphuochau/" TargetMode="External"/><Relationship Id="rId1890" Type="http://schemas.openxmlformats.org/officeDocument/2006/relationships/hyperlink" Target="https://www.phuyen.gov.vn/" TargetMode="External"/><Relationship Id="rId2527" Type="http://schemas.openxmlformats.org/officeDocument/2006/relationships/hyperlink" Target="https://vanchan.yenbai.gov.vn/" TargetMode="External"/><Relationship Id="rId2734" Type="http://schemas.openxmlformats.org/officeDocument/2006/relationships/hyperlink" Target="https://hscvtxka.hatinh.gov.vn/txkyanh/vbpq.nsf/4FAD63E00399B1AE47258ADF0009ED27/$file/19.-To-trinh-pd-QH-UBND-KY-NINH(29.02.2024_11h21p36)_signed.pdf" TargetMode="External"/><Relationship Id="rId2941" Type="http://schemas.openxmlformats.org/officeDocument/2006/relationships/hyperlink" Target="https://giaolac.namdinh.gov.vn/" TargetMode="External"/><Relationship Id="rId706" Type="http://schemas.openxmlformats.org/officeDocument/2006/relationships/hyperlink" Target="https://www.facebook.com/profile.php?id=100064903382297" TargetMode="External"/><Relationship Id="rId913" Type="http://schemas.openxmlformats.org/officeDocument/2006/relationships/hyperlink" Target="https://www.facebook.com/policetanbinh" TargetMode="External"/><Relationship Id="rId1336" Type="http://schemas.openxmlformats.org/officeDocument/2006/relationships/hyperlink" Target="https://www.facebook.com/conganxathuyduyen/" TargetMode="External"/><Relationship Id="rId1543" Type="http://schemas.openxmlformats.org/officeDocument/2006/relationships/hyperlink" Target="https://www.facebook.com/p/Tu%E1%BB%95i-tr%E1%BA%BB-C%C3%B4ng-an-Th%C3%A1i-B%C3%ACnh-100068113789461/" TargetMode="External"/><Relationship Id="rId1750" Type="http://schemas.openxmlformats.org/officeDocument/2006/relationships/hyperlink" Target="https://www.facebook.com/p/C%C3%B4ng-an-x%C3%A3-Th%E1%BA%A1nh-Qu%E1%BB%9Bi-100067439768110/" TargetMode="External"/><Relationship Id="rId2801" Type="http://schemas.openxmlformats.org/officeDocument/2006/relationships/hyperlink" Target="http://khanhhai.yenkhanh.ninhbinh.gov.vn/" TargetMode="External"/><Relationship Id="rId42" Type="http://schemas.openxmlformats.org/officeDocument/2006/relationships/hyperlink" Target="https://www.facebook.com/caxhadong/" TargetMode="External"/><Relationship Id="rId1403" Type="http://schemas.openxmlformats.org/officeDocument/2006/relationships/hyperlink" Target="https://www.facebook.com/conganxanghiahung.org" TargetMode="External"/><Relationship Id="rId1610" Type="http://schemas.openxmlformats.org/officeDocument/2006/relationships/hyperlink" Target="https://langson.yendung.bacgiang.gov.vn/" TargetMode="External"/><Relationship Id="rId3368" Type="http://schemas.openxmlformats.org/officeDocument/2006/relationships/hyperlink" Target="https://www.facebook.com/p/C%C3%B4ng-an-x%C3%A3-Hi%E1%BB%87p-C%C3%A1t-Nam-S%C3%A1ch-H%E1%BA%A3i-D%C6%B0%C6%A1ng-100072440046533/" TargetMode="External"/><Relationship Id="rId3575" Type="http://schemas.openxmlformats.org/officeDocument/2006/relationships/hyperlink" Target="https://www.facebook.com/CongantinhPhuTho19/" TargetMode="External"/><Relationship Id="rId3782" Type="http://schemas.openxmlformats.org/officeDocument/2006/relationships/hyperlink" Target="http://duchong.trungkhanh.caobang.gov.vn/dang-uy" TargetMode="External"/><Relationship Id="rId289" Type="http://schemas.openxmlformats.org/officeDocument/2006/relationships/hyperlink" Target="https://www.facebook.com/C%C3%B4ng-an-x%C3%A3-%C4%90%C3%A1-%C4%90%E1%BB%8F-huy%E1%BB%87n-Ph%C3%B9-Y%C3%AAn-t%E1%BB%89nh-S%C6%A1n-La-103472988639000/" TargetMode="External"/><Relationship Id="rId496" Type="http://schemas.openxmlformats.org/officeDocument/2006/relationships/hyperlink" Target="https://www.facebook.com/profile.php?id=100071071523837" TargetMode="External"/><Relationship Id="rId2177" Type="http://schemas.openxmlformats.org/officeDocument/2006/relationships/hyperlink" Target="http://trunghoi.dinhhoa.thainguyen.gov.vn/so-do-bo-may/-/asset_publisher/JJBsrmKSKi98/content/lanh-ao-ubnd-xa-trung-hoi?inheritRedirect=true" TargetMode="External"/><Relationship Id="rId2384" Type="http://schemas.openxmlformats.org/officeDocument/2006/relationships/hyperlink" Target="https://vinhchau.soctrang.gov.vn/" TargetMode="External"/><Relationship Id="rId2591" Type="http://schemas.openxmlformats.org/officeDocument/2006/relationships/hyperlink" Target="https://www.facebook.com/p/C%C3%B4ng-an-x%C3%A3-Ia-Drang-huy%E1%BB%87n-Ch%C6%B0-Pr%C3%B4ng-t%E1%BB%89nh-Gia-Lai-100052877869691/" TargetMode="External"/><Relationship Id="rId3228" Type="http://schemas.openxmlformats.org/officeDocument/2006/relationships/hyperlink" Target="https://quangbinh.gov.vn/" TargetMode="External"/><Relationship Id="rId3435" Type="http://schemas.openxmlformats.org/officeDocument/2006/relationships/hyperlink" Target="https://dbnd.quangbinh.gov.vn/chi-tiet-tin/-/view-article/1/1515633979427/1689756165816" TargetMode="External"/><Relationship Id="rId3642" Type="http://schemas.openxmlformats.org/officeDocument/2006/relationships/hyperlink" Target="https://sonhoa.phuyen.gov.vn/van-hoa-xa-hoi/to-chuc-le-don-nhan-bang-xep-hang-di-tich-lich-su-cap-tinh-dia-diem-xay-ra-vu-tham-sat-nui-lo-772126" TargetMode="External"/><Relationship Id="rId149" Type="http://schemas.openxmlformats.org/officeDocument/2006/relationships/hyperlink" Target="https://www.facebook.com/ubndxaeatieu/" TargetMode="External"/><Relationship Id="rId356" Type="http://schemas.openxmlformats.org/officeDocument/2006/relationships/hyperlink" Target="https://www.facebook.com/profile.php?id=100076209703437" TargetMode="External"/><Relationship Id="rId563" Type="http://schemas.openxmlformats.org/officeDocument/2006/relationships/hyperlink" Target="https://www.facebook.com/profile.php?id=100063526900476" TargetMode="External"/><Relationship Id="rId770" Type="http://schemas.openxmlformats.org/officeDocument/2006/relationships/hyperlink" Target="https://www.facebook.com/profile.php?id=100063717206258" TargetMode="External"/><Relationship Id="rId1193" Type="http://schemas.openxmlformats.org/officeDocument/2006/relationships/hyperlink" Target="https://www.facebook.com/conganxanhonhau/" TargetMode="External"/><Relationship Id="rId2037" Type="http://schemas.openxmlformats.org/officeDocument/2006/relationships/hyperlink" Target="https://www.facebook.com/p/C%C3%B4ng-an-huy%E1%BB%87n-Tuy-Ph%C6%B0%E1%BB%9Bc-B%C3%ACnh-%C4%90%E1%BB%8Bnh-100093140506030/" TargetMode="External"/><Relationship Id="rId2244" Type="http://schemas.openxmlformats.org/officeDocument/2006/relationships/hyperlink" Target="https://baclieu.gov.vn/" TargetMode="External"/><Relationship Id="rId2451" Type="http://schemas.openxmlformats.org/officeDocument/2006/relationships/hyperlink" Target="https://www.facebook.com/policehiepduc/?locale=vi_VN" TargetMode="External"/><Relationship Id="rId216" Type="http://schemas.openxmlformats.org/officeDocument/2006/relationships/hyperlink" Target="https://www.facebook.com/Tu%E1%BB%95i-tr%E1%BA%BB-C%C3%B4ng-an-huy%E1%BB%87n-L%E1%BA%A1c-Th%E1%BB%A7y-108517857297933/" TargetMode="External"/><Relationship Id="rId423" Type="http://schemas.openxmlformats.org/officeDocument/2006/relationships/hyperlink" Target="https://www.facebook.com/profile.php?id=100072250958000" TargetMode="External"/><Relationship Id="rId1053" Type="http://schemas.openxmlformats.org/officeDocument/2006/relationships/hyperlink" Target="https://www.facebook.com/Ph%C3%B2ng-C%E1%BA%A3nh-s%C3%A1t-h%C3%ACnh-s%E1%BB%B1-C%C3%B4ng-an-t%E1%BB%89nh-B%E1%BA%AFc-Ninh-103778048779525" TargetMode="External"/><Relationship Id="rId1260" Type="http://schemas.openxmlformats.org/officeDocument/2006/relationships/hyperlink" Target="https://www.facebook.com/doanthanhniencasl" TargetMode="External"/><Relationship Id="rId2104" Type="http://schemas.openxmlformats.org/officeDocument/2006/relationships/hyperlink" Target="https://angiang.gov.vn/vi" TargetMode="External"/><Relationship Id="rId3502" Type="http://schemas.openxmlformats.org/officeDocument/2006/relationships/hyperlink" Target="https://www.facebook.com/groups/toi.yeu.xa.thuong.vuc.huyen.chuong.my/" TargetMode="External"/><Relationship Id="rId630" Type="http://schemas.openxmlformats.org/officeDocument/2006/relationships/hyperlink" Target="https://www.facebook.com/profile.php?id=100068119171056" TargetMode="External"/><Relationship Id="rId2311" Type="http://schemas.openxmlformats.org/officeDocument/2006/relationships/hyperlink" Target="https://anhson.nghean.gov.vn/" TargetMode="External"/><Relationship Id="rId4069" Type="http://schemas.openxmlformats.org/officeDocument/2006/relationships/hyperlink" Target="https://www.facebook.com/p/C%C3%B4ng-an-Th%E1%BB%8B-tr%E1%BA%A5n-T%C3%A2y-S%C6%A1n-huy%E1%BB%87n-H%C6%B0%C6%A1ng-S%C6%A1n-t%E1%BB%89nh-H%C3%A0-T%C4%A9nh-100068939418542/" TargetMode="External"/><Relationship Id="rId1120" Type="http://schemas.openxmlformats.org/officeDocument/2006/relationships/hyperlink" Target="https://www.facebook.com/conganxathanhlam" TargetMode="External"/><Relationship Id="rId1937" Type="http://schemas.openxmlformats.org/officeDocument/2006/relationships/hyperlink" Target="https://www.facebook.com/doncakcnsongthan/" TargetMode="External"/><Relationship Id="rId3085" Type="http://schemas.openxmlformats.org/officeDocument/2006/relationships/hyperlink" Target="https://laichau.gov.vn/tin-tuc-su-kien/hoat-dong-cua-lanh-dao-tinh/khanh-thanh-cong-trinh-cau-be-tong-cot-thep-ban-do-xa-khong-lao-huyen-phong-tho-tinh-lai-chau-do-dai-su-quan-an-do-tai-t.html" TargetMode="External"/><Relationship Id="rId3292" Type="http://schemas.openxmlformats.org/officeDocument/2006/relationships/hyperlink" Target="https://duchoa.longan.gov.vn/" TargetMode="External"/><Relationship Id="rId3152" Type="http://schemas.openxmlformats.org/officeDocument/2006/relationships/hyperlink" Target="https://www.facebook.com/p/C%C3%B4ng-an-x%C3%A3-S%E1%BA%ADp-Xa-huy%E1%BB%87n-Ph%C3%B9-Y%C3%AAn-t%E1%BB%89nh-S%C6%A1n-La-100069581702650/" TargetMode="External"/><Relationship Id="rId280" Type="http://schemas.openxmlformats.org/officeDocument/2006/relationships/hyperlink" Target="https://www.facebook.com/thahspt/" TargetMode="External"/><Relationship Id="rId3012" Type="http://schemas.openxmlformats.org/officeDocument/2006/relationships/hyperlink" Target="https://haiyen.thixanghison.thanhhoa.gov.vn/" TargetMode="External"/><Relationship Id="rId140" Type="http://schemas.openxmlformats.org/officeDocument/2006/relationships/hyperlink" Target="https://www.facebook.com/vpcqcsdtcaht/" TargetMode="External"/><Relationship Id="rId3969" Type="http://schemas.openxmlformats.org/officeDocument/2006/relationships/hyperlink" Target="https://hscvcx.hatinh.gov.vn/camxuyen/vbpq.nsf/85C8BF3ACA6A1D2E472587710032E375/$file/QU%C3%9D%203%20B%C3%81O%20C%C3%81O%20CCHC.doc" TargetMode="External"/><Relationship Id="rId6" Type="http://schemas.openxmlformats.org/officeDocument/2006/relationships/hyperlink" Target="https://www.facebook.com/C%C3%B4ng-an-x%C3%A3-Th%E1%BB%8D-Di%C3%AAn-Th%E1%BB%8D-Xu%C3%A2n-101644335286264" TargetMode="External"/><Relationship Id="rId2778" Type="http://schemas.openxmlformats.org/officeDocument/2006/relationships/hyperlink" Target="https://songhinh.phuyen.gov.vn/" TargetMode="External"/><Relationship Id="rId2985" Type="http://schemas.openxmlformats.org/officeDocument/2006/relationships/hyperlink" Target="https://dakdoa.gialai.gov.vn/Xa-Tan-Binh/Home.aspx" TargetMode="External"/><Relationship Id="rId3829" Type="http://schemas.openxmlformats.org/officeDocument/2006/relationships/hyperlink" Target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 TargetMode="External"/><Relationship Id="rId957" Type="http://schemas.openxmlformats.org/officeDocument/2006/relationships/hyperlink" Target="https://www.facebook.com/policedienban/" TargetMode="External"/><Relationship Id="rId1587" Type="http://schemas.openxmlformats.org/officeDocument/2006/relationships/hyperlink" Target="https://www.facebook.com/conganxakhanhcuong/?locale=vi_VN" TargetMode="External"/><Relationship Id="rId1794" Type="http://schemas.openxmlformats.org/officeDocument/2006/relationships/hyperlink" Target="https://ubndtp.caobang.gov.vn/ubnd-xa-vinh-quang" TargetMode="External"/><Relationship Id="rId2638" Type="http://schemas.openxmlformats.org/officeDocument/2006/relationships/hyperlink" Target="https://www.facebook.com/p/C%C3%B4ng-an-ph%C6%B0%E1%BB%9Dng-B%E1%BA%A3o-An-100060830342199/" TargetMode="External"/><Relationship Id="rId2845" Type="http://schemas.openxmlformats.org/officeDocument/2006/relationships/hyperlink" Target="https://www.facebook.com/p/C%C3%B4ng-An-Th%C3%A0nh-Ph%E1%BB%91-H%C6%B0ng-Y%C3%AAn-100057576334172/" TargetMode="External"/><Relationship Id="rId86" Type="http://schemas.openxmlformats.org/officeDocument/2006/relationships/hyperlink" Target="https://www.facebook.com/CA-x%C3%A3-Nguy%E1%BB%87t-%E1%BA%A4n-Ng%E1%BB%8Dc-L%E1%BA%B7c-Thanh-H%C3%B3a-104204148315537" TargetMode="External"/><Relationship Id="rId817" Type="http://schemas.openxmlformats.org/officeDocument/2006/relationships/hyperlink" Target="https://www.facebook.com/profile.php?id=100063037426322" TargetMode="External"/><Relationship Id="rId1447" Type="http://schemas.openxmlformats.org/officeDocument/2006/relationships/hyperlink" Target="https://www.facebook.com/ConganxaKhamLang/" TargetMode="External"/><Relationship Id="rId1654" Type="http://schemas.openxmlformats.org/officeDocument/2006/relationships/hyperlink" Target="https://www.facebook.com/conganxanamyang/" TargetMode="External"/><Relationship Id="rId1861" Type="http://schemas.openxmlformats.org/officeDocument/2006/relationships/hyperlink" Target="https://www.hoabinh.gov.vn/" TargetMode="External"/><Relationship Id="rId2705" Type="http://schemas.openxmlformats.org/officeDocument/2006/relationships/hyperlink" Target="https://www.facebook.com/p/Tu%E1%BB%95i-tr%E1%BA%BB-C%C3%B4ng-an-t%E1%BB%89nh-Ki%C3%AAn-Giang-100064349125717/" TargetMode="External"/><Relationship Id="rId2912" Type="http://schemas.openxmlformats.org/officeDocument/2006/relationships/hyperlink" Target="https://www.facebook.com/p/C%C3%B4ng-an-x%C3%A3-H%E1%BA%A3i-Nh%C3%A2n-Th%E1%BB%8B-x%C3%A3-Nghi-S%C6%A1n-Thanh-Ho%C3%A1-100066714752144/" TargetMode="External"/><Relationship Id="rId4060" Type="http://schemas.openxmlformats.org/officeDocument/2006/relationships/hyperlink" Target="https://ninhkhang.vinhloc.thanhhoa.gov.vn/" TargetMode="External"/><Relationship Id="rId1307" Type="http://schemas.openxmlformats.org/officeDocument/2006/relationships/hyperlink" Target="https://www.facebook.com/conganxayentrung/" TargetMode="External"/><Relationship Id="rId1514" Type="http://schemas.openxmlformats.org/officeDocument/2006/relationships/hyperlink" Target="https://dongson.yenthe.bacgiang.gov.vn/" TargetMode="External"/><Relationship Id="rId1721" Type="http://schemas.openxmlformats.org/officeDocument/2006/relationships/hyperlink" Target="https://www.bacninh.gov.vn/web/xa-tan-chi" TargetMode="External"/><Relationship Id="rId13" Type="http://schemas.openxmlformats.org/officeDocument/2006/relationships/hyperlink" Target="https://www.facebook.com/profile.php?id=100068945883499" TargetMode="External"/><Relationship Id="rId3479" Type="http://schemas.openxmlformats.org/officeDocument/2006/relationships/hyperlink" Target="https://mc.ninhthuan.gov.vn/portaldvc/KenhTin/dich-vu-cong-truc-tuyen.aspx?_dv=000-21-32-H43" TargetMode="External"/><Relationship Id="rId3686" Type="http://schemas.openxmlformats.org/officeDocument/2006/relationships/hyperlink" Target="https://www.facebook.com/p/Tu%E1%BB%95i-tr%E1%BA%BB-C%C3%B4ng-an-huy%E1%BB%87n-%C4%90%C3%A0-B%E1%BA%AFc-100064551649842/" TargetMode="External"/><Relationship Id="rId2288" Type="http://schemas.openxmlformats.org/officeDocument/2006/relationships/hyperlink" Target="https://www.facebook.com/ConganThuDo/?locale=vi_VN" TargetMode="External"/><Relationship Id="rId2495" Type="http://schemas.openxmlformats.org/officeDocument/2006/relationships/hyperlink" Target="https://www.facebook.com/policetamxuan1/" TargetMode="External"/><Relationship Id="rId3339" Type="http://schemas.openxmlformats.org/officeDocument/2006/relationships/hyperlink" Target="https://www.facebook.com/CAHoaAnCB/" TargetMode="External"/><Relationship Id="rId3893" Type="http://schemas.openxmlformats.org/officeDocument/2006/relationships/hyperlink" Target="https://hanhphuc.quanghoa.caobang.gov.vn/" TargetMode="External"/><Relationship Id="rId467" Type="http://schemas.openxmlformats.org/officeDocument/2006/relationships/hyperlink" Target="https://www.facebook.com/profile.php?id=100070434243609" TargetMode="External"/><Relationship Id="rId1097" Type="http://schemas.openxmlformats.org/officeDocument/2006/relationships/hyperlink" Target="https://www.facebook.com/conganxavanbancamkhephutho/" TargetMode="External"/><Relationship Id="rId2148" Type="http://schemas.openxmlformats.org/officeDocument/2006/relationships/hyperlink" Target="https://www.nghean.gov.vn/tin-tuc-xay-dung-nong-thon-moi/xa-thanh-nho-thanh-chuong-don-bang-cong-nhan-xa-dat-chuan-nong-thon-moi-525946" TargetMode="External"/><Relationship Id="rId3546" Type="http://schemas.openxmlformats.org/officeDocument/2006/relationships/hyperlink" Target="https://www.facebook.com/groups/toi.yeu.xa.ngoc.hoa.huyen.chuong.my/" TargetMode="External"/><Relationship Id="rId3753" Type="http://schemas.openxmlformats.org/officeDocument/2006/relationships/hyperlink" Target="https://www.facebook.com/p/C%C3%B4ng-an-x%C3%A3-V%C4%A9nh-B%C3%ACnh-100072074544071/" TargetMode="External"/><Relationship Id="rId3960" Type="http://schemas.openxmlformats.org/officeDocument/2006/relationships/hyperlink" Target="https://www.facebook.com/p/C%C3%B4ng-an-x%C3%A3-Cam-Th%E1%BB%A7y-L%E1%BB%87-Th%E1%BB%A7y-Qu%E1%BA%A3ng-B%C3%ACnh-100071457885760/" TargetMode="External"/><Relationship Id="rId674" Type="http://schemas.openxmlformats.org/officeDocument/2006/relationships/hyperlink" Target="https://www.facebook.com/profile.php?id=100066576231432" TargetMode="External"/><Relationship Id="rId881" Type="http://schemas.openxmlformats.org/officeDocument/2006/relationships/hyperlink" Target="https://www.facebook.com/profile.php?id=100029060573137" TargetMode="External"/><Relationship Id="rId2355" Type="http://schemas.openxmlformats.org/officeDocument/2006/relationships/hyperlink" Target="https://phunham.phuninh.phutho.gov.vn/" TargetMode="External"/><Relationship Id="rId2562" Type="http://schemas.openxmlformats.org/officeDocument/2006/relationships/hyperlink" Target="https://www.facebook.com/p/C%C3%B4ng-an-x%C3%A3-V%C4%A9nh-S%C6%A1n-100039604761947/" TargetMode="External"/><Relationship Id="rId3406" Type="http://schemas.openxmlformats.org/officeDocument/2006/relationships/hyperlink" Target="https://www.facebook.com/p/Tu%E1%BB%95i-tr%E1%BA%BB-C%C3%B4ng-an-huy%E1%BB%87n-M%C3%AA-Linh-100072183319533/?locale=vi_VN" TargetMode="External"/><Relationship Id="rId3613" Type="http://schemas.openxmlformats.org/officeDocument/2006/relationships/hyperlink" Target="https://thuyxuantien.chuongmy.hanoi.gov.vn/gioi-thieu/co-cau-to-chuc/uy-ban-nhan-dan-thi-tran" TargetMode="External"/><Relationship Id="rId3820" Type="http://schemas.openxmlformats.org/officeDocument/2006/relationships/hyperlink" Target="http://tuan.buonmathuot.daklak.gov.vn/dia-chi-va-so-dien-thoai-cua-21-xa-phuong-5.html" TargetMode="External"/><Relationship Id="rId327" Type="http://schemas.openxmlformats.org/officeDocument/2006/relationships/hyperlink" Target="https://www.facebook.com/profile.php?id=100079193072962" TargetMode="External"/><Relationship Id="rId534" Type="http://schemas.openxmlformats.org/officeDocument/2006/relationships/hyperlink" Target="https://www.facebook.com/profile.php?id=100069517094201" TargetMode="External"/><Relationship Id="rId741" Type="http://schemas.openxmlformats.org/officeDocument/2006/relationships/hyperlink" Target="https://www.facebook.com/profile.php?id=100064418660205" TargetMode="External"/><Relationship Id="rId1164" Type="http://schemas.openxmlformats.org/officeDocument/2006/relationships/hyperlink" Target="https://www.facebook.com/CONGANXADAILOC/" TargetMode="External"/><Relationship Id="rId1371" Type="http://schemas.openxmlformats.org/officeDocument/2006/relationships/hyperlink" Target="https://www.facebook.com/conganxasuoihiep/" TargetMode="External"/><Relationship Id="rId2008" Type="http://schemas.openxmlformats.org/officeDocument/2006/relationships/hyperlink" Target="https://www.facebook.com/conganxananhan/" TargetMode="External"/><Relationship Id="rId2215" Type="http://schemas.openxmlformats.org/officeDocument/2006/relationships/hyperlink" Target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 TargetMode="External"/><Relationship Id="rId2422" Type="http://schemas.openxmlformats.org/officeDocument/2006/relationships/hyperlink" Target="https://dienban.quangnam.gov.vn/" TargetMode="External"/><Relationship Id="rId601" Type="http://schemas.openxmlformats.org/officeDocument/2006/relationships/hyperlink" Target="https://www.facebook.com/profile.php?id=100059759550442" TargetMode="External"/><Relationship Id="rId1024" Type="http://schemas.openxmlformats.org/officeDocument/2006/relationships/hyperlink" Target="https://www.facebook.com/Ph%C3%B2ng-Qu%E1%BA%A3n-L%C3%BD-Xu%E1%BA%A5t-Nh%E1%BA%ADp-C%E1%BA%A3nh-C%C3%B4ng-an-TPHCM-320838152128089" TargetMode="External"/><Relationship Id="rId1231" Type="http://schemas.openxmlformats.org/officeDocument/2006/relationships/hyperlink" Target="https://www.facebook.com/DTNCAQS.page" TargetMode="External"/><Relationship Id="rId3196" Type="http://schemas.openxmlformats.org/officeDocument/2006/relationships/hyperlink" Target="https://www.travinh.gov.vn/" TargetMode="External"/><Relationship Id="rId3056" Type="http://schemas.openxmlformats.org/officeDocument/2006/relationships/hyperlink" Target="https://vinhtuong.vinhphuc.gov.vn/ct/cms/tintuc/Lists/CACXATHITRAN/View_Detail.aspx?ItemID=32" TargetMode="External"/><Relationship Id="rId3263" Type="http://schemas.openxmlformats.org/officeDocument/2006/relationships/hyperlink" Target="https://bactramy.quangnam.gov.vn/webcenter/portal/bactramy" TargetMode="External"/><Relationship Id="rId3470" Type="http://schemas.openxmlformats.org/officeDocument/2006/relationships/hyperlink" Target="https://camphu.camthuy.thanhhoa.gov.vn/" TargetMode="External"/><Relationship Id="rId184" Type="http://schemas.openxmlformats.org/officeDocument/2006/relationships/hyperlink" Target="https://www.facebook.com/profile.php?id=100072090144186" TargetMode="External"/><Relationship Id="rId391" Type="http://schemas.openxmlformats.org/officeDocument/2006/relationships/hyperlink" Target="https://www.facebook.com/profile.php?id=100072035016233" TargetMode="External"/><Relationship Id="rId1908" Type="http://schemas.openxmlformats.org/officeDocument/2006/relationships/hyperlink" Target="https://www.facebook.com/conganhanamonline/?locale=vi_VN" TargetMode="External"/><Relationship Id="rId2072" Type="http://schemas.openxmlformats.org/officeDocument/2006/relationships/hyperlink" Target="https://dakdoa.gialai.gov.vn/Xa-Dak-Krong.aspx" TargetMode="External"/><Relationship Id="rId3123" Type="http://schemas.openxmlformats.org/officeDocument/2006/relationships/hyperlink" Target="https://thachquang.thachthanh.thanhhoa.gov.vn/danh-ba-co-quan-chuc-nang/danh-ba-can-bo-xa-thach-quang-169544" TargetMode="External"/><Relationship Id="rId251" Type="http://schemas.openxmlformats.org/officeDocument/2006/relationships/hyperlink" Target="https://www.facebook.com/TraitamgiamcongantinhHaTinh" TargetMode="External"/><Relationship Id="rId3330" Type="http://schemas.openxmlformats.org/officeDocument/2006/relationships/hyperlink" Target="https://tanphudong.sadec.dongthap.gov.vn/" TargetMode="External"/><Relationship Id="rId2889" Type="http://schemas.openxmlformats.org/officeDocument/2006/relationships/hyperlink" Target="https://www.facebook.com/ConganxaChauHoan789/" TargetMode="External"/><Relationship Id="rId111" Type="http://schemas.openxmlformats.org/officeDocument/2006/relationships/hyperlink" Target="https://www.facebook.com/C%C3%B4ng-an-X%C3%A3-H%E1%BA%A1nh-Ph%C3%BAc-Huy%E1%BB%87n-Qu%E1%BA%A3ng-Ho%C3%A0-Cao-B%E1%BA%B1ng-102004832071751/" TargetMode="External"/><Relationship Id="rId1698" Type="http://schemas.openxmlformats.org/officeDocument/2006/relationships/hyperlink" Target="https://www.facebook.com/conganxaquanglang/" TargetMode="External"/><Relationship Id="rId2749" Type="http://schemas.openxmlformats.org/officeDocument/2006/relationships/hyperlink" Target="https://tamtien.yenthe.bacgiang.gov.vn/" TargetMode="External"/><Relationship Id="rId2956" Type="http://schemas.openxmlformats.org/officeDocument/2006/relationships/hyperlink" Target="https://www.nghean.gov.vn/" TargetMode="External"/><Relationship Id="rId928" Type="http://schemas.openxmlformats.org/officeDocument/2006/relationships/hyperlink" Target="https://www.facebook.com/policephuocgia" TargetMode="External"/><Relationship Id="rId1558" Type="http://schemas.openxmlformats.org/officeDocument/2006/relationships/hyperlink" Target="https://hoangchau.hoanghoa.thanhhoa.gov.vn/web/danh-ba-co-quan-chuc-nang" TargetMode="External"/><Relationship Id="rId1765" Type="http://schemas.openxmlformats.org/officeDocument/2006/relationships/hyperlink" Target="https://bentre.gov.vn/banchidaocovid19/Lists/thongbaohuyenthanhpho/DispForm.aspx?ID=306&amp;ContentTypeId=0x01006B434E144EA36B09B66CBCE65AAE3E91009A8A9967E8E4EF4C92EC5F83E13740CC" TargetMode="External"/><Relationship Id="rId2609" Type="http://schemas.openxmlformats.org/officeDocument/2006/relationships/hyperlink" Target="https://hochiminhcity.gov.vn/" TargetMode="External"/><Relationship Id="rId57" Type="http://schemas.openxmlformats.org/officeDocument/2006/relationships/hyperlink" Target="https://www.facebook.com/C%C3%B4ng-An-Th%E1%BB%8B-Tr%E1%BA%A5n-Kim-T%C3%A2n-huy%E1%BB%87n-Th%E1%BA%A1ch-Th%C3%A0nh-t%E1%BB%89nh-Thanh-Ho%C3%A1-110238134154376" TargetMode="External"/><Relationship Id="rId1418" Type="http://schemas.openxmlformats.org/officeDocument/2006/relationships/hyperlink" Target="https://www.facebook.com/ConganxaMuonglan/" TargetMode="External"/><Relationship Id="rId1972" Type="http://schemas.openxmlformats.org/officeDocument/2006/relationships/hyperlink" Target="http://ubmt.quangbinh.gov.vn/3cms/dong-chi-chu-tich-ubnd-tinh-tham-tang-qua-thon-phuc-tu-xa-van-hoa-huyen-tuyen-hoa-nhan-ngay.htm" TargetMode="External"/><Relationship Id="rId2816" Type="http://schemas.openxmlformats.org/officeDocument/2006/relationships/hyperlink" Target="https://thanhha.haiduong.gov.vn/" TargetMode="External"/><Relationship Id="rId4031" Type="http://schemas.openxmlformats.org/officeDocument/2006/relationships/hyperlink" Target="https://benhviennhitrunguong.gov.vn/ky-ket-thoa-thuan-hop-tac-ho-tro-chuyen-mon-y-te-voi-ubnd-huyen-vinh-loc-tinh-thanh-hoa.html" TargetMode="External"/><Relationship Id="rId1625" Type="http://schemas.openxmlformats.org/officeDocument/2006/relationships/hyperlink" Target="https://maichau.hoabinh.gov.vn/index.php?option=com_content&amp;view=article&amp;id=204:gi-i-thi-u-ubnd-xa-ba-khan-3&amp;catid=14&amp;Itemid=643&amp;lang=vi" TargetMode="External"/><Relationship Id="rId1832" Type="http://schemas.openxmlformats.org/officeDocument/2006/relationships/hyperlink" Target="https://www.facebook.com/CongthongtindientuConganHaiPhong/" TargetMode="External"/><Relationship Id="rId3797" Type="http://schemas.openxmlformats.org/officeDocument/2006/relationships/hyperlink" Target="https://doanhung.phutho.gov.vn/Chuyen-muc-tin/Chi-tiet-tin/tabid/92/title/15599/ctitle/3/language/vi-VN/Default.aspx" TargetMode="External"/><Relationship Id="rId2399" Type="http://schemas.openxmlformats.org/officeDocument/2006/relationships/hyperlink" Target="http://binhlanh.thangbinh.quangnam.gov.vn/" TargetMode="External"/><Relationship Id="rId3657" Type="http://schemas.openxmlformats.org/officeDocument/2006/relationships/hyperlink" Target="https://thanhpho.tuyenquang.gov.vn/" TargetMode="External"/><Relationship Id="rId3864" Type="http://schemas.openxmlformats.org/officeDocument/2006/relationships/hyperlink" Target="https://hatinh.gov.vn/" TargetMode="External"/><Relationship Id="rId578" Type="http://schemas.openxmlformats.org/officeDocument/2006/relationships/hyperlink" Target="https://www.facebook.com/profile.php?id=100063399847570" TargetMode="External"/><Relationship Id="rId785" Type="http://schemas.openxmlformats.org/officeDocument/2006/relationships/hyperlink" Target="https://www.facebook.com/profile.php?id=100063589652011" TargetMode="External"/><Relationship Id="rId992" Type="http://schemas.openxmlformats.org/officeDocument/2006/relationships/hyperlink" Target="https://www.facebook.com/phunucongan38/" TargetMode="External"/><Relationship Id="rId2259" Type="http://schemas.openxmlformats.org/officeDocument/2006/relationships/hyperlink" Target="https://www.facebook.com/conganhatinh/" TargetMode="External"/><Relationship Id="rId2466" Type="http://schemas.openxmlformats.org/officeDocument/2006/relationships/hyperlink" Target="https://ngaphu.ngason.thanhhoa.gov.vn/" TargetMode="External"/><Relationship Id="rId2673" Type="http://schemas.openxmlformats.org/officeDocument/2006/relationships/hyperlink" Target="https://thanhtam.thachthanh.thanhhoa.gov.vn/lich-su-hinh-thanh" TargetMode="External"/><Relationship Id="rId2880" Type="http://schemas.openxmlformats.org/officeDocument/2006/relationships/hyperlink" Target="https://www.facebook.com/p/Tu%E1%BB%95i-Tr%E1%BA%BB-C%C3%B4ng-An-Huy%E1%BB%87n-Ch%C6%B0%C6%A1ng-M%E1%BB%B9-100028578047777/?locale=nl_BE" TargetMode="External"/><Relationship Id="rId3517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3724" Type="http://schemas.openxmlformats.org/officeDocument/2006/relationships/hyperlink" Target="https://kienthuy.haiphong.gov.vn/cac-xa-thi-tran/xa-thuy-huong-308420" TargetMode="External"/><Relationship Id="rId3931" Type="http://schemas.openxmlformats.org/officeDocument/2006/relationships/hyperlink" Target="https://ngoctrung.ngoclac.thanhhoa.gov.vn/tin-tuc-su-kien/uy-ban-nhan-dan-xa-to-chuc-hoi-nghi-trien-khai-ky-niem-60-nam-thanh-lap-xa-254870" TargetMode="External"/><Relationship Id="rId438" Type="http://schemas.openxmlformats.org/officeDocument/2006/relationships/hyperlink" Target="https://www.facebook.com/profile.php?id=100072116155117" TargetMode="External"/><Relationship Id="rId645" Type="http://schemas.openxmlformats.org/officeDocument/2006/relationships/hyperlink" Target="https://www.facebook.com/profile.php?id=100067812049779" TargetMode="External"/><Relationship Id="rId852" Type="http://schemas.openxmlformats.org/officeDocument/2006/relationships/hyperlink" Target="https://www.facebook.com/profile.php?id=100057052916220" TargetMode="External"/><Relationship Id="rId1068" Type="http://schemas.openxmlformats.org/officeDocument/2006/relationships/hyperlink" Target="https://www.facebook.com/pcsgtbacninh/" TargetMode="External"/><Relationship Id="rId1275" Type="http://schemas.openxmlformats.org/officeDocument/2006/relationships/hyperlink" Target="https://www.facebook.com/Cuc.QLXNC333nguyentrai.quan1" TargetMode="External"/><Relationship Id="rId1482" Type="http://schemas.openxmlformats.org/officeDocument/2006/relationships/hyperlink" Target="https://www.facebook.com/conganxadonxuan/" TargetMode="External"/><Relationship Id="rId2119" Type="http://schemas.openxmlformats.org/officeDocument/2006/relationships/hyperlink" Target="http://congbao.hochiminhcity.gov.vn/cong-bao/van-ban/quyet-dinh/so/2702-qd-ubnd/ngay/27-05-2013/noi-dung/32371/37690" TargetMode="External"/><Relationship Id="rId2326" Type="http://schemas.openxmlformats.org/officeDocument/2006/relationships/hyperlink" Target="https://www.facebook.com/PHONE02923650385/" TargetMode="External"/><Relationship Id="rId2533" Type="http://schemas.openxmlformats.org/officeDocument/2006/relationships/hyperlink" Target="https://www.facebook.com/tuoitreconganquangnam/" TargetMode="External"/><Relationship Id="rId2740" Type="http://schemas.openxmlformats.org/officeDocument/2006/relationships/hyperlink" Target="https://nghiloc.nghean.gov.vn/cac-xa-thi-tran" TargetMode="External"/><Relationship Id="rId505" Type="http://schemas.openxmlformats.org/officeDocument/2006/relationships/hyperlink" Target="https://www.facebook.com/profile.php?id=100070674857225" TargetMode="External"/><Relationship Id="rId712" Type="http://schemas.openxmlformats.org/officeDocument/2006/relationships/hyperlink" Target="https://www.facebook.com/profile.php?id=100064794546201" TargetMode="External"/><Relationship Id="rId1135" Type="http://schemas.openxmlformats.org/officeDocument/2006/relationships/hyperlink" Target="https://www.facebook.com/HONGSINH.1991" TargetMode="External"/><Relationship Id="rId1342" Type="http://schemas.openxmlformats.org/officeDocument/2006/relationships/hyperlink" Target="https://www.facebook.com/conganxathoson" TargetMode="External"/><Relationship Id="rId1202" Type="http://schemas.openxmlformats.org/officeDocument/2006/relationships/hyperlink" Target="https://www.facebook.com/ConganxaKyThuong/" TargetMode="External"/><Relationship Id="rId2600" Type="http://schemas.openxmlformats.org/officeDocument/2006/relationships/hyperlink" Target="https://kyphu.daitu.thainguyen.gov.vn/" TargetMode="External"/><Relationship Id="rId3167" Type="http://schemas.openxmlformats.org/officeDocument/2006/relationships/hyperlink" Target="https://bacson.tamdiep.ninhbinh.gov.vn/" TargetMode="External"/><Relationship Id="rId295" Type="http://schemas.openxmlformats.org/officeDocument/2006/relationships/hyperlink" Target="https://www.facebook.com/profile.php?id=100072188300088" TargetMode="External"/><Relationship Id="rId3374" Type="http://schemas.openxmlformats.org/officeDocument/2006/relationships/hyperlink" Target="https://quangngai.gov.vn/" TargetMode="External"/><Relationship Id="rId3581" Type="http://schemas.openxmlformats.org/officeDocument/2006/relationships/hyperlink" Target="https://www.facebook.com/p/C%C3%B4ng-an-x%C3%A3-C%C3%A1t-Th%E1%BB%8Bnh-100063712560146/" TargetMode="External"/><Relationship Id="rId2183" Type="http://schemas.openxmlformats.org/officeDocument/2006/relationships/hyperlink" Target="https://tumai.yendung.bacgiang.gov.vn/" TargetMode="External"/><Relationship Id="rId2390" Type="http://schemas.openxmlformats.org/officeDocument/2006/relationships/hyperlink" Target="https://tanbien.tayninh.gov.vn/" TargetMode="External"/><Relationship Id="rId3027" Type="http://schemas.openxmlformats.org/officeDocument/2006/relationships/hyperlink" Target="https://thaibinh.gov.vn/van-ban-phap-luat/van-ban-dieu-hanh/ve-viec-cho-phep-uy-ban-nhan-dan-xa-an-khe-huyen-quynh-phu-s.html" TargetMode="External"/><Relationship Id="rId3234" Type="http://schemas.openxmlformats.org/officeDocument/2006/relationships/hyperlink" Target="https://www.facebook.com/p/An-ninh-tr%E1%BA%ADt-t%E1%BB%B1-x%C3%A3-B%E1%BB%93-L%C3%BD-huy%E1%BB%87n-Tam-%C4%90%E1%BA%A3o-t%E1%BB%89nh-V%C4%A9nh-Ph%C3%BAc-100071376944152/" TargetMode="External"/><Relationship Id="rId3441" Type="http://schemas.openxmlformats.org/officeDocument/2006/relationships/hyperlink" Target="https://www.facebook.com/p/C%C3%B4ng-An-T%E1%BB%89nh-B%E1%BA%AFc-Ninh-100067184832103/" TargetMode="External"/><Relationship Id="rId155" Type="http://schemas.openxmlformats.org/officeDocument/2006/relationships/hyperlink" Target="https://www.facebook.com/tuoitreconganthuathienhue/" TargetMode="External"/><Relationship Id="rId362" Type="http://schemas.openxmlformats.org/officeDocument/2006/relationships/hyperlink" Target="https://www.facebook.com/profile.php?id=100072201740770" TargetMode="External"/><Relationship Id="rId2043" Type="http://schemas.openxmlformats.org/officeDocument/2006/relationships/hyperlink" Target="https://www.facebook.com/p/Tu%E1%BB%95i-tr%E1%BA%BB-C%C3%B4ng-an-Th%C3%A0nh-ph%E1%BB%91-V%C4%A9nh-Y%C3%AAn-100066497717181/?locale=gl_ES" TargetMode="External"/><Relationship Id="rId2250" Type="http://schemas.openxmlformats.org/officeDocument/2006/relationships/hyperlink" Target="http://cantho.gov.vn/" TargetMode="External"/><Relationship Id="rId3301" Type="http://schemas.openxmlformats.org/officeDocument/2006/relationships/hyperlink" Target="https://baclieu.gov.vn/" TargetMode="External"/><Relationship Id="rId222" Type="http://schemas.openxmlformats.org/officeDocument/2006/relationships/hyperlink" Target="https://www.facebook.com/Tu%E1%BB%95i-tr%E1%BA%BB-C%C3%B4ng-an-huy%E1%BB%87n-%C4%90%C3%A0-B%E1%BA%AFc-111113404141930/" TargetMode="External"/><Relationship Id="rId2110" Type="http://schemas.openxmlformats.org/officeDocument/2006/relationships/hyperlink" Target="https://caobang.gov.vn/uy-ban-nhan-dan-tinh" TargetMode="External"/><Relationship Id="rId4075" Type="http://schemas.openxmlformats.org/officeDocument/2006/relationships/hyperlink" Target="https://www.facebook.com/people/C%C3%B4ng-an-x%C3%A3-%C4%90%E1%BB%8Bnh-T%C4%83ng/100063687005676/" TargetMode="External"/><Relationship Id="rId1669" Type="http://schemas.openxmlformats.org/officeDocument/2006/relationships/hyperlink" Target="https://www.toaan.gov.vn/webcenter/portal/spc/news?selectedPage=3&amp;docType=TinBai&amp;mucHienThi=1000383" TargetMode="External"/><Relationship Id="rId1876" Type="http://schemas.openxmlformats.org/officeDocument/2006/relationships/hyperlink" Target="https://vinhlong.gov.vn/" TargetMode="External"/><Relationship Id="rId2927" Type="http://schemas.openxmlformats.org/officeDocument/2006/relationships/hyperlink" Target="https://tanson.phutho.gov.vn/Chuyen-muc-tin/Chi-tiet-tin/t/xa-kim-thuong/title/280/ctitle/78" TargetMode="External"/><Relationship Id="rId3091" Type="http://schemas.openxmlformats.org/officeDocument/2006/relationships/hyperlink" Target="https://www.facebook.com/p/C%C3%B4ng-an-x%C3%A3-Xu%C3%A2n-Th%E1%BA%AFng-huy%E1%BB%87n-Th%C6%B0%E1%BB%9Dng-Xu%C3%A2n-100063495044863/" TargetMode="External"/><Relationship Id="rId1529" Type="http://schemas.openxmlformats.org/officeDocument/2006/relationships/hyperlink" Target="http://duclong.nhoquan.ninhbinh.gov.vn/" TargetMode="External"/><Relationship Id="rId1736" Type="http://schemas.openxmlformats.org/officeDocument/2006/relationships/hyperlink" Target="https://www.facebook.com/conganxatantienanduonghaiphong/?locale=ms_MY" TargetMode="External"/><Relationship Id="rId1943" Type="http://schemas.openxmlformats.org/officeDocument/2006/relationships/hyperlink" Target="https://damdoi.camau.gov.vn/wps/portal/trangchu_old/!ut/p/z1/04_Sj9CPykssy0xPLMnMz0vMAfIjo8ziTQO8Pd2dnA38LJxCLQwCXX1cg8zMvDxCzAz0w8EKDFCAo4FTkJGTsYGBu7-RfhTp-pFNIk4_HgVR-I0P14_CZ0WAmQlUAT4vErKkIDc0NMIg0xMAY6tkBA!!/" TargetMode="External"/><Relationship Id="rId28" Type="http://schemas.openxmlformats.org/officeDocument/2006/relationships/hyperlink" Target="https://www.facebook.com/C%C3%B4ng-An-H%C3%ACnh-S%E1%BB%B1-T%E1%BB%89nh-V%C4%A9nh-Ph%C3%BAc-350487455298564" TargetMode="External"/><Relationship Id="rId1803" Type="http://schemas.openxmlformats.org/officeDocument/2006/relationships/hyperlink" Target="https://anhson.nghean.gov.vn/vinh-son/vinh-son-454103" TargetMode="External"/><Relationship Id="rId4002" Type="http://schemas.openxmlformats.org/officeDocument/2006/relationships/hyperlink" Target="https://vandu.thachthanh.thanhhoa.gov.vn/van-ban-cua-xa/ke-hoach-chinh-trang-do-thi-tren-dia-ban-thi-tran-van-du-huyen-thach-thanh-giai-doan-2024-2025-191591" TargetMode="External"/><Relationship Id="rId3768" Type="http://schemas.openxmlformats.org/officeDocument/2006/relationships/hyperlink" Target="https://vinhphuc.gov.vn/" TargetMode="External"/><Relationship Id="rId3975" Type="http://schemas.openxmlformats.org/officeDocument/2006/relationships/hyperlink" Target="https://tanky.nghean.gov.vn/" TargetMode="External"/><Relationship Id="rId689" Type="http://schemas.openxmlformats.org/officeDocument/2006/relationships/hyperlink" Target="https://www.facebook.com/profile.php?id=100065677472004" TargetMode="External"/><Relationship Id="rId896" Type="http://schemas.openxmlformats.org/officeDocument/2006/relationships/hyperlink" Target="https://www.facebook.com/POLICETRHY" TargetMode="External"/><Relationship Id="rId2577" Type="http://schemas.openxmlformats.org/officeDocument/2006/relationships/hyperlink" Target="https://www.facebook.com/p/C%C3%B4ng-an-x%C3%A3-%C4%90%E1%BB%8Bnh-Ti%E1%BA%BFn-Y%C3%AAn-%C4%90%E1%BB%8Bnh-Thanh-Ho%C3%A1-100048174623428/" TargetMode="External"/><Relationship Id="rId2784" Type="http://schemas.openxmlformats.org/officeDocument/2006/relationships/hyperlink" Target="https://www.facebook.com/p/C%C3%B4ng-an-x%C3%A3-Ch%C3%A2u-S%C6%A1n-Qu%E1%BB%B3nh-Ph%E1%BB%A5-Th%C3%A1i-B%C3%ACnh-100064265732831/" TargetMode="External"/><Relationship Id="rId3628" Type="http://schemas.openxmlformats.org/officeDocument/2006/relationships/hyperlink" Target="https://binhthuan.gov.vn/" TargetMode="External"/><Relationship Id="rId549" Type="http://schemas.openxmlformats.org/officeDocument/2006/relationships/hyperlink" Target="https://www.facebook.com/profile.php?id=100063607177501" TargetMode="External"/><Relationship Id="rId756" Type="http://schemas.openxmlformats.org/officeDocument/2006/relationships/hyperlink" Target="https://www.facebook.com/profile.php?id=100063899688942" TargetMode="External"/><Relationship Id="rId1179" Type="http://schemas.openxmlformats.org/officeDocument/2006/relationships/hyperlink" Target="https://www.facebook.com/conganxaphuocthuan/" TargetMode="External"/><Relationship Id="rId1386" Type="http://schemas.openxmlformats.org/officeDocument/2006/relationships/hyperlink" Target="https://www.facebook.com/conganxaphuphung/" TargetMode="External"/><Relationship Id="rId1593" Type="http://schemas.openxmlformats.org/officeDocument/2006/relationships/hyperlink" Target="https://khoiky.daitu.thainguyen.gov.vn/" TargetMode="External"/><Relationship Id="rId2437" Type="http://schemas.openxmlformats.org/officeDocument/2006/relationships/hyperlink" Target="https://www.facebook.com/policeduyson/" TargetMode="External"/><Relationship Id="rId2991" Type="http://schemas.openxmlformats.org/officeDocument/2006/relationships/hyperlink" Target="https://daibieudancusonla.gov.vn/tin-tuc-su-kien/dong-chi-chu-tich-ubnd-tinh-du-ngay-hoi-dai-doan-ket-toan-dan-toc-tai-ban-muong-bu-734380" TargetMode="External"/><Relationship Id="rId3835" Type="http://schemas.openxmlformats.org/officeDocument/2006/relationships/hyperlink" Target="https://vinhlong.gov.vn/" TargetMode="External"/><Relationship Id="rId409" Type="http://schemas.openxmlformats.org/officeDocument/2006/relationships/hyperlink" Target="https://www.facebook.com/profile.php?id=100072373031382" TargetMode="External"/><Relationship Id="rId963" Type="http://schemas.openxmlformats.org/officeDocument/2006/relationships/hyperlink" Target="https://www.facebook.com/policedaichanh/" TargetMode="External"/><Relationship Id="rId1039" Type="http://schemas.openxmlformats.org/officeDocument/2006/relationships/hyperlink" Target="https://www.facebook.com/Ph%C3%B2ng-C%E1%BA%A3nh-s%C3%A1t-Thi-h%C3%A0nh-%C3%A1n-h%C3%ACnh-s%E1%BB%B1-v%C3%A0-H%E1%BB%97-tr%E1%BB%A3-t%C6%B0-ph%C3%A1p-C%C3%B4ng-an-t%E1%BB%89nh-Y%C3%AAn-B%C3%A1i-109012988105185/" TargetMode="External"/><Relationship Id="rId1246" Type="http://schemas.openxmlformats.org/officeDocument/2006/relationships/hyperlink" Target="https://www.facebook.com/doi6pc64" TargetMode="External"/><Relationship Id="rId2644" Type="http://schemas.openxmlformats.org/officeDocument/2006/relationships/hyperlink" Target="https://vinhlong.gov.vn/" TargetMode="External"/><Relationship Id="rId2851" Type="http://schemas.openxmlformats.org/officeDocument/2006/relationships/hyperlink" Target="https://www.facebook.com/p/X%C3%A3-D%E1%BB%8B-N%E1%BA%ADu-Tam-N%C3%B4ng-Ph%C3%BA-Th%E1%BB%8D-100064871462902/" TargetMode="External"/><Relationship Id="rId3902" Type="http://schemas.openxmlformats.org/officeDocument/2006/relationships/hyperlink" Target="https://www.facebook.com/conganthitranlangchanh/" TargetMode="External"/><Relationship Id="rId92" Type="http://schemas.openxmlformats.org/officeDocument/2006/relationships/hyperlink" Target="https://www.facebook.com/C%C3%B4ng-an-x%C3%A3-Ng%E1%BB%8Dc-Trung-huy%E1%BB%87n-Ng%E1%BB%8Dc-L%E1%BA%B7c-593850214628956" TargetMode="External"/><Relationship Id="rId616" Type="http://schemas.openxmlformats.org/officeDocument/2006/relationships/hyperlink" Target="https://www.facebook.com/profile.php?id=100068834455718" TargetMode="External"/><Relationship Id="rId823" Type="http://schemas.openxmlformats.org/officeDocument/2006/relationships/hyperlink" Target="https://www.facebook.com/profile.php?id=100061614877552" TargetMode="External"/><Relationship Id="rId1453" Type="http://schemas.openxmlformats.org/officeDocument/2006/relationships/hyperlink" Target="https://www.facebook.com/conganxahopphong" TargetMode="External"/><Relationship Id="rId1660" Type="http://schemas.openxmlformats.org/officeDocument/2006/relationships/hyperlink" Target="https://www.facebook.com/conganxanghiahung.org/" TargetMode="External"/><Relationship Id="rId2504" Type="http://schemas.openxmlformats.org/officeDocument/2006/relationships/hyperlink" Target="https://thuydan.thaithuy.thaibinh.gov.vn/" TargetMode="External"/><Relationship Id="rId2711" Type="http://schemas.openxmlformats.org/officeDocument/2006/relationships/hyperlink" Target="https://sopcop.sonla.gov.vn/1390/43531/77595/gioi-thieu" TargetMode="External"/><Relationship Id="rId1106" Type="http://schemas.openxmlformats.org/officeDocument/2006/relationships/hyperlink" Target="https://www.facebook.com/conganxatienbo" TargetMode="External"/><Relationship Id="rId1313" Type="http://schemas.openxmlformats.org/officeDocument/2006/relationships/hyperlink" Target="https://www.facebook.com/conganxaxuanlam/" TargetMode="External"/><Relationship Id="rId1520" Type="http://schemas.openxmlformats.org/officeDocument/2006/relationships/hyperlink" Target="https://dongthinh.dinhhoa.thainguyen.gov.vn/" TargetMode="External"/><Relationship Id="rId3278" Type="http://schemas.openxmlformats.org/officeDocument/2006/relationships/hyperlink" Target="https://haihau.namdinh.gov.vn/" TargetMode="External"/><Relationship Id="rId3485" Type="http://schemas.openxmlformats.org/officeDocument/2006/relationships/hyperlink" Target="https://phutho.phutan.angiang.gov.vn/" TargetMode="External"/><Relationship Id="rId3692" Type="http://schemas.openxmlformats.org/officeDocument/2006/relationships/hyperlink" Target="https://www.facebook.com/ANTTculaodung/" TargetMode="External"/><Relationship Id="rId199" Type="http://schemas.openxmlformats.org/officeDocument/2006/relationships/hyperlink" Target="https://www.facebook.com/profile.php?id=100083160850730" TargetMode="External"/><Relationship Id="rId2087" Type="http://schemas.openxmlformats.org/officeDocument/2006/relationships/hyperlink" Target="https://www.facebook.com/tuoitreconganquangbinh/" TargetMode="External"/><Relationship Id="rId2294" Type="http://schemas.openxmlformats.org/officeDocument/2006/relationships/hyperlink" Target="https://kiengiang.gov.vn/" TargetMode="External"/><Relationship Id="rId3138" Type="http://schemas.openxmlformats.org/officeDocument/2006/relationships/hyperlink" Target="https://thongnhat.dongnai.gov.vn/Pages/gioithieu.aspx?CatID=8" TargetMode="External"/><Relationship Id="rId3345" Type="http://schemas.openxmlformats.org/officeDocument/2006/relationships/hyperlink" Target="http://tanky.tuky.haiduong.gov.vn/" TargetMode="External"/><Relationship Id="rId3552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266" Type="http://schemas.openxmlformats.org/officeDocument/2006/relationships/hyperlink" Target="https://www.facebook.com/profile.php?id=100072448896378" TargetMode="External"/><Relationship Id="rId473" Type="http://schemas.openxmlformats.org/officeDocument/2006/relationships/hyperlink" Target="https://www.facebook.com/profile.php?id=100069866522888" TargetMode="External"/><Relationship Id="rId680" Type="http://schemas.openxmlformats.org/officeDocument/2006/relationships/hyperlink" Target="https://www.facebook.com/profile.php?id=100066460841298" TargetMode="External"/><Relationship Id="rId2154" Type="http://schemas.openxmlformats.org/officeDocument/2006/relationships/hyperlink" Target="https://sovhtt.langson.gov.vn/tin-tuc-su-kien/khai-giang-lop-truyen-day-thuc-hanh-trinh-dien-hat-sinh-ca-dan-toc-cao-lan-xa-thien-tan-huyen-huu-lung.html" TargetMode="External"/><Relationship Id="rId2361" Type="http://schemas.openxmlformats.org/officeDocument/2006/relationships/hyperlink" Target="https://www.facebook.com/catbackan/?locale=vi_VN" TargetMode="External"/><Relationship Id="rId3205" Type="http://schemas.openxmlformats.org/officeDocument/2006/relationships/hyperlink" Target="https://www.facebook.com/p/C%C3%B4ng-an-x%C3%A3-Chi%E1%BB%81ng-B%C3%B4m-100070855406051/" TargetMode="External"/><Relationship Id="rId3412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26" Type="http://schemas.openxmlformats.org/officeDocument/2006/relationships/hyperlink" Target="https://www.facebook.com/xdpt.hatinh38/" TargetMode="External"/><Relationship Id="rId333" Type="http://schemas.openxmlformats.org/officeDocument/2006/relationships/hyperlink" Target="https://www.facebook.com/profile.php?id=100078407517853" TargetMode="External"/><Relationship Id="rId540" Type="http://schemas.openxmlformats.org/officeDocument/2006/relationships/hyperlink" Target="https://www.facebook.com/profile.php?id=100069429570222" TargetMode="External"/><Relationship Id="rId1170" Type="http://schemas.openxmlformats.org/officeDocument/2006/relationships/hyperlink" Target="https://www.facebook.com/H%E1%BB%99i-ph%E1%BB%A5-n%E1%BB%AF-C%C3%B4ng-an-huy%E1%BB%87n-Ng%E1%BB%8Dc-H%E1%BB%93i-t%E1%BB%89nh-Kon-Tum-102015309232954/" TargetMode="External"/><Relationship Id="rId2014" Type="http://schemas.openxmlformats.org/officeDocument/2006/relationships/hyperlink" Target="https://www.facebook.com/24hxangocthanhnews/" TargetMode="External"/><Relationship Id="rId2221" Type="http://schemas.openxmlformats.org/officeDocument/2006/relationships/hyperlink" Target="https://quangbinh.gov.vn/" TargetMode="External"/><Relationship Id="rId1030" Type="http://schemas.openxmlformats.org/officeDocument/2006/relationships/hyperlink" Target="https://www.facebook.com/Ph%C3%B2ng-Qu%E1%BA%A3n-l%C3%BD-xu%E1%BA%A5t-nh%E1%BA%ADp-c%E1%BA%A3nh-C%C3%B4ng-an-t%E1%BB%89nh-Gia-Lai-105004101639683" TargetMode="External"/><Relationship Id="rId400" Type="http://schemas.openxmlformats.org/officeDocument/2006/relationships/hyperlink" Target="https://www.facebook.com/profile.php?id=100072415867815" TargetMode="External"/><Relationship Id="rId1987" Type="http://schemas.openxmlformats.org/officeDocument/2006/relationships/hyperlink" Target="https://bacgiang.gov.vn/web/ubnd-xa-kham-lang" TargetMode="External"/><Relationship Id="rId1847" Type="http://schemas.openxmlformats.org/officeDocument/2006/relationships/hyperlink" Target="https://sonla.gov.vn/" TargetMode="External"/><Relationship Id="rId4046" Type="http://schemas.openxmlformats.org/officeDocument/2006/relationships/hyperlink" Target="https://www.facebook.com/p/C%C3%B4ng-an-x%C3%A3-Minh-T%C3%A2n-huy%E1%BB%87n-V%C4%A9nh-L%E1%BB%99c-Thanh-Ho%C3%A1-100063726841617/" TargetMode="External"/><Relationship Id="rId1707" Type="http://schemas.openxmlformats.org/officeDocument/2006/relationships/hyperlink" Target="https://stttt.dienbien.gov.vn/vi/about/danh-sach-nguoi-phat-ngon-tinh-dien-bien-nam-2018.html" TargetMode="External"/><Relationship Id="rId3062" Type="http://schemas.openxmlformats.org/officeDocument/2006/relationships/hyperlink" Target="https://thachha.hatinh.gov.vn/" TargetMode="External"/><Relationship Id="rId190" Type="http://schemas.openxmlformats.org/officeDocument/2006/relationships/hyperlink" Target="https://www.facebook.com/profile.php?id=100078868363461" TargetMode="External"/><Relationship Id="rId1914" Type="http://schemas.openxmlformats.org/officeDocument/2006/relationships/hyperlink" Target="https://www.nghean.gov.vn/" TargetMode="External"/><Relationship Id="rId3879" Type="http://schemas.openxmlformats.org/officeDocument/2006/relationships/hyperlink" Target="https://www.facebook.com/yenbangcand/" TargetMode="External"/><Relationship Id="rId2688" Type="http://schemas.openxmlformats.org/officeDocument/2006/relationships/hyperlink" Target="https://locbinh.langson.gov.vn/" TargetMode="External"/><Relationship Id="rId2895" Type="http://schemas.openxmlformats.org/officeDocument/2006/relationships/hyperlink" Target="https://www.facebook.com/p/C%C3%B4ng-an-Th%C3%A0nh-ph%E1%BB%91-Y%C3%AAn-B%C3%A1i-100066732884699/?locale=vi_VN" TargetMode="External"/><Relationship Id="rId3739" Type="http://schemas.openxmlformats.org/officeDocument/2006/relationships/hyperlink" Target="https://www.facebook.com/p/Tu%E1%BB%95i-Tr%E1%BA%BB-C%C3%B4ng-An-Huy%E1%BB%87n-Ch%C6%B0%C6%A1ng-M%E1%BB%B9-100028578047777/?locale=el_GR" TargetMode="External"/><Relationship Id="rId3946" Type="http://schemas.openxmlformats.org/officeDocument/2006/relationships/hyperlink" Target="https://www.facebook.com/p/C%C3%B4ng-an-x%C3%A3-Ki%C3%AAn-Th%E1%BB%8D-huy%E1%BB%87n-Ng%E1%BB%8Dc-L%E1%BA%B7c-100032787444019/" TargetMode="External"/><Relationship Id="rId867" Type="http://schemas.openxmlformats.org/officeDocument/2006/relationships/hyperlink" Target="https://www.facebook.com/profile.php?id=100045290396401" TargetMode="External"/><Relationship Id="rId1497" Type="http://schemas.openxmlformats.org/officeDocument/2006/relationships/hyperlink" Target="https://www.facebook.com/ConganxaDongLa/" TargetMode="External"/><Relationship Id="rId2548" Type="http://schemas.openxmlformats.org/officeDocument/2006/relationships/hyperlink" Target="https://xuanloc.dongnai.gov.vn/Pages/gioithieuchitiet.aspx?IDxa=41" TargetMode="External"/><Relationship Id="rId2755" Type="http://schemas.openxmlformats.org/officeDocument/2006/relationships/hyperlink" Target="https://daknhau.budang.binhphuoc.gov.vn/" TargetMode="External"/><Relationship Id="rId2962" Type="http://schemas.openxmlformats.org/officeDocument/2006/relationships/hyperlink" Target="https://tamduong.vinhphuc.gov.vn/noidung/phong-ban/Lists/PhongBan/view_detail.aspx?ItemId=252" TargetMode="External"/><Relationship Id="rId3806" Type="http://schemas.openxmlformats.org/officeDocument/2006/relationships/hyperlink" Target="https://badon.quangbinh.gov.vn/" TargetMode="External"/><Relationship Id="rId727" Type="http://schemas.openxmlformats.org/officeDocument/2006/relationships/hyperlink" Target="https://www.facebook.com/profile.php?id=100064656283457" TargetMode="External"/><Relationship Id="rId934" Type="http://schemas.openxmlformats.org/officeDocument/2006/relationships/hyperlink" Target="https://www.facebook.com/policenamgiang" TargetMode="External"/><Relationship Id="rId1357" Type="http://schemas.openxmlformats.org/officeDocument/2006/relationships/hyperlink" Target="https://www.facebook.com/conganxatanthanh/" TargetMode="External"/><Relationship Id="rId1564" Type="http://schemas.openxmlformats.org/officeDocument/2006/relationships/hyperlink" Target="https://www.facebook.com/conganxahoangtrung/" TargetMode="External"/><Relationship Id="rId1771" Type="http://schemas.openxmlformats.org/officeDocument/2006/relationships/hyperlink" Target="https://thaibinh.gov.vn/van-ban-phap-luat/van-ban-dieu-hanh/ve-viec-cho-phep-uy-ban-nhan-dan-xa-thuy-duyen-huyen-thai-th.html" TargetMode="External"/><Relationship Id="rId2408" Type="http://schemas.openxmlformats.org/officeDocument/2006/relationships/hyperlink" Target="http://binhtu.thangbinh.quangnam.gov.vn/chi-tiet-tin/group/124/nid/337205/hdnd-xa-binh-tu-khoa-xiii-nhiem-ky-2-21-2-26-khai-mac-ky-hop-thu-9" TargetMode="External"/><Relationship Id="rId2615" Type="http://schemas.openxmlformats.org/officeDocument/2006/relationships/hyperlink" Target="https://vinhthuy.vinhlinh.quangtri.gov.vn/" TargetMode="External"/><Relationship Id="rId2822" Type="http://schemas.openxmlformats.org/officeDocument/2006/relationships/hyperlink" Target="https://cumgar.daklak.gov.vn/" TargetMode="External"/><Relationship Id="rId63" Type="http://schemas.openxmlformats.org/officeDocument/2006/relationships/hyperlink" Target="https://www.facebook.com/C%C3%B4ng-an-x%C3%A3-T%C3%A2n-Tr%C6%B0%E1%BB%9Dng-C%E1%BA%A9m-Gi%C3%A0ng-H%E1%BA%A3i-D%C6%B0%C6%A1ng-101453265584386" TargetMode="External"/><Relationship Id="rId1217" Type="http://schemas.openxmlformats.org/officeDocument/2006/relationships/hyperlink" Target="https://www.facebook.com/ConganxaHongViet/" TargetMode="External"/><Relationship Id="rId1424" Type="http://schemas.openxmlformats.org/officeDocument/2006/relationships/hyperlink" Target="https://www.facebook.com/ConganxaMinhPhu/" TargetMode="External"/><Relationship Id="rId1631" Type="http://schemas.openxmlformats.org/officeDocument/2006/relationships/hyperlink" Target="https://sonoivu.sonla.gov.vn/Default.aspx?sid=1282&amp;pageid=30665&amp;catid=64562&amp;id=537895&amp;catname=thong-tin-tuyen-truyen&amp;title=quyet-dinh-dieu-chinh-phan-loai-don-vi-hanh-chinh-cac-xa-phuong-thi-tran-tren-dia-ban-tinh-son-l" TargetMode="External"/><Relationship Id="rId3389" Type="http://schemas.openxmlformats.org/officeDocument/2006/relationships/hyperlink" Target="https://www.laocai.gov.vn/tin-trong-tinh/thu-tuong-chinh-phu-tang-bang-khen-truong-thon-kho-vang-xa-coc-lau-huyen-bac-ha-1302758" TargetMode="External"/><Relationship Id="rId3596" Type="http://schemas.openxmlformats.org/officeDocument/2006/relationships/hyperlink" Target="https://longtan.phurieng.binhphuoc.gov.vn/" TargetMode="External"/><Relationship Id="rId2198" Type="http://schemas.openxmlformats.org/officeDocument/2006/relationships/hyperlink" Target="https://vinhphuc.gov.vn/" TargetMode="External"/><Relationship Id="rId3249" Type="http://schemas.openxmlformats.org/officeDocument/2006/relationships/hyperlink" Target="https://yenchau.sonla.gov.vn/?pageid=31386&amp;p_field=3758" TargetMode="External"/><Relationship Id="rId3456" Type="http://schemas.openxmlformats.org/officeDocument/2006/relationships/hyperlink" Target="https://www.facebook.com/p/C%C3%B4ng-an-ph%C6%B0%E1%BB%9Dng-T%C3%A2n-Th%E1%BB%8Bnh-100076493200543/" TargetMode="External"/><Relationship Id="rId377" Type="http://schemas.openxmlformats.org/officeDocument/2006/relationships/hyperlink" Target="https://www.facebook.com/profile.php?id=100074959407128" TargetMode="External"/><Relationship Id="rId584" Type="http://schemas.openxmlformats.org/officeDocument/2006/relationships/hyperlink" Target="https://www.facebook.com/profile.php?id=100063050599572" TargetMode="External"/><Relationship Id="rId2058" Type="http://schemas.openxmlformats.org/officeDocument/2006/relationships/hyperlink" Target="https://www.laocai.gov.vn/tin-trong-tinh/thu-tuong-chinh-phu-tang-bang-khen-truong-thon-kho-vang-xa-coc-lau-huyen-bac-ha-1302758" TargetMode="External"/><Relationship Id="rId2265" Type="http://schemas.openxmlformats.org/officeDocument/2006/relationships/hyperlink" Target="https://www.facebook.com/xnctthue/" TargetMode="External"/><Relationship Id="rId3109" Type="http://schemas.openxmlformats.org/officeDocument/2006/relationships/hyperlink" Target="https://www.facebook.com/p/C%C3%B4ng-an-x%C3%A3-Th%C3%A1i-H%C3%B2a-huy%E1%BB%87n-Tri%E1%BB%87u-S%C6%A1n-t%E1%BB%89nh-Thanh-H%C3%B3a-100063557649899/" TargetMode="External"/><Relationship Id="rId3663" Type="http://schemas.openxmlformats.org/officeDocument/2006/relationships/hyperlink" Target="https://www.facebook.com/profile.php?id=100070101512093" TargetMode="External"/><Relationship Id="rId3870" Type="http://schemas.openxmlformats.org/officeDocument/2006/relationships/hyperlink" Target="https://vinhlong.gov.vn/" TargetMode="External"/><Relationship Id="rId237" Type="http://schemas.openxmlformats.org/officeDocument/2006/relationships/hyperlink" Target="https://www.facebook.com/profile.php?id=100069991207869" TargetMode="External"/><Relationship Id="rId791" Type="http://schemas.openxmlformats.org/officeDocument/2006/relationships/hyperlink" Target="https://www.facebook.com/profile.php?id=100063550327949" TargetMode="External"/><Relationship Id="rId1074" Type="http://schemas.openxmlformats.org/officeDocument/2006/relationships/hyperlink" Target="https://www.facebook.com/CSGTNGOCLAC/" TargetMode="External"/><Relationship Id="rId2472" Type="http://schemas.openxmlformats.org/officeDocument/2006/relationships/hyperlink" Target="https://www.facebook.com/tuoitreconganquangnam/" TargetMode="External"/><Relationship Id="rId3316" Type="http://schemas.openxmlformats.org/officeDocument/2006/relationships/hyperlink" Target="https://yenchau.sonla.gov.vn/?pageid=31386&amp;p_field=3758" TargetMode="External"/><Relationship Id="rId3523" Type="http://schemas.openxmlformats.org/officeDocument/2006/relationships/hyperlink" Target="https://www.facebook.com/p/C%C3%B4ng-an-x%C3%A3-Quang-Kim-huy%E1%BB%87n-B%C3%A1t-X%C3%A1t-L%C3%A0o-Cai-100083057086428/?_rdr" TargetMode="External"/><Relationship Id="rId3730" Type="http://schemas.openxmlformats.org/officeDocument/2006/relationships/hyperlink" Target="https://doanhung.phutho.gov.vn/Chuyen-muc-tin/Chi-tiet-tin/tabid/92/title/15599/ctitle/3/language/vi-VN/Default.aspx" TargetMode="External"/><Relationship Id="rId444" Type="http://schemas.openxmlformats.org/officeDocument/2006/relationships/hyperlink" Target="https://www.facebook.com/PCTPkhonggianmangCALaiChau/" TargetMode="External"/><Relationship Id="rId651" Type="http://schemas.openxmlformats.org/officeDocument/2006/relationships/hyperlink" Target="https://www.facebook.com/profile.php?id=100067576680241" TargetMode="External"/><Relationship Id="rId1281" Type="http://schemas.openxmlformats.org/officeDocument/2006/relationships/hyperlink" Target="https://www.facebook.com/cskt.catphatinh" TargetMode="External"/><Relationship Id="rId2125" Type="http://schemas.openxmlformats.org/officeDocument/2006/relationships/hyperlink" Target="https://www.facebook.com/thoisulangchanh/videos/h%E1%BB%99i-thi-giao-l%C6%B0u-d%C3%A2n-v%C5%A9-th%E1%BB%83-thao-x%C3%A3-%C4%91%E1%BB%93ng-l%C6%B0%C6%A1ng-l%E1%BA%A7n-th%E1%BB%A9-nh%E1%BA%A5t-n%C4%83m-2023/1391671701704358/" TargetMode="External"/><Relationship Id="rId2332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304" Type="http://schemas.openxmlformats.org/officeDocument/2006/relationships/hyperlink" Target="https://www.facebook.com/profile.php?id=100083237683907" TargetMode="External"/><Relationship Id="rId511" Type="http://schemas.openxmlformats.org/officeDocument/2006/relationships/hyperlink" Target="https://www.facebook.com/profile.php?id=100070518379236" TargetMode="External"/><Relationship Id="rId1141" Type="http://schemas.openxmlformats.org/officeDocument/2006/relationships/hyperlink" Target="https://www.facebook.com/hoiphunucatphochiminh/" TargetMode="External"/><Relationship Id="rId1001" Type="http://schemas.openxmlformats.org/officeDocument/2006/relationships/hyperlink" Target="https://www.facebook.com/phongqlhcninhthuan" TargetMode="External"/><Relationship Id="rId1958" Type="http://schemas.openxmlformats.org/officeDocument/2006/relationships/hyperlink" Target="https://www.facebook.com/conganxahoangchau" TargetMode="External"/><Relationship Id="rId3173" Type="http://schemas.openxmlformats.org/officeDocument/2006/relationships/hyperlink" Target="https://www.facebook.com/p/Tu%E1%BB%95i-tr%E1%BA%BB-C%C3%B4ng-an-TP-S%E1%BA%A7m-S%C6%A1n-100069346653553/?locale=te_IN" TargetMode="External"/><Relationship Id="rId3380" Type="http://schemas.openxmlformats.org/officeDocument/2006/relationships/hyperlink" Target="https://thaithuy.thaibinh.gov.vn/" TargetMode="External"/><Relationship Id="rId4017" Type="http://schemas.openxmlformats.org/officeDocument/2006/relationships/hyperlink" Target="https://thachdong.thachthanh.thanhhoa.gov.vn/" TargetMode="External"/><Relationship Id="rId1818" Type="http://schemas.openxmlformats.org/officeDocument/2006/relationships/hyperlink" Target="https://www.facebook.com/conganxayentrung/" TargetMode="External"/><Relationship Id="rId3033" Type="http://schemas.openxmlformats.org/officeDocument/2006/relationships/hyperlink" Target="https://thaibinh.gov.vn/van-ban-phap-luat/quyet-dinh-cho-phep-ubnd-xa-nam-thinh-huyen-tien-hai-duoc-su.html" TargetMode="External"/><Relationship Id="rId3240" Type="http://schemas.openxmlformats.org/officeDocument/2006/relationships/hyperlink" Target="https://thaibinh.gov.vn/van-ban-phap-luat/van-ban-dieu-hanh/ve-viec-cho-phep-uy-ban-nhan-dan-xa-song-an-huyen-vu-thu-chu3.html" TargetMode="External"/><Relationship Id="rId161" Type="http://schemas.openxmlformats.org/officeDocument/2006/relationships/hyperlink" Target="https://www.facebook.com/profile.php?id=100083160850730" TargetMode="External"/><Relationship Id="rId2799" Type="http://schemas.openxmlformats.org/officeDocument/2006/relationships/hyperlink" Target="https://www.facebook.com/p/C%C3%B4ng-an-ph%C6%B0%E1%BB%9Dng-7-Tp-Tr%C3%A0-Vinh-100064497400821/" TargetMode="External"/><Relationship Id="rId3100" Type="http://schemas.openxmlformats.org/officeDocument/2006/relationships/hyperlink" Target="https://longxa.hungnguyen.nghean.gov.vn/" TargetMode="External"/><Relationship Id="rId978" Type="http://schemas.openxmlformats.org/officeDocument/2006/relationships/hyperlink" Target="https://www.facebook.com/pnhcadd/" TargetMode="External"/><Relationship Id="rId2659" Type="http://schemas.openxmlformats.org/officeDocument/2006/relationships/hyperlink" Target="https://binhxuyen.vinhphuc.gov.vn/ct/cms/tintuc/Lists/Gioithieu/View_Detail.aspx?ItemID=4" TargetMode="External"/><Relationship Id="rId2866" Type="http://schemas.openxmlformats.org/officeDocument/2006/relationships/hyperlink" Target="https://www.facebook.com/p/C%C3%B4ng-An-x%C3%A3-H%E1%BB%93ng-Phong-Huy%E1%BB%87n-An-D%C6%B0%C6%A1ng-TP-H%E1%BA%A3i-Ph%C3%B2ng-100069379315113/" TargetMode="External"/><Relationship Id="rId3917" Type="http://schemas.openxmlformats.org/officeDocument/2006/relationships/hyperlink" Target="https://lamson.thoxuan.thanhhoa.gov.vn/web/trang-chu/bo-may-hanh-chinh/uy-ban-nhan-dan-xa/thanh-vien-uy-ban-nhan-dan-va-cong-chuc-thi-tran-lam-son.html" TargetMode="External"/><Relationship Id="rId838" Type="http://schemas.openxmlformats.org/officeDocument/2006/relationships/hyperlink" Target="https://www.facebook.com/profile.php?id=100059174680984" TargetMode="External"/><Relationship Id="rId1468" Type="http://schemas.openxmlformats.org/officeDocument/2006/relationships/hyperlink" Target="https://www.facebook.com/conganxahangkiahuyenmaichau" TargetMode="External"/><Relationship Id="rId1675" Type="http://schemas.openxmlformats.org/officeDocument/2006/relationships/hyperlink" Target="https://thaibinh.gov.vn/van-ban-phap-luat/van-ban-dieu-hanh/ve-viec-cho-phep-uy-ban-nhan-dan-xa-phu-chau-huyen-dong-hung.html" TargetMode="External"/><Relationship Id="rId1882" Type="http://schemas.openxmlformats.org/officeDocument/2006/relationships/hyperlink" Target="https://www.facebook.com/DAMBAOANTTCAPCOSO/" TargetMode="External"/><Relationship Id="rId2519" Type="http://schemas.openxmlformats.org/officeDocument/2006/relationships/hyperlink" Target="https://stttt.quangnam.gov.vn/webcenter/portal/bactramy/pages_tin-tuc/chi-tiet?dDocName=PORTAL337940" TargetMode="External"/><Relationship Id="rId2726" Type="http://schemas.openxmlformats.org/officeDocument/2006/relationships/hyperlink" Target="https://bdt.bacgiang.gov.vn/chi-tiet-tin-tuc/-/asset_publisher/ivaa62McqTU0/content/trao-oi-kinh-nghiem-thuc-hien-chuong-trinh-muc-tieu-quoc-gia-dan-toc-thieu-so-du-an-lien-ket-san-xuat-theo-chuoi-gia-tri-tai-quang-tri-va-thua-thien-h?inheritRedirect=false" TargetMode="External"/><Relationship Id="rId4081" Type="http://schemas.openxmlformats.org/officeDocument/2006/relationships/hyperlink" Target="https://www.facebook.com/profile.php?id=100072210699878" TargetMode="External"/><Relationship Id="rId1328" Type="http://schemas.openxmlformats.org/officeDocument/2006/relationships/hyperlink" Target="https://www.facebook.com/conganxaTuMai" TargetMode="External"/><Relationship Id="rId1535" Type="http://schemas.openxmlformats.org/officeDocument/2006/relationships/hyperlink" Target="https://www.facebook.com/conganxagiahoi/" TargetMode="External"/><Relationship Id="rId2933" Type="http://schemas.openxmlformats.org/officeDocument/2006/relationships/hyperlink" Target="https://sonla.toaan.gov.vn/webcenter/portal/sonla/chitiettin?dDocName=TAND214354" TargetMode="External"/><Relationship Id="rId905" Type="http://schemas.openxmlformats.org/officeDocument/2006/relationships/hyperlink" Target="https://www.facebook.com/policetienngoc/" TargetMode="External"/><Relationship Id="rId1742" Type="http://schemas.openxmlformats.org/officeDocument/2006/relationships/hyperlink" Target="https://thachha.hatinh.gov.vn/portal/pages/2023-10-20/Lanh-dao-huyen-Thach-Ha-doi-thoai-voi-nhan-dan-xa--471735.aspx" TargetMode="External"/><Relationship Id="rId34" Type="http://schemas.openxmlformats.org/officeDocument/2006/relationships/hyperlink" Target="https://www.facebook.com/ConganxaVinhHung67" TargetMode="External"/><Relationship Id="rId1602" Type="http://schemas.openxmlformats.org/officeDocument/2006/relationships/hyperlink" Target="http://kytien.kyanh.hatinh.gov.vn/" TargetMode="External"/><Relationship Id="rId3567" Type="http://schemas.openxmlformats.org/officeDocument/2006/relationships/hyperlink" Target="https://www.facebook.com/tdlongan/?locale=vi_VN" TargetMode="External"/><Relationship Id="rId3774" Type="http://schemas.openxmlformats.org/officeDocument/2006/relationships/hyperlink" Target="https://www.facebook.com/p/C%C3%B4ng-an-ph%C6%B0%E1%BB%9Dng-%C4%90%C3%B4ng-Th%E1%BB%8D-TP-Thanh-H%C3%B3a-100063579787116/" TargetMode="External"/><Relationship Id="rId3981" Type="http://schemas.openxmlformats.org/officeDocument/2006/relationships/hyperlink" Target="https://thachcam.thachthanh.thanhhoa.gov.vn/chuc-nang-nhiem-vu" TargetMode="External"/><Relationship Id="rId488" Type="http://schemas.openxmlformats.org/officeDocument/2006/relationships/hyperlink" Target="https://www.facebook.com/profile.php?id=100071308752507" TargetMode="External"/><Relationship Id="rId695" Type="http://schemas.openxmlformats.org/officeDocument/2006/relationships/hyperlink" Target="https://www.facebook.com/profile.php?id=100065315687352" TargetMode="External"/><Relationship Id="rId2169" Type="http://schemas.openxmlformats.org/officeDocument/2006/relationships/hyperlink" Target="https://thuongninh.nhuxuan.thanhhoa.gov.vn/" TargetMode="External"/><Relationship Id="rId2376" Type="http://schemas.openxmlformats.org/officeDocument/2006/relationships/hyperlink" Target="https://www.facebook.com/PhuocBinhpl/?locale=vi_VN" TargetMode="External"/><Relationship Id="rId2583" Type="http://schemas.openxmlformats.org/officeDocument/2006/relationships/hyperlink" Target="https://www.facebook.com/p/C%C3%B4ng-an-x%C3%A3-Ngh%C4%A9a-S%C6%A1n-huy%E1%BB%87n-Ngh%C4%A9a-%C4%90%C3%A0n-t%E1%BB%89nh-Ngh%E1%BB%87-An-100050620252362/" TargetMode="External"/><Relationship Id="rId2790" Type="http://schemas.openxmlformats.org/officeDocument/2006/relationships/hyperlink" Target="https://hanoi.gov.vn/" TargetMode="External"/><Relationship Id="rId3427" Type="http://schemas.openxmlformats.org/officeDocument/2006/relationships/hyperlink" Target="https://www.facebook.com/tuoitreconganbacgiang/" TargetMode="External"/><Relationship Id="rId3634" Type="http://schemas.openxmlformats.org/officeDocument/2006/relationships/hyperlink" Target="http://chaubinh.giongtrom.bentre.gov.vn/" TargetMode="External"/><Relationship Id="rId3841" Type="http://schemas.openxmlformats.org/officeDocument/2006/relationships/hyperlink" Target="https://lethuy.quangbinh.gov.vn/" TargetMode="External"/><Relationship Id="rId348" Type="http://schemas.openxmlformats.org/officeDocument/2006/relationships/hyperlink" Target="https://www.facebook.com/profile.php?id=100076492770894" TargetMode="External"/><Relationship Id="rId555" Type="http://schemas.openxmlformats.org/officeDocument/2006/relationships/hyperlink" Target="https://www.facebook.com/profile.php?id=100063571479405" TargetMode="External"/><Relationship Id="rId762" Type="http://schemas.openxmlformats.org/officeDocument/2006/relationships/hyperlink" Target="https://www.facebook.com/profile.php?id=100063767276346" TargetMode="External"/><Relationship Id="rId1185" Type="http://schemas.openxmlformats.org/officeDocument/2006/relationships/hyperlink" Target="https://www.facebook.com/conganxaphuluu" TargetMode="External"/><Relationship Id="rId1392" Type="http://schemas.openxmlformats.org/officeDocument/2006/relationships/hyperlink" Target="https://www.facebook.com/Conganxaphuly" TargetMode="External"/><Relationship Id="rId2029" Type="http://schemas.openxmlformats.org/officeDocument/2006/relationships/hyperlink" Target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 TargetMode="External"/><Relationship Id="rId2236" Type="http://schemas.openxmlformats.org/officeDocument/2006/relationships/hyperlink" Target="https://www.facebook.com/Congantinhlaichau/" TargetMode="External"/><Relationship Id="rId2443" Type="http://schemas.openxmlformats.org/officeDocument/2006/relationships/hyperlink" Target="https://www.facebook.com/policeduytrinh/" TargetMode="External"/><Relationship Id="rId2650" Type="http://schemas.openxmlformats.org/officeDocument/2006/relationships/hyperlink" Target="https://www.facebook.com/p/C%C3%B4ng-an-x%C3%A3-Di%E1%BB%85n-Ng%E1%BB%8Dc-100061688553553/" TargetMode="External"/><Relationship Id="rId3701" Type="http://schemas.openxmlformats.org/officeDocument/2006/relationships/hyperlink" Target="http://myduc.hanoi.gov.vn/" TargetMode="External"/><Relationship Id="rId208" Type="http://schemas.openxmlformats.org/officeDocument/2006/relationships/hyperlink" Target="https://www.facebook.com/ANTT-x%C3%A3-H%E1%BA%A3i-Phong-101589361530240/" TargetMode="External"/><Relationship Id="rId415" Type="http://schemas.openxmlformats.org/officeDocument/2006/relationships/hyperlink" Target="https://www.facebook.com/profile.php?id=100072341502215" TargetMode="External"/><Relationship Id="rId622" Type="http://schemas.openxmlformats.org/officeDocument/2006/relationships/hyperlink" Target="https://www.facebook.com/profile.php?id=100068484622209" TargetMode="External"/><Relationship Id="rId1045" Type="http://schemas.openxmlformats.org/officeDocument/2006/relationships/hyperlink" Target="https://www.facebook.com/Ph%C3%B2ng-C%E1%BA%A3nh-s%C3%A1t-Ph%C3%B2ng-ch%C3%A1y-ch%E1%BB%AFa-ch%C3%A1y-v%C3%A0-c%E1%BB%A9u-n%E1%BA%A1n-c%E1%BB%A9u-h%E1%BB%99-C%C3%B4ng-an-t%E1%BB%89nh-T%C3%A2y-Ninh-106545335013531" TargetMode="External"/><Relationship Id="rId1252" Type="http://schemas.openxmlformats.org/officeDocument/2006/relationships/hyperlink" Target="https://www.facebook.com/doanthanhniencongannghean" TargetMode="External"/><Relationship Id="rId2303" Type="http://schemas.openxmlformats.org/officeDocument/2006/relationships/hyperlink" Target="https://quangbinh.gov.vn/" TargetMode="External"/><Relationship Id="rId2510" Type="http://schemas.openxmlformats.org/officeDocument/2006/relationships/hyperlink" Target="https://www.facebook.com/tuoitreconganquangnam/" TargetMode="External"/><Relationship Id="rId1112" Type="http://schemas.openxmlformats.org/officeDocument/2006/relationships/hyperlink" Target="https://www.facebook.com/conganxathothanh/" TargetMode="External"/><Relationship Id="rId3077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3284" Type="http://schemas.openxmlformats.org/officeDocument/2006/relationships/hyperlink" Target="https://thaibinh.gov.vn/van-ban-phap-luat/van-ban-dieu-hanh/ve-viec-cho-phep-uy-ban-nhan-dan-xa-vu-hoi-huyen-vu-thu-duoc.html?customDomain=thaibinh.gov.vn" TargetMode="External"/><Relationship Id="rId1929" Type="http://schemas.openxmlformats.org/officeDocument/2006/relationships/hyperlink" Target="https://www.facebook.com/congancamxuyen/?locale=vi_VN" TargetMode="External"/><Relationship Id="rId2093" Type="http://schemas.openxmlformats.org/officeDocument/2006/relationships/hyperlink" Target="https://www.facebook.com/tuoitreconganquanhadong/?locale=vi_VN" TargetMode="External"/><Relationship Id="rId3491" Type="http://schemas.openxmlformats.org/officeDocument/2006/relationships/hyperlink" Target="https://lynhan.hanam.gov.vn/Pages/Thong-tin-ve-lanh-%C4%91ao-xa--thi-tran792346957.aspx" TargetMode="External"/><Relationship Id="rId3144" Type="http://schemas.openxmlformats.org/officeDocument/2006/relationships/hyperlink" Target="https://www.facebook.com/p/C%C3%B4ng-an-X%C3%A3-Long-H%C3%B2a-huy%E1%BB%87n-B%C3%ACnh-%C4%90%E1%BA%A1i-t%E1%BB%89nh-B%E1%BA%BFn-Tre-100069464461316/" TargetMode="External"/><Relationship Id="rId3351" Type="http://schemas.openxmlformats.org/officeDocument/2006/relationships/hyperlink" Target="https://vpubnd.quangnam.gov.vn/webcenter/portal/vpubnd" TargetMode="External"/><Relationship Id="rId272" Type="http://schemas.openxmlformats.org/officeDocument/2006/relationships/hyperlink" Target="https://www.facebook.com/C%C3%B4ng-an-x%C3%A3-C%C3%B4ng-B%E1%BA%B1ng-110501551585394/" TargetMode="External"/><Relationship Id="rId2160" Type="http://schemas.openxmlformats.org/officeDocument/2006/relationships/hyperlink" Target="https://hondat.kiengiang.gov.vn/" TargetMode="External"/><Relationship Id="rId3004" Type="http://schemas.openxmlformats.org/officeDocument/2006/relationships/hyperlink" Target="https://gialai.gov.vn/" TargetMode="External"/><Relationship Id="rId3211" Type="http://schemas.openxmlformats.org/officeDocument/2006/relationships/hyperlink" Target="https://www.facebook.com/p/C%C3%B4ng-an-x%C3%A3-%C4%90%E1%BB%93ng-L%E1%BA%A1c-Nam-S%C3%A1ch-100072499323496/" TargetMode="External"/><Relationship Id="rId132" Type="http://schemas.openxmlformats.org/officeDocument/2006/relationships/hyperlink" Target="https://www.facebook.com/X%C3%A3-%C4%90o%C3%A0n-V%C4%A9nh-Ch%C3%A2u-2241332426097774/" TargetMode="External"/><Relationship Id="rId2020" Type="http://schemas.openxmlformats.org/officeDocument/2006/relationships/hyperlink" Target="https://ninhkhang.hoalu.ninhbinh.gov.vn/" TargetMode="External"/><Relationship Id="rId1579" Type="http://schemas.openxmlformats.org/officeDocument/2006/relationships/hyperlink" Target="https://www.facebook.com/tuoitrecongansonla/" TargetMode="External"/><Relationship Id="rId2977" Type="http://schemas.openxmlformats.org/officeDocument/2006/relationships/hyperlink" Target="https://www.facebook.com/congan.thaibinh.gov.vn/" TargetMode="External"/><Relationship Id="rId949" Type="http://schemas.openxmlformats.org/officeDocument/2006/relationships/hyperlink" Target="https://www.facebook.com/policeduyphuoc/" TargetMode="External"/><Relationship Id="rId1786" Type="http://schemas.openxmlformats.org/officeDocument/2006/relationships/hyperlink" Target="https://camkhe.phutho.gov.vn/Chuyen-muc-tin/t/uy-ban-nhan-dan/ctitle/133" TargetMode="External"/><Relationship Id="rId1993" Type="http://schemas.openxmlformats.org/officeDocument/2006/relationships/hyperlink" Target="https://www.facebook.com/conganxakhoikydaitu/" TargetMode="External"/><Relationship Id="rId2837" Type="http://schemas.openxmlformats.org/officeDocument/2006/relationships/hyperlink" Target="https://angiang.gov.vn/vi" TargetMode="External"/><Relationship Id="rId4052" Type="http://schemas.openxmlformats.org/officeDocument/2006/relationships/hyperlink" Target="http://congbao.phutho.gov.vn/cong-bao.html?a=1&amp;gazetteid=210603&amp;gazettetype=0&amp;publishyear=2024" TargetMode="External"/><Relationship Id="rId78" Type="http://schemas.openxmlformats.org/officeDocument/2006/relationships/hyperlink" Target="https://www.facebook.com/CAXaCamDue" TargetMode="External"/><Relationship Id="rId809" Type="http://schemas.openxmlformats.org/officeDocument/2006/relationships/hyperlink" Target="https://www.facebook.com/profile.php?id=100063437396527" TargetMode="External"/><Relationship Id="rId1439" Type="http://schemas.openxmlformats.org/officeDocument/2006/relationships/hyperlink" Target="https://www.facebook.com/ConganxaKyThuong/" TargetMode="External"/><Relationship Id="rId1646" Type="http://schemas.openxmlformats.org/officeDocument/2006/relationships/hyperlink" Target="https://www.facebook.com/conganhuyenLacSon/" TargetMode="External"/><Relationship Id="rId1853" Type="http://schemas.openxmlformats.org/officeDocument/2006/relationships/hyperlink" Target="https://angiang.gov.vn/vi" TargetMode="External"/><Relationship Id="rId2904" Type="http://schemas.openxmlformats.org/officeDocument/2006/relationships/hyperlink" Target="https://www.facebook.com/p/C%C3%B4ng-an-x%C3%A3-Bao-La-Huy%E1%BB%87n-Mai-Ch%C3%A2u-t%E1%BB%89nh-H%C3%B2a-B%C3%ACnh-100066573889335/" TargetMode="External"/><Relationship Id="rId1506" Type="http://schemas.openxmlformats.org/officeDocument/2006/relationships/hyperlink" Target="https://www.facebook.com/conganxadongninh/" TargetMode="External"/><Relationship Id="rId1713" Type="http://schemas.openxmlformats.org/officeDocument/2006/relationships/hyperlink" Target="https://congbaokhanhhoa.gov.vn/noi-dung-van-ban/vanbanid/20840" TargetMode="External"/><Relationship Id="rId1920" Type="http://schemas.openxmlformats.org/officeDocument/2006/relationships/hyperlink" Target="https://www.tuyenquang.gov.vn/" TargetMode="External"/><Relationship Id="rId3678" Type="http://schemas.openxmlformats.org/officeDocument/2006/relationships/hyperlink" Target="https://www.facebook.com/caxsonhai/" TargetMode="External"/><Relationship Id="rId3885" Type="http://schemas.openxmlformats.org/officeDocument/2006/relationships/hyperlink" Target="https://www.facebook.com/p/C%C3%B4ng-an-x%C3%A3-Chi-L%C4%83ng-B%E1%BA%AFc-huy%E1%BB%87n-Thanh-Mi%E1%BB%87n-T%E1%BB%89nh-H%E1%BA%A3i-D%C6%B0%C6%A1ng-100022755397109/" TargetMode="External"/><Relationship Id="rId599" Type="http://schemas.openxmlformats.org/officeDocument/2006/relationships/hyperlink" Target="https://www.facebook.com/profile.php?id=100060685411306" TargetMode="External"/><Relationship Id="rId2487" Type="http://schemas.openxmlformats.org/officeDocument/2006/relationships/hyperlink" Target="https://quethuan.queson.quangnam.gov.vn/" TargetMode="External"/><Relationship Id="rId2694" Type="http://schemas.openxmlformats.org/officeDocument/2006/relationships/hyperlink" Target="https://nghiakhanh.nghiadan.nghean.gov.vn/" TargetMode="External"/><Relationship Id="rId3538" Type="http://schemas.openxmlformats.org/officeDocument/2006/relationships/hyperlink" Target="https://www.facebook.com/p/C%C3%B4ng-An-x%C3%A3-%C4%90%E1%BB%8Bnh-B%C3%ACnh-Y%C3%AAn-%C4%90%E1%BB%8Bnh-Thanh-Ho%C3%A1-100083486191339/" TargetMode="External"/><Relationship Id="rId3745" Type="http://schemas.openxmlformats.org/officeDocument/2006/relationships/hyperlink" Target="https://www.facebook.com/profile.php?id=100078868363461&amp;locale=ms_MY&amp;_rdr" TargetMode="External"/><Relationship Id="rId459" Type="http://schemas.openxmlformats.org/officeDocument/2006/relationships/hyperlink" Target="https://www.facebook.com/profile.php?id=100072005928183" TargetMode="External"/><Relationship Id="rId666" Type="http://schemas.openxmlformats.org/officeDocument/2006/relationships/hyperlink" Target="https://www.facebook.com/profile.php?id=100066851919738" TargetMode="External"/><Relationship Id="rId873" Type="http://schemas.openxmlformats.org/officeDocument/2006/relationships/hyperlink" Target="https://www.facebook.com/profile.php?id=100039604761947" TargetMode="External"/><Relationship Id="rId1089" Type="http://schemas.openxmlformats.org/officeDocument/2006/relationships/hyperlink" Target="https://www.facebook.com/pages/B%E1%BB%87nh-X%C3%A1-C%C3%B4ng-An-T%E1%BB%89nh-V%C4%A9nh-Ph%C3%BAc/290282954492890" TargetMode="External"/><Relationship Id="rId1296" Type="http://schemas.openxmlformats.org/officeDocument/2006/relationships/hyperlink" Target="https://www.facebook.com/CSGT.QUANGTRI/" TargetMode="External"/><Relationship Id="rId2347" Type="http://schemas.openxmlformats.org/officeDocument/2006/relationships/hyperlink" Target="https://ninhthuan.gov.vn/" TargetMode="External"/><Relationship Id="rId2554" Type="http://schemas.openxmlformats.org/officeDocument/2006/relationships/hyperlink" Target="https://www.facebook.com/p/C%C3%B4ng-an-x%C3%A3-Qu%E1%BB%B3nh-L%C6%B0%C6%A1ng-100032459812635/" TargetMode="External"/><Relationship Id="rId3952" Type="http://schemas.openxmlformats.org/officeDocument/2006/relationships/hyperlink" Target="https://www.facebook.com/congancamphu/" TargetMode="External"/><Relationship Id="rId319" Type="http://schemas.openxmlformats.org/officeDocument/2006/relationships/hyperlink" Target="https://www.facebook.com/profile.php?id=100072186620029" TargetMode="External"/><Relationship Id="rId526" Type="http://schemas.openxmlformats.org/officeDocument/2006/relationships/hyperlink" Target="https://www.facebook.com/profile.php?id=100069902423503" TargetMode="External"/><Relationship Id="rId1156" Type="http://schemas.openxmlformats.org/officeDocument/2006/relationships/hyperlink" Target="https://www.facebook.com/conganxadienlu/" TargetMode="External"/><Relationship Id="rId1363" Type="http://schemas.openxmlformats.org/officeDocument/2006/relationships/hyperlink" Target="https://www.facebook.com/ConganxaTanhoa/" TargetMode="External"/><Relationship Id="rId2207" Type="http://schemas.openxmlformats.org/officeDocument/2006/relationships/hyperlink" Target="https://bentre.gov.vn/" TargetMode="External"/><Relationship Id="rId2761" Type="http://schemas.openxmlformats.org/officeDocument/2006/relationships/hyperlink" Target="http://halinh.hatrung.thanhhoa.gov.vn/" TargetMode="External"/><Relationship Id="rId3605" Type="http://schemas.openxmlformats.org/officeDocument/2006/relationships/hyperlink" Target="https://www.facebook.com/p/C%C3%B4ng-an-x%C3%A3-Ch%C3%AD-T%C3%A2n-100070525734695/?locale=fy_NL" TargetMode="External"/><Relationship Id="rId3812" Type="http://schemas.openxmlformats.org/officeDocument/2006/relationships/hyperlink" Target="https://vinhlong.gov.vn/" TargetMode="External"/><Relationship Id="rId733" Type="http://schemas.openxmlformats.org/officeDocument/2006/relationships/hyperlink" Target="https://www.facebook.com/profile.php?id=100064556987688" TargetMode="External"/><Relationship Id="rId940" Type="http://schemas.openxmlformats.org/officeDocument/2006/relationships/hyperlink" Target="https://www.facebook.com/policehiepthuan/" TargetMode="External"/><Relationship Id="rId1016" Type="http://schemas.openxmlformats.org/officeDocument/2006/relationships/hyperlink" Target="https://www.facebook.com/Ph%E1%BB%A5-N%E1%BB%AF-CATP-L%C3%A0o-Cai-109824171257452/" TargetMode="External"/><Relationship Id="rId1570" Type="http://schemas.openxmlformats.org/officeDocument/2006/relationships/hyperlink" Target="https://www.facebook.com/tuoitreconganquangbinh/" TargetMode="External"/><Relationship Id="rId2414" Type="http://schemas.openxmlformats.org/officeDocument/2006/relationships/hyperlink" Target="http://daihong.dailoc.quangnam.gov.vn/" TargetMode="External"/><Relationship Id="rId2621" Type="http://schemas.openxmlformats.org/officeDocument/2006/relationships/hyperlink" Target="https://thanhoai.hanoi.gov.vn/" TargetMode="External"/><Relationship Id="rId800" Type="http://schemas.openxmlformats.org/officeDocument/2006/relationships/hyperlink" Target="https://www.facebook.com/profile.php?id=100063494855130" TargetMode="External"/><Relationship Id="rId1223" Type="http://schemas.openxmlformats.org/officeDocument/2006/relationships/hyperlink" Target="https://www.facebook.com/conganxahoangquy/" TargetMode="External"/><Relationship Id="rId1430" Type="http://schemas.openxmlformats.org/officeDocument/2006/relationships/hyperlink" Target="https://www.facebook.com/conganxalongdien/" TargetMode="External"/><Relationship Id="rId3188" Type="http://schemas.openxmlformats.org/officeDocument/2006/relationships/hyperlink" Target="https://nongthonmoi.travinh.gov.vn/nhi-truong-ve-dich-nong-thon-moi-nam-2021/" TargetMode="External"/><Relationship Id="rId3395" Type="http://schemas.openxmlformats.org/officeDocument/2006/relationships/hyperlink" Target="https://www.facebook.com/doanthanhnienconganhanam/" TargetMode="External"/><Relationship Id="rId3048" Type="http://schemas.openxmlformats.org/officeDocument/2006/relationships/hyperlink" Target="https://namxuan.namdan.nghean.gov.vn/" TargetMode="External"/><Relationship Id="rId3255" Type="http://schemas.openxmlformats.org/officeDocument/2006/relationships/hyperlink" Target="https://www.facebook.com/p/C%C3%B4ng-an-x%C3%A3-T%C3%A2n-Phong-Th%E1%BA%A1nh-Ph%C3%BA-B%E1%BA%BFn-Tre-100069438233126/" TargetMode="External"/><Relationship Id="rId3462" Type="http://schemas.openxmlformats.org/officeDocument/2006/relationships/hyperlink" Target="https://www.facebook.com/groups/toi.yeu.xa.thuy.xuan.tien.huyen.chuong.my/" TargetMode="External"/><Relationship Id="rId176" Type="http://schemas.openxmlformats.org/officeDocument/2006/relationships/hyperlink" Target="https://www.facebook.com/profile.php?id=100076063975613" TargetMode="External"/><Relationship Id="rId383" Type="http://schemas.openxmlformats.org/officeDocument/2006/relationships/hyperlink" Target="https://www.facebook.com/profile.php?id=100073004180063" TargetMode="External"/><Relationship Id="rId590" Type="http://schemas.openxmlformats.org/officeDocument/2006/relationships/hyperlink" Target="https://www.facebook.com/profile.php?id=100061688553553" TargetMode="External"/><Relationship Id="rId2064" Type="http://schemas.openxmlformats.org/officeDocument/2006/relationships/hyperlink" Target="https://www.bacninh.gov.vn/web/xa-dai-bai/to-chuc-bo-may1" TargetMode="External"/><Relationship Id="rId2271" Type="http://schemas.openxmlformats.org/officeDocument/2006/relationships/hyperlink" Target="https://www.tayninh.gov.vn/" TargetMode="External"/><Relationship Id="rId3115" Type="http://schemas.openxmlformats.org/officeDocument/2006/relationships/hyperlink" Target="https://hscvth.hatinh.gov.vn/thachha/vbdh.nsf/962B941E75F0D129472589720034CD53/$file/GIAY-XAC-NHAN-CHA-CON-BAO-THE(13.03.2023_10h51p43)_signed.pdf" TargetMode="External"/><Relationship Id="rId3322" Type="http://schemas.openxmlformats.org/officeDocument/2006/relationships/hyperlink" Target="https://dbnd.quangbinh.gov.vn/chi-tiet-tin/-/view-article/1/1515633979427/1689756165816" TargetMode="External"/><Relationship Id="rId243" Type="http://schemas.openxmlformats.org/officeDocument/2006/relationships/hyperlink" Target="https://www.facebook.com/profile.php?id=100078868363461" TargetMode="External"/><Relationship Id="rId450" Type="http://schemas.openxmlformats.org/officeDocument/2006/relationships/hyperlink" Target="https://www.facebook.com/profile.php?id=100072039127851" TargetMode="External"/><Relationship Id="rId1080" Type="http://schemas.openxmlformats.org/officeDocument/2006/relationships/hyperlink" Target="https://www.facebook.com/PC07PT" TargetMode="External"/><Relationship Id="rId2131" Type="http://schemas.openxmlformats.org/officeDocument/2006/relationships/hyperlink" Target="https://www.facebook.com/ken345543/" TargetMode="External"/><Relationship Id="rId103" Type="http://schemas.openxmlformats.org/officeDocument/2006/relationships/hyperlink" Target="https://www.facebook.com/conganxagiaoan" TargetMode="External"/><Relationship Id="rId310" Type="http://schemas.openxmlformats.org/officeDocument/2006/relationships/hyperlink" Target="https://www.facebook.com/profile.php?id=100072074544071" TargetMode="External"/><Relationship Id="rId4096" Type="http://schemas.openxmlformats.org/officeDocument/2006/relationships/hyperlink" Target="https://www.facebook.com/profile.php?id=100064424033078" TargetMode="External"/><Relationship Id="rId1897" Type="http://schemas.openxmlformats.org/officeDocument/2006/relationships/hyperlink" Target="https://www.facebook.com/p/C%C3%B4ng-An-Th%C3%A0nh-Ph%E1%BB%91-H%C6%B0ng-Y%C3%AAn-100057576334172/" TargetMode="External"/><Relationship Id="rId2948" Type="http://schemas.openxmlformats.org/officeDocument/2006/relationships/hyperlink" Target="https://www.facebook.com/doanthanhnien.1956/?locale=vi_VN" TargetMode="External"/><Relationship Id="rId1757" Type="http://schemas.openxmlformats.org/officeDocument/2006/relationships/hyperlink" Target="https://qppl.thanhhoa.gov.vn/vbpq_thanhhoa.nsf/D6D5A1481A9323BA47258588003A8037/$file/DT-VBDTPT589259415-6-20201591954237917_quyennd_13-06-2020-07-51-19_signed.pdf" TargetMode="External"/><Relationship Id="rId1964" Type="http://schemas.openxmlformats.org/officeDocument/2006/relationships/hyperlink" Target="https://hoangquys.hoanghoa.thanhhoa.gov.vn/" TargetMode="External"/><Relationship Id="rId2808" Type="http://schemas.openxmlformats.org/officeDocument/2006/relationships/hyperlink" Target="https://www.facebook.com/p/C%C3%B4ng-an-x%C3%A3-%C4%90%E1%BB%89nh-B%C3%A0n-huy%E1%BB%87n-Th%E1%BA%A1ch-H%C3%A0-H%C3%A0-T%C4%A9nh-100064601265357/" TargetMode="External"/><Relationship Id="rId49" Type="http://schemas.openxmlformats.org/officeDocument/2006/relationships/hyperlink" Target="https://www.facebook.com/C%C3%B4ng-an-x%C3%A3-Th%C3%A0nh-Ti%E1%BA%BFn-Th%E1%BA%A1ch-Th%C3%A0nh-101886465020932" TargetMode="External"/><Relationship Id="rId1617" Type="http://schemas.openxmlformats.org/officeDocument/2006/relationships/hyperlink" Target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 TargetMode="External"/><Relationship Id="rId1824" Type="http://schemas.openxmlformats.org/officeDocument/2006/relationships/hyperlink" Target="https://www.facebook.com/conganyenlam/" TargetMode="External"/><Relationship Id="rId4023" Type="http://schemas.openxmlformats.org/officeDocument/2006/relationships/hyperlink" Target="https://www.facebook.com/p/C%C3%B4ng-an-x%C3%A3-Th%C3%A0nh-Vinh-huy%E1%BB%87n-Th%E1%BA%A1ch-Th%C3%A0nh-t%E1%BB%89nh-Thanh-Ho%C3%A1-100063451046428/?_rdr" TargetMode="External"/><Relationship Id="rId3789" Type="http://schemas.openxmlformats.org/officeDocument/2006/relationships/hyperlink" Target="https://yenchau.sonla.gov.vn/?pageid=31386&amp;p_field=3758" TargetMode="External"/><Relationship Id="rId2598" Type="http://schemas.openxmlformats.org/officeDocument/2006/relationships/hyperlink" Target="https://trieuphong.quangtri.gov.vn/x%C3%A3-tri%E1%BB%87u-%C4%90%E1%BB%991" TargetMode="External"/><Relationship Id="rId3996" Type="http://schemas.openxmlformats.org/officeDocument/2006/relationships/hyperlink" Target="https://www.facebook.com/congancamvan/" TargetMode="External"/><Relationship Id="rId3649" Type="http://schemas.openxmlformats.org/officeDocument/2006/relationships/hyperlink" Target="https://phutho.phutan.angiang.gov.vn/" TargetMode="External"/><Relationship Id="rId3856" Type="http://schemas.openxmlformats.org/officeDocument/2006/relationships/hyperlink" Target="https://thuongquang.thuathienhue.gov.vn/?gd=4&amp;cn=16" TargetMode="External"/><Relationship Id="rId777" Type="http://schemas.openxmlformats.org/officeDocument/2006/relationships/hyperlink" Target="https://www.facebook.com/profile.php?id=100063649359751" TargetMode="External"/><Relationship Id="rId984" Type="http://schemas.openxmlformats.org/officeDocument/2006/relationships/hyperlink" Target="https://www.facebook.com/phunucongantinhbacgiang/" TargetMode="External"/><Relationship Id="rId2458" Type="http://schemas.openxmlformats.org/officeDocument/2006/relationships/hyperlink" Target="https://www.facebook.com/tuoitreconganquangnam/" TargetMode="External"/><Relationship Id="rId2665" Type="http://schemas.openxmlformats.org/officeDocument/2006/relationships/hyperlink" Target="https://anhson.nghean.gov.vn/cac-xa-thi-tran/binh-son-455422" TargetMode="External"/><Relationship Id="rId2872" Type="http://schemas.openxmlformats.org/officeDocument/2006/relationships/hyperlink" Target="https://anthi.hungyen.gov.vn/" TargetMode="External"/><Relationship Id="rId3509" Type="http://schemas.openxmlformats.org/officeDocument/2006/relationships/hyperlink" Target="https://tanchau.tayninh.gov.vn/vi/page/Uy-ban-nhan-dan-xa-Thanh-Dong.html" TargetMode="External"/><Relationship Id="rId3716" Type="http://schemas.openxmlformats.org/officeDocument/2006/relationships/hyperlink" Target="https://haiquy.hailang.quangtri.gov.vn/" TargetMode="External"/><Relationship Id="rId3923" Type="http://schemas.openxmlformats.org/officeDocument/2006/relationships/hyperlink" Target="https://trungkhanh.caobang.gov.vn/1352/34154/94766/xa-ngoc-khe" TargetMode="External"/><Relationship Id="rId637" Type="http://schemas.openxmlformats.org/officeDocument/2006/relationships/hyperlink" Target="https://www.facebook.com/profile.php?id=100068020364679" TargetMode="External"/><Relationship Id="rId844" Type="http://schemas.openxmlformats.org/officeDocument/2006/relationships/hyperlink" Target="https://www.facebook.com/profile.php?id=100057623162213" TargetMode="External"/><Relationship Id="rId1267" Type="http://schemas.openxmlformats.org/officeDocument/2006/relationships/hyperlink" Target="https://www.facebook.com/doanconganlagi" TargetMode="External"/><Relationship Id="rId1474" Type="http://schemas.openxmlformats.org/officeDocument/2006/relationships/hyperlink" Target="https://www.facebook.com/ConganxaGiaThanh/" TargetMode="External"/><Relationship Id="rId1681" Type="http://schemas.openxmlformats.org/officeDocument/2006/relationships/hyperlink" Target="https://www.facebook.com/CongAnXaPhuocHai.NinhPhuoc/?locale=vi_VN" TargetMode="External"/><Relationship Id="rId2318" Type="http://schemas.openxmlformats.org/officeDocument/2006/relationships/hyperlink" Target="https://www.facebook.com/p/Tu%E1%BB%95i-tr%E1%BA%BB-C%C3%B4ng-an-th%C3%A0nh-ph%E1%BB%91-L%C3%A0o-Cai-100065690011431/" TargetMode="External"/><Relationship Id="rId2525" Type="http://schemas.openxmlformats.org/officeDocument/2006/relationships/hyperlink" Target="https://quangnam.gov.vn/huyen-tay-giang-24829.html" TargetMode="External"/><Relationship Id="rId2732" Type="http://schemas.openxmlformats.org/officeDocument/2006/relationships/hyperlink" Target="https://xatanmyha.hatinh.gov.vn/" TargetMode="External"/><Relationship Id="rId704" Type="http://schemas.openxmlformats.org/officeDocument/2006/relationships/hyperlink" Target="https://www.facebook.com/profile.php?id=100064939956935" TargetMode="External"/><Relationship Id="rId911" Type="http://schemas.openxmlformats.org/officeDocument/2006/relationships/hyperlink" Target="https://www.facebook.com/policethangbinh/" TargetMode="External"/><Relationship Id="rId1127" Type="http://schemas.openxmlformats.org/officeDocument/2006/relationships/hyperlink" Target="https://www.facebook.com/KhaiXuan2020/" TargetMode="External"/><Relationship Id="rId1334" Type="http://schemas.openxmlformats.org/officeDocument/2006/relationships/hyperlink" Target="https://www.facebook.com/ConganxaTienDong/" TargetMode="External"/><Relationship Id="rId1541" Type="http://schemas.openxmlformats.org/officeDocument/2006/relationships/hyperlink" Target="https://www.facebook.com/tuoitreconganquanhadong/" TargetMode="External"/><Relationship Id="rId40" Type="http://schemas.openxmlformats.org/officeDocument/2006/relationships/hyperlink" Target="https://www.facebook.com/conganvinhloc" TargetMode="External"/><Relationship Id="rId1401" Type="http://schemas.openxmlformats.org/officeDocument/2006/relationships/hyperlink" Target="https://www.facebook.com/conganxanhonhau/" TargetMode="External"/><Relationship Id="rId3299" Type="http://schemas.openxmlformats.org/officeDocument/2006/relationships/hyperlink" Target="https://www.facebook.com/p/C%C3%B4ng-an-x%C3%A3-TH%E1%BB%A4Y-S%C6%A0N-100072107333325/" TargetMode="External"/><Relationship Id="rId3159" Type="http://schemas.openxmlformats.org/officeDocument/2006/relationships/hyperlink" Target="https://giongtrom.bentre.gov.vn/" TargetMode="External"/><Relationship Id="rId3366" Type="http://schemas.openxmlformats.org/officeDocument/2006/relationships/hyperlink" Target="https://www.facebook.com/p/C%C3%B4ng-an-x%C3%A3-M%E1%BB%B9-Th%E1%BA%A1nh-An-B%E1%BA%BFn-Tre-100075841302470/" TargetMode="External"/><Relationship Id="rId3573" Type="http://schemas.openxmlformats.org/officeDocument/2006/relationships/hyperlink" Target="https://www.facebook.com/thahspt/" TargetMode="External"/><Relationship Id="rId287" Type="http://schemas.openxmlformats.org/officeDocument/2006/relationships/hyperlink" Target="https://www.facebook.com/profile.php?id=100072202249710" TargetMode="External"/><Relationship Id="rId494" Type="http://schemas.openxmlformats.org/officeDocument/2006/relationships/hyperlink" Target="https://www.facebook.com/profile.php?id=100071253051741" TargetMode="External"/><Relationship Id="rId2175" Type="http://schemas.openxmlformats.org/officeDocument/2006/relationships/hyperlink" Target="https://www.facebook.com/tuoitreconganhuyenvanquan/" TargetMode="External"/><Relationship Id="rId2382" Type="http://schemas.openxmlformats.org/officeDocument/2006/relationships/hyperlink" Target="https://hailoc.hauloc.thanhhoa.gov.vn/thong-tin-cong-khai/cong-khai-thu-tuc-hanh-chinh-xa-hai-loc-2024-262765" TargetMode="External"/><Relationship Id="rId3019" Type="http://schemas.openxmlformats.org/officeDocument/2006/relationships/hyperlink" Target="https://vpub.hochiminhcity.gov.vn/" TargetMode="External"/><Relationship Id="rId3226" Type="http://schemas.openxmlformats.org/officeDocument/2006/relationships/hyperlink" Target="https://giatien.giavien.ninhbinh.gov.vn/" TargetMode="External"/><Relationship Id="rId3780" Type="http://schemas.openxmlformats.org/officeDocument/2006/relationships/hyperlink" Target="https://www.camau.gov.vn/" TargetMode="External"/><Relationship Id="rId147" Type="http://schemas.openxmlformats.org/officeDocument/2006/relationships/hyperlink" Target="https://www.facebook.com/V%C4%83n-ph%C3%B2ng-C%C6%A1-quan-C%E1%BA%A3nh-s%C3%A1t-%C4%91i%E1%BB%81u-tra-C%C3%B4ng-an-t%E1%BB%89nh-Thanh-H%C3%B3a-103761712171542/" TargetMode="External"/><Relationship Id="rId354" Type="http://schemas.openxmlformats.org/officeDocument/2006/relationships/hyperlink" Target="https://www.facebook.com/profile.php?id=100076250791105" TargetMode="External"/><Relationship Id="rId1191" Type="http://schemas.openxmlformats.org/officeDocument/2006/relationships/hyperlink" Target="https://www.facebook.com/ConganxaNinhKhang" TargetMode="External"/><Relationship Id="rId2035" Type="http://schemas.openxmlformats.org/officeDocument/2006/relationships/hyperlink" Target="https://www.facebook.com/conganxaphuochau/" TargetMode="External"/><Relationship Id="rId3433" Type="http://schemas.openxmlformats.org/officeDocument/2006/relationships/hyperlink" Target="https://thuyxuantien.chuongmy.hanoi.gov.vn/gioi-thieu/co-cau-to-chuc/uy-ban-nhan-dan-thi-tran" TargetMode="External"/><Relationship Id="rId3640" Type="http://schemas.openxmlformats.org/officeDocument/2006/relationships/hyperlink" Target="https://yenchau.sonla.gov.vn/?pageid=31386&amp;p_field=3758" TargetMode="External"/><Relationship Id="rId561" Type="http://schemas.openxmlformats.org/officeDocument/2006/relationships/hyperlink" Target="https://www.facebook.com/profile.php?id=100063537790298" TargetMode="External"/><Relationship Id="rId2242" Type="http://schemas.openxmlformats.org/officeDocument/2006/relationships/hyperlink" Target="https://www.hoabinh.gov.vn/" TargetMode="External"/><Relationship Id="rId3500" Type="http://schemas.openxmlformats.org/officeDocument/2006/relationships/hyperlink" Target="https://www.facebook.com/p/Tu%E1%BB%95i-tr%E1%BA%BB-C%C3%B4ng-an-huy%E1%BB%87n-M%C3%AA-Linh-100072183319533/?locale=vi_VN" TargetMode="External"/><Relationship Id="rId214" Type="http://schemas.openxmlformats.org/officeDocument/2006/relationships/hyperlink" Target="https://www.facebook.com/C%C3%B4ng-an-x%C3%A3-Nguy%C3%AAn-Ph%C3%BAc-111466664517961/" TargetMode="External"/><Relationship Id="rId421" Type="http://schemas.openxmlformats.org/officeDocument/2006/relationships/hyperlink" Target="https://www.facebook.com/phunuconganBacKan" TargetMode="External"/><Relationship Id="rId1051" Type="http://schemas.openxmlformats.org/officeDocument/2006/relationships/hyperlink" Target="https://www.facebook.com/Ph%C3%B2ng-C%E1%BA%A3nh-S%C3%A1t-Kinh-T%E1%BA%BF-C%C3%B4ng-An-Th%C3%A0nh-Ph%E1%BB%91-S%C6%A1n-La-372080179566740" TargetMode="External"/><Relationship Id="rId2102" Type="http://schemas.openxmlformats.org/officeDocument/2006/relationships/hyperlink" Target="https://dongson.thanhhoa.gov.vn/" TargetMode="External"/><Relationship Id="rId1868" Type="http://schemas.openxmlformats.org/officeDocument/2006/relationships/hyperlink" Target="https://quangbinh.gov.vn/" TargetMode="External"/><Relationship Id="rId4067" Type="http://schemas.openxmlformats.org/officeDocument/2006/relationships/hyperlink" Target="https://www.facebook.com/CATTCauGiat/" TargetMode="External"/><Relationship Id="rId2919" Type="http://schemas.openxmlformats.org/officeDocument/2006/relationships/hyperlink" Target="https://thanhphoyenbai.yenbai.gov.vn/" TargetMode="External"/><Relationship Id="rId3083" Type="http://schemas.openxmlformats.org/officeDocument/2006/relationships/hyperlink" Target="https://www.facebook.com/p/C%C3%B4ng-an-x%C3%A3-T%C3%B9ng-Ch%C3%A2u-Huy%E1%BB%87n-%C4%90%E1%BB%A9c-Th%E1%BB%8D-100063474136483/" TargetMode="External"/><Relationship Id="rId3290" Type="http://schemas.openxmlformats.org/officeDocument/2006/relationships/hyperlink" Target="https://www.facebook.com/p/C%C3%B4ng-an-x%C3%A3-H%C6%B0%C6%A1ng-N%E1%BB%99n-100072061436717/" TargetMode="External"/><Relationship Id="rId1728" Type="http://schemas.openxmlformats.org/officeDocument/2006/relationships/hyperlink" Target="https://www.bacninh.gov.vn/web/xa-tan-lang" TargetMode="External"/><Relationship Id="rId1935" Type="http://schemas.openxmlformats.org/officeDocument/2006/relationships/hyperlink" Target="https://www.facebook.com/groups/588726988975207/" TargetMode="External"/><Relationship Id="rId3150" Type="http://schemas.openxmlformats.org/officeDocument/2006/relationships/hyperlink" Target="https://www.facebook.com/p/C%C3%B4ng-an-x%C3%A3-T%C3%A0-L%C3%A0i-100069517351308/" TargetMode="External"/><Relationship Id="rId3010" Type="http://schemas.openxmlformats.org/officeDocument/2006/relationships/hyperlink" Target="https://www.phuyen.gov.vn/" TargetMode="External"/><Relationship Id="rId3967" Type="http://schemas.openxmlformats.org/officeDocument/2006/relationships/hyperlink" Target="https://camphu.camthuy.thanhhoa.gov.vn/" TargetMode="External"/><Relationship Id="rId4" Type="http://schemas.openxmlformats.org/officeDocument/2006/relationships/hyperlink" Target="https://www.facebook.com/Ph%C3%B2ng-ch%C3%A1y-ch%E1%BB%AFa-ch%C3%A1y-v%C3%A0-c%E1%BB%A9u-n%E1%BA%A1n-c%E1%BB%A9u-h%E1%BB%99-H%C6%B0%C6%A1ng-S%C6%A1n-100266512008318" TargetMode="External"/><Relationship Id="rId888" Type="http://schemas.openxmlformats.org/officeDocument/2006/relationships/hyperlink" Target="https://www.facebook.com/profile.php?id=100023527992692" TargetMode="External"/><Relationship Id="rId2569" Type="http://schemas.openxmlformats.org/officeDocument/2006/relationships/hyperlink" Target="https://vanthien.nongcong.thanhhoa.gov.vn/" TargetMode="External"/><Relationship Id="rId2776" Type="http://schemas.openxmlformats.org/officeDocument/2006/relationships/hyperlink" Target="https://ducco.gialai.gov.vn/Home.aspx" TargetMode="External"/><Relationship Id="rId2983" Type="http://schemas.openxmlformats.org/officeDocument/2006/relationships/hyperlink" Target="https://thachbinh.thachthanh.thanhhoa.gov.vn/" TargetMode="External"/><Relationship Id="rId3827" Type="http://schemas.openxmlformats.org/officeDocument/2006/relationships/hyperlink" Target="https://www.facebook.com/p/C%C3%B4ng-An-T%E1%BB%89nh-B%E1%BA%AFc-Ninh-100067184832103/" TargetMode="External"/><Relationship Id="rId748" Type="http://schemas.openxmlformats.org/officeDocument/2006/relationships/hyperlink" Target="https://www.facebook.com/profile.php?id=100064098489738" TargetMode="External"/><Relationship Id="rId955" Type="http://schemas.openxmlformats.org/officeDocument/2006/relationships/hyperlink" Target="https://www.facebook.com/policedonggiang" TargetMode="External"/><Relationship Id="rId1378" Type="http://schemas.openxmlformats.org/officeDocument/2006/relationships/hyperlink" Target="https://www.facebook.com/ConganxaQuyMong/" TargetMode="External"/><Relationship Id="rId1585" Type="http://schemas.openxmlformats.org/officeDocument/2006/relationships/hyperlink" Target="https://www.facebook.com/ConganxaKhamLang/" TargetMode="External"/><Relationship Id="rId1792" Type="http://schemas.openxmlformats.org/officeDocument/2006/relationships/hyperlink" Target="http://vinhphong.baolam.caobang.gov.vn/" TargetMode="External"/><Relationship Id="rId2429" Type="http://schemas.openxmlformats.org/officeDocument/2006/relationships/hyperlink" Target="https://www.facebook.com/policeduyhoa" TargetMode="External"/><Relationship Id="rId2636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2843" Type="http://schemas.openxmlformats.org/officeDocument/2006/relationships/hyperlink" Target="https://www.facebook.com/p/C%C3%B4ng-an-x%C3%A3-Nguy%C3%AAn-X%C3%A1-%C4%90%C3%B4ng-H%C6%B0ng-Th%C3%A1i-B%C3%ACnh-100075874274651/" TargetMode="External"/><Relationship Id="rId84" Type="http://schemas.openxmlformats.org/officeDocument/2006/relationships/hyperlink" Target="https://www.facebook.com/C%C3%B4ng-An-X%C3%A3-Ki%C3%AAn-Th%E1%BB%8D-101184525315080" TargetMode="External"/><Relationship Id="rId608" Type="http://schemas.openxmlformats.org/officeDocument/2006/relationships/hyperlink" Target="https://www.facebook.com/profile.php?id=100057603752643" TargetMode="External"/><Relationship Id="rId815" Type="http://schemas.openxmlformats.org/officeDocument/2006/relationships/hyperlink" Target="https://www.facebook.com/profile.php?id=100063062688308" TargetMode="External"/><Relationship Id="rId1238" Type="http://schemas.openxmlformats.org/officeDocument/2006/relationships/hyperlink" Target="https://www.facebook.com/doncakcnsongthan/" TargetMode="External"/><Relationship Id="rId1445" Type="http://schemas.openxmlformats.org/officeDocument/2006/relationships/hyperlink" Target="https://www.facebook.com/conganxakhanhtien/" TargetMode="External"/><Relationship Id="rId1652" Type="http://schemas.openxmlformats.org/officeDocument/2006/relationships/hyperlink" Target="https://www.facebook.com/antvbentre/" TargetMode="External"/><Relationship Id="rId1305" Type="http://schemas.openxmlformats.org/officeDocument/2006/relationships/hyperlink" Target="https://www.facebook.com/Conganyenkhuong" TargetMode="External"/><Relationship Id="rId2703" Type="http://schemas.openxmlformats.org/officeDocument/2006/relationships/hyperlink" Target="https://www.facebook.com/TuoitreConganbentre/" TargetMode="External"/><Relationship Id="rId2910" Type="http://schemas.openxmlformats.org/officeDocument/2006/relationships/hyperlink" Target="https://www.facebook.com/tuoitreconganninhbinh/" TargetMode="External"/><Relationship Id="rId1512" Type="http://schemas.openxmlformats.org/officeDocument/2006/relationships/hyperlink" Target="http://soyte.tuyenquang.gov.vn/vi/tin-y-te-trong-tinh?id=5645" TargetMode="External"/><Relationship Id="rId11" Type="http://schemas.openxmlformats.org/officeDocument/2006/relationships/hyperlink" Target="https://www.facebook.com/C%C3%B4ng-an-x%C3%A3-Xu%C3%A2n-N%E1%BB%99i-huy%E1%BB%87n-Tr%C3%B9ng-Kh%C3%A1nh-t%E1%BB%89nh-Cao-B%E1%BA%B1ng-104298075361716/" TargetMode="External"/><Relationship Id="rId398" Type="http://schemas.openxmlformats.org/officeDocument/2006/relationships/hyperlink" Target="https://www.facebook.com/profile.php?id=100072448896378" TargetMode="External"/><Relationship Id="rId2079" Type="http://schemas.openxmlformats.org/officeDocument/2006/relationships/hyperlink" Target="https://www.nghean.gov.vn/uy-ban-nhan-dan-tinh" TargetMode="External"/><Relationship Id="rId3477" Type="http://schemas.openxmlformats.org/officeDocument/2006/relationships/hyperlink" Target="https://bangthanh.pacnam.gov.vn/uy-ban-nhan-dan-xa/" TargetMode="External"/><Relationship Id="rId3684" Type="http://schemas.openxmlformats.org/officeDocument/2006/relationships/hyperlink" Target="https://www.facebook.com/p/C%C3%B4ng-an-x%C3%A3-S%C6%A1n-L%E1%BB%99-B%E1%BA%A3o-L%E1%BA%A1c-100077335206296/?_rdr" TargetMode="External"/><Relationship Id="rId3891" Type="http://schemas.openxmlformats.org/officeDocument/2006/relationships/hyperlink" Target="https://iagrai.gialai.gov.vn/xa-ia-yok/Trang-chu" TargetMode="External"/><Relationship Id="rId2286" Type="http://schemas.openxmlformats.org/officeDocument/2006/relationships/hyperlink" Target="https://www.facebook.com/ConganThuDo/?locale=vi_VN" TargetMode="External"/><Relationship Id="rId2493" Type="http://schemas.openxmlformats.org/officeDocument/2006/relationships/hyperlink" Target="https://www.facebook.com/policetamlanh/" TargetMode="External"/><Relationship Id="rId3337" Type="http://schemas.openxmlformats.org/officeDocument/2006/relationships/hyperlink" Target="https://www.facebook.com/conganhanamonline/?locale=vi_VN" TargetMode="External"/><Relationship Id="rId3544" Type="http://schemas.openxmlformats.org/officeDocument/2006/relationships/hyperlink" Target="https://www.facebook.com/profile.php?id=100072188300088" TargetMode="External"/><Relationship Id="rId3751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258" Type="http://schemas.openxmlformats.org/officeDocument/2006/relationships/hyperlink" Target="https://www.facebook.com/profile.php?id=100072218360197" TargetMode="External"/><Relationship Id="rId465" Type="http://schemas.openxmlformats.org/officeDocument/2006/relationships/hyperlink" Target="https://www.facebook.com/profile.php?id=100070861163953" TargetMode="External"/><Relationship Id="rId672" Type="http://schemas.openxmlformats.org/officeDocument/2006/relationships/hyperlink" Target="https://www.facebook.com/profile.php?id=100066684801981" TargetMode="External"/><Relationship Id="rId1095" Type="http://schemas.openxmlformats.org/officeDocument/2006/relationships/hyperlink" Target="https://www.facebook.com/conganxavanthuy/" TargetMode="External"/><Relationship Id="rId2146" Type="http://schemas.openxmlformats.org/officeDocument/2006/relationships/hyperlink" Target="https://www.facebook.com/conganxathanhlam/" TargetMode="External"/><Relationship Id="rId2353" Type="http://schemas.openxmlformats.org/officeDocument/2006/relationships/hyperlink" Target="https://camlo.quangtri.gov.vn/" TargetMode="External"/><Relationship Id="rId2560" Type="http://schemas.openxmlformats.org/officeDocument/2006/relationships/hyperlink" Target="https://nghiadan.nghean.gov.vn/" TargetMode="External"/><Relationship Id="rId3404" Type="http://schemas.openxmlformats.org/officeDocument/2006/relationships/hyperlink" Target="https://www.facebook.com/p/C%C3%B4ng-an-x%C3%A3-Kha-S%C6%A1n-huy%E1%BB%87n-Ph%C3%BA-B%C3%ACnh-t%E1%BB%89nh-Th%C3%A1i-Nguy%C3%AAn-100074959407128/" TargetMode="External"/><Relationship Id="rId3611" Type="http://schemas.openxmlformats.org/officeDocument/2006/relationships/hyperlink" Target="https://bentre.gov.vn/Documents/848_danh_sach%20nguoi%20phat%20ngon.pdf" TargetMode="External"/><Relationship Id="rId118" Type="http://schemas.openxmlformats.org/officeDocument/2006/relationships/hyperlink" Target="https://www.facebook.com/yenbangcand/" TargetMode="External"/><Relationship Id="rId325" Type="http://schemas.openxmlformats.org/officeDocument/2006/relationships/hyperlink" Target="https://www.facebook.com/profile.php?id=100072021097205" TargetMode="External"/><Relationship Id="rId532" Type="http://schemas.openxmlformats.org/officeDocument/2006/relationships/hyperlink" Target="https://www.facebook.com/profile.php?id=100069581702650" TargetMode="External"/><Relationship Id="rId1162" Type="http://schemas.openxmlformats.org/officeDocument/2006/relationships/hyperlink" Target="https://www.facebook.com/ConganxaDakKronghuyenDakDoa/" TargetMode="External"/><Relationship Id="rId2006" Type="http://schemas.openxmlformats.org/officeDocument/2006/relationships/hyperlink" Target="https://www.facebook.com/conganxalaison/" TargetMode="External"/><Relationship Id="rId2213" Type="http://schemas.openxmlformats.org/officeDocument/2006/relationships/hyperlink" Target="https://ninhthuan.gov.vn/" TargetMode="External"/><Relationship Id="rId2420" Type="http://schemas.openxmlformats.org/officeDocument/2006/relationships/hyperlink" Target="https://dailoc.quangnam.gov.vn/" TargetMode="External"/><Relationship Id="rId1022" Type="http://schemas.openxmlformats.org/officeDocument/2006/relationships/hyperlink" Target="https://www.facebook.com/Ph%E1%BB%A5-n%E1%BB%AF-C%C3%B4ng-an-huy%E1%BB%87n-Anh-S%C6%A1n-106619248375906/" TargetMode="External"/><Relationship Id="rId1979" Type="http://schemas.openxmlformats.org/officeDocument/2006/relationships/hyperlink" Target="https://hopthanh.yenthanh.nghean.gov.vn/" TargetMode="External"/><Relationship Id="rId3194" Type="http://schemas.openxmlformats.org/officeDocument/2006/relationships/hyperlink" Target="https://www.facebook.com/p/C%C3%B4ng-an-x%C3%A3-D%C6%B0%E1%BB%A1ng-%C4%90i%E1%BB%81m-huy%E1%BB%87n-Ch%C3%A2u-Th%C3%A0nh-t%E1%BB%89nh-Ti%E1%BB%81n-Giang-100070629619680/" TargetMode="External"/><Relationship Id="rId4038" Type="http://schemas.openxmlformats.org/officeDocument/2006/relationships/hyperlink" Target="https://www.facebook.com/conganvinhloc/" TargetMode="External"/><Relationship Id="rId1839" Type="http://schemas.openxmlformats.org/officeDocument/2006/relationships/hyperlink" Target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 TargetMode="External"/><Relationship Id="rId3054" Type="http://schemas.openxmlformats.org/officeDocument/2006/relationships/hyperlink" Target="https://www.facebook.com/p/ANTT-V%C5%A9-Vinh-V%C5%A9-Th%C6%B0-100062609227953/" TargetMode="External"/><Relationship Id="rId182" Type="http://schemas.openxmlformats.org/officeDocument/2006/relationships/hyperlink" Target="https://www.facebook.com/profile.php?id=100072976639244" TargetMode="External"/><Relationship Id="rId1906" Type="http://schemas.openxmlformats.org/officeDocument/2006/relationships/hyperlink" Target="https://www.facebook.com/doanthanhniencavg/" TargetMode="External"/><Relationship Id="rId3261" Type="http://schemas.openxmlformats.org/officeDocument/2006/relationships/hyperlink" Target="https://nongthonmoi.travinh.gov.vn/nhi-truong-ve-dich-nong-thon-moi-nam-2021/" TargetMode="External"/><Relationship Id="rId2070" Type="http://schemas.openxmlformats.org/officeDocument/2006/relationships/hyperlink" Target="http://daison.quanghoa.caobang.gov.vn/" TargetMode="External"/><Relationship Id="rId3121" Type="http://schemas.openxmlformats.org/officeDocument/2006/relationships/hyperlink" Target="https://vinhtu.vinhlinh.quangtri.gov.vn/" TargetMode="External"/><Relationship Id="rId999" Type="http://schemas.openxmlformats.org/officeDocument/2006/relationships/hyperlink" Target="https://www.facebook.com/Phong-tr%C3%A0o-b%E1%BA%A3o-v%E1%BB%87-an-ninh-T%E1%BB%95-qu%E1%BB%91c-Huy%E1%BB%87n-Nam-%C4%90%C3%B4ng-111069367236187" TargetMode="External"/><Relationship Id="rId2887" Type="http://schemas.openxmlformats.org/officeDocument/2006/relationships/hyperlink" Target="https://hophung.namdinh.gov.vn/" TargetMode="External"/><Relationship Id="rId859" Type="http://schemas.openxmlformats.org/officeDocument/2006/relationships/hyperlink" Target="https://www.facebook.com/profile.php?id=100052222883950" TargetMode="External"/><Relationship Id="rId1489" Type="http://schemas.openxmlformats.org/officeDocument/2006/relationships/hyperlink" Target="https://www.facebook.com/conganxadongson" TargetMode="External"/><Relationship Id="rId1696" Type="http://schemas.openxmlformats.org/officeDocument/2006/relationships/hyperlink" Target="https://www.facebook.com/ConganxaQuangDiem/?locale=ms_MY" TargetMode="External"/><Relationship Id="rId3938" Type="http://schemas.openxmlformats.org/officeDocument/2006/relationships/hyperlink" Target="https://www.facebook.com/conganxaphungminh15109/?locale=vi_VN" TargetMode="External"/><Relationship Id="rId1349" Type="http://schemas.openxmlformats.org/officeDocument/2006/relationships/hyperlink" Target="https://www.facebook.com/conganxathanhlam" TargetMode="External"/><Relationship Id="rId2747" Type="http://schemas.openxmlformats.org/officeDocument/2006/relationships/hyperlink" Target="https://hoangdao.hoanghoa.thanhhoa.gov.vn/web/danh-ba-co-quan-chuc-nang/danh-ba-ubnd-xa-hoang-dao.html" TargetMode="External"/><Relationship Id="rId2954" Type="http://schemas.openxmlformats.org/officeDocument/2006/relationships/hyperlink" Target="https://phongtho.laichau.gov.vn/" TargetMode="External"/><Relationship Id="rId719" Type="http://schemas.openxmlformats.org/officeDocument/2006/relationships/hyperlink" Target="https://www.facebook.com/profile.php?id=100064752490634" TargetMode="External"/><Relationship Id="rId926" Type="http://schemas.openxmlformats.org/officeDocument/2006/relationships/hyperlink" Target="https://www.facebook.com/Policephuocmy/" TargetMode="External"/><Relationship Id="rId1556" Type="http://schemas.openxmlformats.org/officeDocument/2006/relationships/hyperlink" Target="https://vanban.laocai.gov.vn/xa-hoa-mac" TargetMode="External"/><Relationship Id="rId1763" Type="http://schemas.openxmlformats.org/officeDocument/2006/relationships/hyperlink" Target="https://thocuong.trieuson.thanhhoa.gov.vn/" TargetMode="External"/><Relationship Id="rId1970" Type="http://schemas.openxmlformats.org/officeDocument/2006/relationships/hyperlink" Target="https://dichvucong.namdinh.gov.vn/portaldvc/KenhTin/dich-vu-cong-truc-tuyen.aspx?_dv=50149574-6FC6-65AD-5AC5-9F1678CFA032" TargetMode="External"/><Relationship Id="rId2607" Type="http://schemas.openxmlformats.org/officeDocument/2006/relationships/hyperlink" Target="https://backan.gov.vn/" TargetMode="External"/><Relationship Id="rId2814" Type="http://schemas.openxmlformats.org/officeDocument/2006/relationships/hyperlink" Target="https://quynhtam.quynhluu.nghean.gov.vn/" TargetMode="External"/><Relationship Id="rId55" Type="http://schemas.openxmlformats.org/officeDocument/2006/relationships/hyperlink" Target="https://www.facebook.com/profile.php?id=100066669759630" TargetMode="External"/><Relationship Id="rId1209" Type="http://schemas.openxmlformats.org/officeDocument/2006/relationships/hyperlink" Target="https://www.facebook.com/conganxakhanhcuong/" TargetMode="External"/><Relationship Id="rId1416" Type="http://schemas.openxmlformats.org/officeDocument/2006/relationships/hyperlink" Target="https://www.facebook.com/conganxamuongly" TargetMode="External"/><Relationship Id="rId1623" Type="http://schemas.openxmlformats.org/officeDocument/2006/relationships/hyperlink" Target="https://luongson.hoabinh.gov.vn/" TargetMode="External"/><Relationship Id="rId1830" Type="http://schemas.openxmlformats.org/officeDocument/2006/relationships/hyperlink" Target="https://www.facebook.com/p/UBND-x%C3%A3-B%C3%ACnh-S%C6%A1n-huy%E1%BB%87n-Long-Th%C3%A0nh-t%E1%BB%89nh-%C4%90%E1%BB%93ng-Nai-100063479770924/" TargetMode="External"/><Relationship Id="rId3588" Type="http://schemas.openxmlformats.org/officeDocument/2006/relationships/hyperlink" Target="http://coba.baolac.caobang.gov.vn/" TargetMode="External"/><Relationship Id="rId3795" Type="http://schemas.openxmlformats.org/officeDocument/2006/relationships/hyperlink" Target="https://www.quangninh.gov.vn/donvi/xahiephoa/Trang/ChiTietTinTuc.aspx?nid=943" TargetMode="External"/><Relationship Id="rId2397" Type="http://schemas.openxmlformats.org/officeDocument/2006/relationships/hyperlink" Target="https://www.facebook.com/thptnguyenthaibinh.edu.vn/" TargetMode="External"/><Relationship Id="rId3448" Type="http://schemas.openxmlformats.org/officeDocument/2006/relationships/hyperlink" Target="https://www.facebook.com/tuoitreconganquangnam/" TargetMode="External"/><Relationship Id="rId3655" Type="http://schemas.openxmlformats.org/officeDocument/2006/relationships/hyperlink" Target="https://hanoi.gov.vn/" TargetMode="External"/><Relationship Id="rId3862" Type="http://schemas.openxmlformats.org/officeDocument/2006/relationships/hyperlink" Target="https://hatinh.gov.vn/" TargetMode="External"/><Relationship Id="rId369" Type="http://schemas.openxmlformats.org/officeDocument/2006/relationships/hyperlink" Target="https://www.facebook.com/profile.php?id=100075927830130" TargetMode="External"/><Relationship Id="rId576" Type="http://schemas.openxmlformats.org/officeDocument/2006/relationships/hyperlink" Target="https://www.facebook.com/profile.php?id=100063441986931" TargetMode="External"/><Relationship Id="rId783" Type="http://schemas.openxmlformats.org/officeDocument/2006/relationships/hyperlink" Target="https://www.facebook.com/profile.php?id=100063596555894" TargetMode="External"/><Relationship Id="rId990" Type="http://schemas.openxmlformats.org/officeDocument/2006/relationships/hyperlink" Target="https://www.facebook.com/PhuNuCongAnDienBien" TargetMode="External"/><Relationship Id="rId2257" Type="http://schemas.openxmlformats.org/officeDocument/2006/relationships/hyperlink" Target="https://www.facebook.com/p/C%C3%B4ng-An-T%E1%BB%89nh-B%E1%BA%AFc-Ninh-100067184832103/" TargetMode="External"/><Relationship Id="rId2464" Type="http://schemas.openxmlformats.org/officeDocument/2006/relationships/hyperlink" Target="https://namgiang.quangnam.gov.vn/" TargetMode="External"/><Relationship Id="rId2671" Type="http://schemas.openxmlformats.org/officeDocument/2006/relationships/hyperlink" Target="https://dichvucong.gov.vn/p/phananhkiennghi/pakn-detail.html?id=168557" TargetMode="External"/><Relationship Id="rId3308" Type="http://schemas.openxmlformats.org/officeDocument/2006/relationships/hyperlink" Target="https://www.facebook.com/p/Tu%E1%BB%95i-tr%E1%BA%BB-C%C3%B4ng-an-huy%E1%BB%87n-Th%C3%A1i-Th%E1%BB%A5y-100083773900284/" TargetMode="External"/><Relationship Id="rId3515" Type="http://schemas.openxmlformats.org/officeDocument/2006/relationships/hyperlink" Target="https://cuvan.daitu.thainguyen.gov.vn/" TargetMode="External"/><Relationship Id="rId229" Type="http://schemas.openxmlformats.org/officeDocument/2006/relationships/hyperlink" Target="https://www.facebook.com/C%C3%B4ng-an-Ph%C6%B0%E1%BB%9Dng-Qu%E1%BA%A3ng-Vinh-TP-S%E1%BA%A7m-S%C6%A1n-100414988523709/" TargetMode="External"/><Relationship Id="rId436" Type="http://schemas.openxmlformats.org/officeDocument/2006/relationships/hyperlink" Target="https://www.facebook.com/profile.php?id=100072029606962" TargetMode="External"/><Relationship Id="rId643" Type="http://schemas.openxmlformats.org/officeDocument/2006/relationships/hyperlink" Target="https://www.facebook.com/profile.php?id=100067828256155" TargetMode="External"/><Relationship Id="rId1066" Type="http://schemas.openxmlformats.org/officeDocument/2006/relationships/hyperlink" Target="https://www.facebook.com/pctpduchoa/" TargetMode="External"/><Relationship Id="rId1273" Type="http://schemas.openxmlformats.org/officeDocument/2006/relationships/hyperlink" Target="https://www.facebook.com/D2.E22.K02/" TargetMode="External"/><Relationship Id="rId1480" Type="http://schemas.openxmlformats.org/officeDocument/2006/relationships/hyperlink" Target="https://www.facebook.com/Conganxaducxuyen/" TargetMode="External"/><Relationship Id="rId2117" Type="http://schemas.openxmlformats.org/officeDocument/2006/relationships/hyperlink" Target="https://www.facebook.com/Anninh24hnamdinh/" TargetMode="External"/><Relationship Id="rId2324" Type="http://schemas.openxmlformats.org/officeDocument/2006/relationships/hyperlink" Target="https://www.facebook.com/phamthaipolice/" TargetMode="External"/><Relationship Id="rId3722" Type="http://schemas.openxmlformats.org/officeDocument/2006/relationships/hyperlink" Target="https://www.facebook.com/p/C%C3%B4ng-an-x%C3%A3-Qu%E1%BA%A3ng-Ti%C3%AAn-Th%E1%BB%8B-x%C3%A3-Ba-%C4%90%E1%BB%93n-100072202249710/" TargetMode="External"/><Relationship Id="rId850" Type="http://schemas.openxmlformats.org/officeDocument/2006/relationships/hyperlink" Target="https://www.facebook.com/profile.php?id=100057116153272" TargetMode="External"/><Relationship Id="rId1133" Type="http://schemas.openxmlformats.org/officeDocument/2006/relationships/hyperlink" Target="https://www.facebook.com/hpncongandakha/" TargetMode="External"/><Relationship Id="rId2531" Type="http://schemas.openxmlformats.org/officeDocument/2006/relationships/hyperlink" Target="https://vpubnd.quangnam.gov.vn/webcenter/portal/vpubnd" TargetMode="External"/><Relationship Id="rId503" Type="http://schemas.openxmlformats.org/officeDocument/2006/relationships/hyperlink" Target="https://www.facebook.com/profile.php?id=100070693235318" TargetMode="External"/><Relationship Id="rId710" Type="http://schemas.openxmlformats.org/officeDocument/2006/relationships/hyperlink" Target="https://www.facebook.com/profile.php?id=100064831053068" TargetMode="External"/><Relationship Id="rId1340" Type="http://schemas.openxmlformats.org/officeDocument/2006/relationships/hyperlink" Target="https://www.facebook.com/conganxathuandien/" TargetMode="External"/><Relationship Id="rId3098" Type="http://schemas.openxmlformats.org/officeDocument/2006/relationships/hyperlink" Target="http://kygiang.kyanh.hatinh.gov.vn/" TargetMode="External"/><Relationship Id="rId1200" Type="http://schemas.openxmlformats.org/officeDocument/2006/relationships/hyperlink" Target="https://www.facebook.com/conganxaLacVe/" TargetMode="External"/><Relationship Id="rId3165" Type="http://schemas.openxmlformats.org/officeDocument/2006/relationships/hyperlink" Target="https://www.dongnai.gov.vn/" TargetMode="External"/><Relationship Id="rId3372" Type="http://schemas.openxmlformats.org/officeDocument/2006/relationships/hyperlink" Target="https://dichvucong.gov.vn/p/home/dvc-tthc-co-quan-chi-tiet.html?id=378816" TargetMode="External"/><Relationship Id="rId4009" Type="http://schemas.openxmlformats.org/officeDocument/2006/relationships/hyperlink" Target="https://www.facebook.com/p/C%C3%B4ng-an-x%C3%A3-Th%C3%A0nh-Y%C3%AAn-huy%E1%BB%87n-Th%E1%BA%A1ch-Th%C3%A0nh-100028768525191/" TargetMode="External"/><Relationship Id="rId293" Type="http://schemas.openxmlformats.org/officeDocument/2006/relationships/hyperlink" Target="https://www.facebook.com/C%C3%B4ng-An-x%C3%A3-%C3%9Ac-K%E1%BB%B3-huy%E1%BB%87n-Ph%C3%BA-B%C3%ACnh-t%E1%BB%89nh-Th%C3%A1i-Nguy%C3%AAn-101203542519864/" TargetMode="External"/><Relationship Id="rId2181" Type="http://schemas.openxmlformats.org/officeDocument/2006/relationships/hyperlink" Target="https://hoathanh.tayninh.gov.vn/vi/news/gioi-thieu-chung-407/gioi-thieu-chung-ve-xa-truong-dong-7421.html" TargetMode="External"/><Relationship Id="rId3025" Type="http://schemas.openxmlformats.org/officeDocument/2006/relationships/hyperlink" Target="https://vinhthuy.vinhlinh.quangtri.gov.vn/" TargetMode="External"/><Relationship Id="rId3232" Type="http://schemas.openxmlformats.org/officeDocument/2006/relationships/hyperlink" Target="https://www.facebook.com/p/X%C3%A3-T%C3%A2y-Ninh-Huy%E1%BB%87n-Ti%E1%BB%81n-H%E1%BA%A3i-T%E1%BB%89nh-Th%C3%A1i-B%C3%ACnh-100083339912531/" TargetMode="External"/><Relationship Id="rId153" Type="http://schemas.openxmlformats.org/officeDocument/2006/relationships/hyperlink" Target="https://www.facebook.com/tuoitreconganvinhlong/" TargetMode="External"/><Relationship Id="rId360" Type="http://schemas.openxmlformats.org/officeDocument/2006/relationships/hyperlink" Target="https://www.facebook.com/profile.php?id=100072218360197" TargetMode="External"/><Relationship Id="rId2041" Type="http://schemas.openxmlformats.org/officeDocument/2006/relationships/hyperlink" Target="https://www.facebook.com/conganxaphuphung/?locale=vi_VN" TargetMode="External"/><Relationship Id="rId220" Type="http://schemas.openxmlformats.org/officeDocument/2006/relationships/hyperlink" Target="https://www.facebook.com/Tu%E1%BB%95i-tr%E1%BA%BB-C%C3%B4ng-an-huy%E1%BB%87n-C%C3%A1t-Ti%C3%AAn-100120251620977/" TargetMode="External"/><Relationship Id="rId2998" Type="http://schemas.openxmlformats.org/officeDocument/2006/relationships/hyperlink" Target="https://www.facebook.com/132318358393646" TargetMode="External"/><Relationship Id="rId2858" Type="http://schemas.openxmlformats.org/officeDocument/2006/relationships/hyperlink" Target="https://thaibinh.gov.vn/van-ban-phap-luat/van-ban-dieu-hanh/ve-viec-cho-phep-uy-ban-nhan-dan-xa-thuy-lien-huyen-thai-thu.html?customDomain=thaibinh.gov.vn" TargetMode="External"/><Relationship Id="rId3909" Type="http://schemas.openxmlformats.org/officeDocument/2006/relationships/hyperlink" Target="https://giaothien.namdinh.gov.vn/to-chuc-bo-may" TargetMode="External"/><Relationship Id="rId4073" Type="http://schemas.openxmlformats.org/officeDocument/2006/relationships/hyperlink" Target="https://www.facebook.com/Conganxayenthai123/" TargetMode="External"/><Relationship Id="rId99" Type="http://schemas.openxmlformats.org/officeDocument/2006/relationships/hyperlink" Target="https://www.facebook.com/C%C3%B4ng-an-x%C3%A3-Lam-S%C6%A1n-Ng%E1%BB%8Dc-L%E1%BA%B7c-Thanh-H%C3%B3a-106696961396296/?__cft__%5b0%5d=AZU2AiA6PTF0Ed0R9JMCuEuvEFM0glsgzht_FonMYRZWmOs5Edxx7FZcMDd5urMokPl2xrCeEZ8hI0crf-QnUX9DMIYydFa47SFJtGxPvGtMdIpNSjKD1BK1_Y8UXxnueJU&amp;__tn__=-UC%2CP-R" TargetMode="External"/><Relationship Id="rId1667" Type="http://schemas.openxmlformats.org/officeDocument/2006/relationships/hyperlink" Target="https://nhonphu.vinhlong.gov.vn/" TargetMode="External"/><Relationship Id="rId1874" Type="http://schemas.openxmlformats.org/officeDocument/2006/relationships/hyperlink" Target="https://www.quangninh.gov.vn/" TargetMode="External"/><Relationship Id="rId2718" Type="http://schemas.openxmlformats.org/officeDocument/2006/relationships/hyperlink" Target="https://camthach.camxuyen.hatinh.gov.vn/" TargetMode="External"/><Relationship Id="rId2925" Type="http://schemas.openxmlformats.org/officeDocument/2006/relationships/hyperlink" Target="https://vanyen.yenbai.gov.vn/to-chuc-bo-may/cac-xa-thi-tran/?UserKey=Xa-Yen-Thai" TargetMode="External"/><Relationship Id="rId1527" Type="http://schemas.openxmlformats.org/officeDocument/2006/relationships/hyperlink" Target="https://www.facebook.com/conganxadonxuan/" TargetMode="External"/><Relationship Id="rId1734" Type="http://schemas.openxmlformats.org/officeDocument/2006/relationships/hyperlink" Target="https://www.facebook.com/tanthinhntnd/" TargetMode="External"/><Relationship Id="rId1941" Type="http://schemas.openxmlformats.org/officeDocument/2006/relationships/hyperlink" Target="https://www.facebook.com/dtncahdanphuong/?locale=vi_VN" TargetMode="External"/><Relationship Id="rId26" Type="http://schemas.openxmlformats.org/officeDocument/2006/relationships/hyperlink" Target="https://www.facebook.com/profile.php?id=100069684464646" TargetMode="External"/><Relationship Id="rId3699" Type="http://schemas.openxmlformats.org/officeDocument/2006/relationships/hyperlink" Target="https://lacthuy.hoabinh.gov.vn/" TargetMode="External"/><Relationship Id="rId4000" Type="http://schemas.openxmlformats.org/officeDocument/2006/relationships/hyperlink" Target="https://www.facebook.com/Congankimtan/" TargetMode="External"/><Relationship Id="rId1801" Type="http://schemas.openxmlformats.org/officeDocument/2006/relationships/hyperlink" Target="https://bacgiang.gov.vn/web/ubnd-xa-vo-tranh" TargetMode="External"/><Relationship Id="rId3559" Type="http://schemas.openxmlformats.org/officeDocument/2006/relationships/hyperlink" Target="https://thuyxuantien.chuongmy.hanoi.gov.vn/gioi-thieu/co-cau-to-chuc/uy-ban-nhan-dan-thi-tran" TargetMode="External"/><Relationship Id="rId687" Type="http://schemas.openxmlformats.org/officeDocument/2006/relationships/hyperlink" Target="https://www.facebook.com/profile.php?id=100065746200730" TargetMode="External"/><Relationship Id="rId2368" Type="http://schemas.openxmlformats.org/officeDocument/2006/relationships/hyperlink" Target="https://hanam.gov.vn/" TargetMode="External"/><Relationship Id="rId3766" Type="http://schemas.openxmlformats.org/officeDocument/2006/relationships/hyperlink" Target="https://www.bacninh.gov.vn/web/ubnd-xa-yen-phu/ubnd-xa-yen-phu" TargetMode="External"/><Relationship Id="rId3973" Type="http://schemas.openxmlformats.org/officeDocument/2006/relationships/hyperlink" Target="http://ngoclien.camgiang.haiduong.gov.vn/" TargetMode="External"/><Relationship Id="rId894" Type="http://schemas.openxmlformats.org/officeDocument/2006/relationships/hyperlink" Target="https://www.facebook.com/policevinhchan/" TargetMode="External"/><Relationship Id="rId1177" Type="http://schemas.openxmlformats.org/officeDocument/2006/relationships/hyperlink" Target="https://www.facebook.com/conganxaphuthanh1" TargetMode="External"/><Relationship Id="rId2575" Type="http://schemas.openxmlformats.org/officeDocument/2006/relationships/hyperlink" Target="https://www.nghean.gov.vn/kinh-te/xa-quynh-long-don-bang-cong-nhan-xa-dat-chuan-nong-thon-moi-537111" TargetMode="External"/><Relationship Id="rId2782" Type="http://schemas.openxmlformats.org/officeDocument/2006/relationships/hyperlink" Target="https://www.facebook.com/p/C%C3%B4ng-an-x%C3%A3-S%C6%A1n-Ph%C3%BA-huy%E1%BB%87n-H%C6%B0%C6%A1ng-S%C6%A1n-t%E1%BB%89nh-H%C3%A0-T%C4%A9nh-100064129990195/" TargetMode="External"/><Relationship Id="rId3419" Type="http://schemas.openxmlformats.org/officeDocument/2006/relationships/hyperlink" Target="https://www.facebook.com/p/C%C3%B4ng-an-x%C3%A3-%C4%90%E1%BA%A1i-Ph%C3%BA-100075927830130/" TargetMode="External"/><Relationship Id="rId3626" Type="http://schemas.openxmlformats.org/officeDocument/2006/relationships/hyperlink" Target="https://www.nghean.gov.vn/" TargetMode="External"/><Relationship Id="rId3833" Type="http://schemas.openxmlformats.org/officeDocument/2006/relationships/hyperlink" Target="https://honglinh.hatinh.gov.vn/" TargetMode="External"/><Relationship Id="rId547" Type="http://schemas.openxmlformats.org/officeDocument/2006/relationships/hyperlink" Target="https://www.facebook.com/profile.php?id=100063623409795" TargetMode="External"/><Relationship Id="rId754" Type="http://schemas.openxmlformats.org/officeDocument/2006/relationships/hyperlink" Target="https://www.facebook.com/profile.php?id=100063927438634" TargetMode="External"/><Relationship Id="rId961" Type="http://schemas.openxmlformats.org/officeDocument/2006/relationships/hyperlink" Target="https://www.facebook.com/policedaihong" TargetMode="External"/><Relationship Id="rId1384" Type="http://schemas.openxmlformats.org/officeDocument/2006/relationships/hyperlink" Target="https://www.facebook.com/conganxaphuthuan/" TargetMode="External"/><Relationship Id="rId1591" Type="http://schemas.openxmlformats.org/officeDocument/2006/relationships/hyperlink" Target="http://khanhvan.yenkhanh.ninhbinh.gov.vn/" TargetMode="External"/><Relationship Id="rId2228" Type="http://schemas.openxmlformats.org/officeDocument/2006/relationships/hyperlink" Target="https://www.facebook.com/p/Tu%E1%BB%95i-tr%E1%BA%BB-C%C3%B4ng-an-t%E1%BB%89nh-Ki%C3%AAn-Giang-100064349125717/" TargetMode="External"/><Relationship Id="rId2435" Type="http://schemas.openxmlformats.org/officeDocument/2006/relationships/hyperlink" Target="https://www.facebook.com/tuoitreduyphuoc/" TargetMode="External"/><Relationship Id="rId2642" Type="http://schemas.openxmlformats.org/officeDocument/2006/relationships/hyperlink" Target="https://lamson.tamnong.phutho.gov.vn/Chuyen-muc-tin/Chi-tiet-tin/t/ubnd-xa-lam-son/title/14721/ctitle/576" TargetMode="External"/><Relationship Id="rId3900" Type="http://schemas.openxmlformats.org/officeDocument/2006/relationships/hyperlink" Target="https://www.facebook.com/phamthaipolice/" TargetMode="External"/><Relationship Id="rId90" Type="http://schemas.openxmlformats.org/officeDocument/2006/relationships/hyperlink" Target="https://www.facebook.com/C%C3%B4ng-an-x%C3%A3-Quang-Trung-102037245204044" TargetMode="External"/><Relationship Id="rId407" Type="http://schemas.openxmlformats.org/officeDocument/2006/relationships/hyperlink" Target="https://www.facebook.com/profile.php?id=100076167008723" TargetMode="External"/><Relationship Id="rId614" Type="http://schemas.openxmlformats.org/officeDocument/2006/relationships/hyperlink" Target="https://www.facebook.com/profile.php?id=100068867423942" TargetMode="External"/><Relationship Id="rId821" Type="http://schemas.openxmlformats.org/officeDocument/2006/relationships/hyperlink" Target="https://www.facebook.com/profile.php?id=100062105631384" TargetMode="External"/><Relationship Id="rId1037" Type="http://schemas.openxmlformats.org/officeDocument/2006/relationships/hyperlink" Target="https://www.facebook.com/Ph%C3%B2ng-ch%E1%BB%91ng-ma-t%C3%BAy-Qu%E1%BA%A3ng-Ninh-109582837406342" TargetMode="External"/><Relationship Id="rId1244" Type="http://schemas.openxmlformats.org/officeDocument/2006/relationships/hyperlink" Target="https://www.facebook.com/DoiCSDTKTNhaTrang" TargetMode="External"/><Relationship Id="rId1451" Type="http://schemas.openxmlformats.org/officeDocument/2006/relationships/hyperlink" Target="https://www.facebook.com/CONGANXAHUALA" TargetMode="External"/><Relationship Id="rId2502" Type="http://schemas.openxmlformats.org/officeDocument/2006/relationships/hyperlink" Target="https://www.thangbinh.quangnam.gov.vn/webcenter/portal/thangbinh" TargetMode="External"/><Relationship Id="rId1104" Type="http://schemas.openxmlformats.org/officeDocument/2006/relationships/hyperlink" Target="https://www.facebook.com/ConganxaTongLanh" TargetMode="External"/><Relationship Id="rId1311" Type="http://schemas.openxmlformats.org/officeDocument/2006/relationships/hyperlink" Target="https://www.facebook.com/ConganxaYenKhe" TargetMode="External"/><Relationship Id="rId3069" Type="http://schemas.openxmlformats.org/officeDocument/2006/relationships/hyperlink" Target="https://yentho.nhuthanh.thanhhoa.gov.vn/" TargetMode="External"/><Relationship Id="rId3276" Type="http://schemas.openxmlformats.org/officeDocument/2006/relationships/hyperlink" Target="https://dichvucong.namdinh.gov.vn/portaldvc/KenhTin/dich-vu-cong-truc-tuyen.aspx?_dv=84E81800-2F85-82CA-C2BA-231B5D4F8BB0" TargetMode="External"/><Relationship Id="rId3483" Type="http://schemas.openxmlformats.org/officeDocument/2006/relationships/hyperlink" Target="https://xasontrung.hatinh.gov.vn/" TargetMode="External"/><Relationship Id="rId3690" Type="http://schemas.openxmlformats.org/officeDocument/2006/relationships/hyperlink" Target="https://www.facebook.com/tintuccattien/?locale=vi_VN" TargetMode="External"/><Relationship Id="rId197" Type="http://schemas.openxmlformats.org/officeDocument/2006/relationships/hyperlink" Target="https://www.facebook.com/profile.php?id=100083300284888" TargetMode="External"/><Relationship Id="rId2085" Type="http://schemas.openxmlformats.org/officeDocument/2006/relationships/hyperlink" Target="https://www.facebook.com/CONGANXADONGHAI/" TargetMode="External"/><Relationship Id="rId2292" Type="http://schemas.openxmlformats.org/officeDocument/2006/relationships/hyperlink" Target="https://www.hoabinh.gov.vn/" TargetMode="External"/><Relationship Id="rId3136" Type="http://schemas.openxmlformats.org/officeDocument/2006/relationships/hyperlink" Target="https://hscvtxka.hatinh.gov.vn/txkyanh/vbpq.nsf/4FAD63E00399B1AE47258ADF0009ED27/$file/19.-To-trinh-pd-QH-UBND-KY-NINH(29.02.2024_11h21p36)_signed.pdf" TargetMode="External"/><Relationship Id="rId3343" Type="http://schemas.openxmlformats.org/officeDocument/2006/relationships/hyperlink" Target="https://vinhphuc.gov.vn/ct/cms/HeThongChinhTriTinh/uybannhandan/Lists/QuyetDinh/View_Detail.aspx?ItemID=1148" TargetMode="External"/><Relationship Id="rId264" Type="http://schemas.openxmlformats.org/officeDocument/2006/relationships/hyperlink" Target="https://www.facebook.com/profile.php?id=100083121492740" TargetMode="External"/><Relationship Id="rId471" Type="http://schemas.openxmlformats.org/officeDocument/2006/relationships/hyperlink" Target="https://www.facebook.com/profile.php?id=100069429570222" TargetMode="External"/><Relationship Id="rId2152" Type="http://schemas.openxmlformats.org/officeDocument/2006/relationships/hyperlink" Target="http://thanhson.thanhha.haiduong.gov.vn/" TargetMode="External"/><Relationship Id="rId3550" Type="http://schemas.openxmlformats.org/officeDocument/2006/relationships/hyperlink" Target="https://www.facebook.com/p/C%C3%B4ng-an-X%C3%A3-%C4%90%C3%A0o-Vi%C3%AAn-Th%E1%BB%8B-x%C3%A3-Qu%E1%BA%BF-V%C3%B5-100082317493607/" TargetMode="External"/><Relationship Id="rId124" Type="http://schemas.openxmlformats.org/officeDocument/2006/relationships/hyperlink" Target="https://www.facebook.com/xdpttayninh/" TargetMode="External"/><Relationship Id="rId3203" Type="http://schemas.openxmlformats.org/officeDocument/2006/relationships/hyperlink" Target="https://www.facebook.com/dtncatquangngai/" TargetMode="External"/><Relationship Id="rId3410" Type="http://schemas.openxmlformats.org/officeDocument/2006/relationships/hyperlink" Target="https://yenchau.sonla.gov.vn/?pageid=31386&amp;p_field=3758" TargetMode="External"/><Relationship Id="rId331" Type="http://schemas.openxmlformats.org/officeDocument/2006/relationships/hyperlink" Target="https://www.facebook.com/profile.php?id=100078868363461" TargetMode="External"/><Relationship Id="rId2012" Type="http://schemas.openxmlformats.org/officeDocument/2006/relationships/hyperlink" Target="https://www.facebook.com/conganxanghiahung.org/" TargetMode="External"/><Relationship Id="rId2969" Type="http://schemas.openxmlformats.org/officeDocument/2006/relationships/hyperlink" Target="http://hunglong.ninhgiang.haiduong.gov.vn/" TargetMode="External"/><Relationship Id="rId1778" Type="http://schemas.openxmlformats.org/officeDocument/2006/relationships/hyperlink" Target="http://trunghoi.dinhhoa.thainguyen.gov.vn/so-do-bo-may/-/asset_publisher/JJBsrmKSKi98/content/lanh-ao-ubnd-xa-trung-hoi?inheritRedirect=true" TargetMode="External"/><Relationship Id="rId1985" Type="http://schemas.openxmlformats.org/officeDocument/2006/relationships/hyperlink" Target="https://chupah.gialai.gov.vn/sites/iamonong/gioi-thieu/thong-tin-lien-he-cua-cbcc-45.html" TargetMode="External"/><Relationship Id="rId2829" Type="http://schemas.openxmlformats.org/officeDocument/2006/relationships/hyperlink" Target="https://www.facebook.com/p/Tu%E1%BB%95i-tr%E1%BA%BB-C%C3%B4ng-an-Th%C3%A0nh-ph%E1%BB%91-V%C4%A9nh-Y%C3%AAn-100066497717181/?locale=gl_ES" TargetMode="External"/><Relationship Id="rId1638" Type="http://schemas.openxmlformats.org/officeDocument/2006/relationships/hyperlink" Target="https://muongly.muonglat.thanhhoa.gov.vn/" TargetMode="External"/><Relationship Id="rId4044" Type="http://schemas.openxmlformats.org/officeDocument/2006/relationships/hyperlink" Target="https://www.facebook.com/caxlienminh/" TargetMode="External"/><Relationship Id="rId1845" Type="http://schemas.openxmlformats.org/officeDocument/2006/relationships/hyperlink" Target="https://quangbinh.gov.vn/" TargetMode="External"/><Relationship Id="rId3060" Type="http://schemas.openxmlformats.org/officeDocument/2006/relationships/hyperlink" Target="https://binhxuyen.vinhphuc.gov.vn/ct/cms/tintuc/Lists/Gioithieu/View_Detail.aspx?ItemID=4" TargetMode="External"/><Relationship Id="rId1705" Type="http://schemas.openxmlformats.org/officeDocument/2006/relationships/hyperlink" Target="https://tranyen.yenbai.gov.vn/xa-thi-tran/xa-quy-mong" TargetMode="External"/><Relationship Id="rId1912" Type="http://schemas.openxmlformats.org/officeDocument/2006/relationships/hyperlink" Target="https://www.facebook.com/doanthanhnienconganlamdong/" TargetMode="External"/><Relationship Id="rId3877" Type="http://schemas.openxmlformats.org/officeDocument/2006/relationships/hyperlink" Target="https://www.facebook.com/xuatnhapcanhquangtri/" TargetMode="External"/><Relationship Id="rId798" Type="http://schemas.openxmlformats.org/officeDocument/2006/relationships/hyperlink" Target="https://www.facebook.com/profile.php?id=100063508573466" TargetMode="External"/><Relationship Id="rId2479" Type="http://schemas.openxmlformats.org/officeDocument/2006/relationships/hyperlink" Target="https://donggiang.quangnam.gov.vn/webcenter/portal/donggiang" TargetMode="External"/><Relationship Id="rId2686" Type="http://schemas.openxmlformats.org/officeDocument/2006/relationships/hyperlink" Target="https://doluong.nghean.gov.vn/lac-son/gioi-thieu-chung-xa-lac-son-365192" TargetMode="External"/><Relationship Id="rId2893" Type="http://schemas.openxmlformats.org/officeDocument/2006/relationships/hyperlink" Target="https://www.facebook.com/p/C%C3%B4ng-an-x%C3%A3-Y%C3%AAn-L%E1%BB%99c-%C3%9D-Y%C3%AAn-Nam-%C4%90%E1%BB%8Bnh-100066355458012/" TargetMode="External"/><Relationship Id="rId3737" Type="http://schemas.openxmlformats.org/officeDocument/2006/relationships/hyperlink" Target="https://chuongmy.hanoi.gov.vn/tin-van-hoa-xa-hoi/-/news/pde1maEQe4QT/28859.html;jsessionid=ZuG4C-+TunbmdhlISpXH436a.node66" TargetMode="External"/><Relationship Id="rId3944" Type="http://schemas.openxmlformats.org/officeDocument/2006/relationships/hyperlink" Target="https://www.facebook.com/p/C%C3%B4ng-an-x%C3%A3-Ki%C3%AAn-Th%E1%BB%8D-huy%E1%BB%87n-Ng%E1%BB%8Dc-L%E1%BA%B7c-100032787444019/" TargetMode="External"/><Relationship Id="rId658" Type="http://schemas.openxmlformats.org/officeDocument/2006/relationships/hyperlink" Target="https://www.facebook.com/profile.php?id=100067071990063" TargetMode="External"/><Relationship Id="rId865" Type="http://schemas.openxmlformats.org/officeDocument/2006/relationships/hyperlink" Target="https://www.facebook.com/profile.php?id=100047352883765" TargetMode="External"/><Relationship Id="rId1288" Type="http://schemas.openxmlformats.org/officeDocument/2006/relationships/hyperlink" Target="https://www.facebook.com/CSHSAG/" TargetMode="External"/><Relationship Id="rId1495" Type="http://schemas.openxmlformats.org/officeDocument/2006/relationships/hyperlink" Target="https://www.facebook.com/conganxadonglong/" TargetMode="External"/><Relationship Id="rId2339" Type="http://schemas.openxmlformats.org/officeDocument/2006/relationships/hyperlink" Target="https://www.tayninh.gov.vn/" TargetMode="External"/><Relationship Id="rId2546" Type="http://schemas.openxmlformats.org/officeDocument/2006/relationships/hyperlink" Target="https://www.facebook.com/p/Tu%E1%BB%95i-Tr%E1%BA%BB-C%C3%B4ng-An-Huy%E1%BB%87n-Ch%C6%B0%C6%A1ng-M%E1%BB%B9-100028578047777/" TargetMode="External"/><Relationship Id="rId2753" Type="http://schemas.openxmlformats.org/officeDocument/2006/relationships/hyperlink" Target="https://namdinh.gov.vn/" TargetMode="External"/><Relationship Id="rId2960" Type="http://schemas.openxmlformats.org/officeDocument/2006/relationships/hyperlink" Target="https://thanhphoyenbai.yenbai.gov.vn/cac-xa-phuong/phuong-dong-tam-288583" TargetMode="External"/><Relationship Id="rId3804" Type="http://schemas.openxmlformats.org/officeDocument/2006/relationships/hyperlink" Target="https://www.tayninh.gov.vn/" TargetMode="External"/><Relationship Id="rId518" Type="http://schemas.openxmlformats.org/officeDocument/2006/relationships/hyperlink" Target="https://www.facebook.com/profile.php?id=100070163977598" TargetMode="External"/><Relationship Id="rId725" Type="http://schemas.openxmlformats.org/officeDocument/2006/relationships/hyperlink" Target="https://www.facebook.com/profile.php?id=100064668253476" TargetMode="External"/><Relationship Id="rId932" Type="http://schemas.openxmlformats.org/officeDocument/2006/relationships/hyperlink" Target="https://www.facebook.com/policengavinh/" TargetMode="External"/><Relationship Id="rId1148" Type="http://schemas.openxmlformats.org/officeDocument/2006/relationships/hyperlink" Target="https://www.facebook.com/conganxadonglac/" TargetMode="External"/><Relationship Id="rId1355" Type="http://schemas.openxmlformats.org/officeDocument/2006/relationships/hyperlink" Target="https://www.facebook.com/conganxatantienanduonghaiphong/" TargetMode="External"/><Relationship Id="rId1562" Type="http://schemas.openxmlformats.org/officeDocument/2006/relationships/hyperlink" Target="https://www.facebook.com/conganxahoangquy/" TargetMode="External"/><Relationship Id="rId2406" Type="http://schemas.openxmlformats.org/officeDocument/2006/relationships/hyperlink" Target="http://binhtrieu.thangbinh.quangnam.gov.vn/" TargetMode="External"/><Relationship Id="rId2613" Type="http://schemas.openxmlformats.org/officeDocument/2006/relationships/hyperlink" Target="https://dienchau.nghean.gov.vn/uy-ban-nhan-dan-huyen" TargetMode="External"/><Relationship Id="rId1008" Type="http://schemas.openxmlformats.org/officeDocument/2006/relationships/hyperlink" Target="https://www.facebook.com/Phongchongtoiphammang.ConganGiaLai" TargetMode="External"/><Relationship Id="rId1215" Type="http://schemas.openxmlformats.org/officeDocument/2006/relationships/hyperlink" Target="https://www.facebook.com/conganxahopthanh" TargetMode="External"/><Relationship Id="rId1422" Type="http://schemas.openxmlformats.org/officeDocument/2006/relationships/hyperlink" Target="https://www.facebook.com/Conganxaminhthanh/" TargetMode="External"/><Relationship Id="rId2820" Type="http://schemas.openxmlformats.org/officeDocument/2006/relationships/hyperlink" Target="https://thanhminh.thachthanh.thanhhoa.gov.vn/chuc-nang-nhiem-vu" TargetMode="External"/><Relationship Id="rId61" Type="http://schemas.openxmlformats.org/officeDocument/2006/relationships/hyperlink" Target="https://www.facebook.com/C%C3%B4ng-an-x%C3%A3-Ng%E1%BB%8Dc-S%C6%A1n-huy%E1%BB%87n-%C4%90%C3%B4-L%C6%B0%C6%A1ng-100490555528118" TargetMode="External"/><Relationship Id="rId3387" Type="http://schemas.openxmlformats.org/officeDocument/2006/relationships/hyperlink" Target="https://bangthanh.pacnam.gov.vn/uy-ban-nhan-dan-xa/" TargetMode="External"/><Relationship Id="rId2196" Type="http://schemas.openxmlformats.org/officeDocument/2006/relationships/hyperlink" Target="https://binhthuan.gov.vn/" TargetMode="External"/><Relationship Id="rId3594" Type="http://schemas.openxmlformats.org/officeDocument/2006/relationships/hyperlink" Target="https://daithang.namdinh.gov.vn/" TargetMode="External"/><Relationship Id="rId168" Type="http://schemas.openxmlformats.org/officeDocument/2006/relationships/hyperlink" Target="https://www.facebook.com/tuoitreconganhuyenQuocOai/" TargetMode="External"/><Relationship Id="rId3247" Type="http://schemas.openxmlformats.org/officeDocument/2006/relationships/hyperlink" Target="https://muongte.laichau.gov.vn/" TargetMode="External"/><Relationship Id="rId3454" Type="http://schemas.openxmlformats.org/officeDocument/2006/relationships/hyperlink" Target="http://anphuoc.chauthanh.bentre.gov.vn/" TargetMode="External"/><Relationship Id="rId3661" Type="http://schemas.openxmlformats.org/officeDocument/2006/relationships/hyperlink" Target="https://binhgiang.haiduong.gov.vn/" TargetMode="External"/><Relationship Id="rId375" Type="http://schemas.openxmlformats.org/officeDocument/2006/relationships/hyperlink" Target="https://www.facebook.com/profile.php?id=100072186620029" TargetMode="External"/><Relationship Id="rId582" Type="http://schemas.openxmlformats.org/officeDocument/2006/relationships/hyperlink" Target="https://www.facebook.com/profile.php?id=100063116625805" TargetMode="External"/><Relationship Id="rId2056" Type="http://schemas.openxmlformats.org/officeDocument/2006/relationships/hyperlink" Target="https://www.facebook.com/Conganhuyenngochoi/" TargetMode="External"/><Relationship Id="rId2263" Type="http://schemas.openxmlformats.org/officeDocument/2006/relationships/hyperlink" Target="https://www.facebook.com/doanthanhniencongantayninh/" TargetMode="External"/><Relationship Id="rId2470" Type="http://schemas.openxmlformats.org/officeDocument/2006/relationships/hyperlink" Target="https://www.facebook.com/tuoitreconganquangnam/" TargetMode="External"/><Relationship Id="rId3107" Type="http://schemas.openxmlformats.org/officeDocument/2006/relationships/hyperlink" Target="https://www.facebook.com/p/Tu%E1%BB%95i-tr%E1%BA%BB-C%C3%B4ng-an-t%E1%BB%89nh-Ki%C3%AAn-Giang-100064349125717/" TargetMode="External"/><Relationship Id="rId3314" Type="http://schemas.openxmlformats.org/officeDocument/2006/relationships/hyperlink" Target="https://www.facebook.com/groups/toi.yeu.xa.thuong.vuc.huyen.chuong.my/" TargetMode="External"/><Relationship Id="rId3521" Type="http://schemas.openxmlformats.org/officeDocument/2006/relationships/hyperlink" Target="http://gialam.hanoi.gov.vn/" TargetMode="External"/><Relationship Id="rId235" Type="http://schemas.openxmlformats.org/officeDocument/2006/relationships/hyperlink" Target="https://www.facebook.com/profile.php?id=100070077787329" TargetMode="External"/><Relationship Id="rId442" Type="http://schemas.openxmlformats.org/officeDocument/2006/relationships/hyperlink" Target="https://www.facebook.com/profile.php?id=100072104033432" TargetMode="External"/><Relationship Id="rId1072" Type="http://schemas.openxmlformats.org/officeDocument/2006/relationships/hyperlink" Target="https://www.facebook.com/csgtsl/" TargetMode="External"/><Relationship Id="rId2123" Type="http://schemas.openxmlformats.org/officeDocument/2006/relationships/hyperlink" Target="https://huyendakha.kontum.gov.vn/" TargetMode="External"/><Relationship Id="rId2330" Type="http://schemas.openxmlformats.org/officeDocument/2006/relationships/hyperlink" Target="https://www.facebook.com/phongchaybinhthuan/?locale=vi_VN" TargetMode="External"/><Relationship Id="rId302" Type="http://schemas.openxmlformats.org/officeDocument/2006/relationships/hyperlink" Target="https://www.facebook.com/C%C3%B4ng-an-x%C3%A3-%C4%90%E1%BA%A1i-Xu%C3%A2n-239015531357296/" TargetMode="External"/><Relationship Id="rId4088" Type="http://schemas.openxmlformats.org/officeDocument/2006/relationships/hyperlink" Target="https://trungkhanh.caobang.gov.vn/xa-xuan-noi/xa-xuan-noi-622667" TargetMode="External"/><Relationship Id="rId1889" Type="http://schemas.openxmlformats.org/officeDocument/2006/relationships/hyperlink" Target="https://lagi.binhthuan.gov.vn/" TargetMode="External"/><Relationship Id="rId1749" Type="http://schemas.openxmlformats.org/officeDocument/2006/relationships/hyperlink" Target="https://www.nghean.gov.vn/tin-tuc-xay-dung-nong-thon-moi/xa-thanh-nho-thanh-chuong-don-bang-cong-nhan-xa-dat-chuan-nong-thon-moi-525946" TargetMode="External"/><Relationship Id="rId1956" Type="http://schemas.openxmlformats.org/officeDocument/2006/relationships/hyperlink" Target="https://quangngai.gov.vn/" TargetMode="External"/><Relationship Id="rId3171" Type="http://schemas.openxmlformats.org/officeDocument/2006/relationships/hyperlink" Target="https://www.facebook.com/p/C%C3%B4ng-an-x%C3%A3-Tr%C6%B0%E1%BB%9Dng-Xu%C3%A2n-100057042440120/" TargetMode="External"/><Relationship Id="rId4015" Type="http://schemas.openxmlformats.org/officeDocument/2006/relationships/hyperlink" Target="https://thanhtien.thachthanh.thanhhoa.gov.vn/dang-uy" TargetMode="External"/><Relationship Id="rId1609" Type="http://schemas.openxmlformats.org/officeDocument/2006/relationships/hyperlink" Target="https://www.facebook.com/ConganxaLangSon/" TargetMode="External"/><Relationship Id="rId1816" Type="http://schemas.openxmlformats.org/officeDocument/2006/relationships/hyperlink" Target="https://www.facebook.com/conganxayenninh123/?locale=vi_VN" TargetMode="External"/><Relationship Id="rId3031" Type="http://schemas.openxmlformats.org/officeDocument/2006/relationships/hyperlink" Target="https://thanhoai.hanoi.gov.vn/" TargetMode="External"/><Relationship Id="rId3988" Type="http://schemas.openxmlformats.org/officeDocument/2006/relationships/hyperlink" Target="https://www.facebook.com/p/C%C3%B4ng-an-x%C3%A3-T%C3%A2n-Tr%C6%B0%E1%BB%9Dng-C%E1%BA%A9m-Gi%C3%A0ng-H%E1%BA%A3i-D%C6%B0%C6%A1ng-100072472502974/" TargetMode="External"/><Relationship Id="rId2797" Type="http://schemas.openxmlformats.org/officeDocument/2006/relationships/hyperlink" Target="https://www.facebook.com/p/C%C3%B4ng-an-V%C5%A9-Ch%C3%ADnh-Th%C3%A0nh-ph%E1%BB%91-Th%C3%A1i-B%C3%ACnh-100064482352891/" TargetMode="External"/><Relationship Id="rId3848" Type="http://schemas.openxmlformats.org/officeDocument/2006/relationships/hyperlink" Target="https://www.facebook.com/p/C%C3%B4ng-an-Th%E1%BB%8B-tr%E1%BA%A5n-Tam-B%C3%ACnh-V%C4%A9nh-Long-100082785603823/?locale=ms_MY&amp;_rdr" TargetMode="External"/><Relationship Id="rId769" Type="http://schemas.openxmlformats.org/officeDocument/2006/relationships/hyperlink" Target="https://www.facebook.com/profile.php?id=100063719319827" TargetMode="External"/><Relationship Id="rId976" Type="http://schemas.openxmlformats.org/officeDocument/2006/relationships/hyperlink" Target="https://www.facebook.com/POLICE.NXA.NLOC.NA/" TargetMode="External"/><Relationship Id="rId1399" Type="http://schemas.openxmlformats.org/officeDocument/2006/relationships/hyperlink" Target="https://www.facebook.com/ConganxaNinhKhang" TargetMode="External"/><Relationship Id="rId2657" Type="http://schemas.openxmlformats.org/officeDocument/2006/relationships/hyperlink" Target="https://vksnd.gialai.gov.vn/Cong-to-Kiem-sat/truc-tiep-kiem-sat-thi-hanh-an-hinh-su-tai-uy-ban-nhan-dan-xa-yang-nam-huyen-kong-chro-2240.html" TargetMode="External"/><Relationship Id="rId629" Type="http://schemas.openxmlformats.org/officeDocument/2006/relationships/hyperlink" Target="https://www.facebook.com/profile.php?id=100068200130932" TargetMode="External"/><Relationship Id="rId1259" Type="http://schemas.openxmlformats.org/officeDocument/2006/relationships/hyperlink" Target="https://www.facebook.com/doanthanhniencatbacninh/" TargetMode="External"/><Relationship Id="rId1466" Type="http://schemas.openxmlformats.org/officeDocument/2006/relationships/hyperlink" Target="https://www.facebook.com/conganxahemuong/" TargetMode="External"/><Relationship Id="rId2864" Type="http://schemas.openxmlformats.org/officeDocument/2006/relationships/hyperlink" Target="https://www.facebook.com/p/C%C3%B4ng-an-x%C3%A3-B%E1%BA%AFc-S%C6%A1n-huy%E1%BB%87n-%C3%82n-Thi-t%E1%BB%89nh-H%C6%B0ng-Y%C3%AAn-100065175061816/?locale=sq_AL" TargetMode="External"/><Relationship Id="rId3708" Type="http://schemas.openxmlformats.org/officeDocument/2006/relationships/hyperlink" Target="https://www.facebook.com/p/C%C3%B4ng-an-x%C3%A3-Ch%C3%ADnh-L%C3%BD-L%C3%BD-Nh%C3%A2n-H%C3%A0-Nam-100083445454609/" TargetMode="External"/><Relationship Id="rId3915" Type="http://schemas.openxmlformats.org/officeDocument/2006/relationships/hyperlink" Target="https://dongluong.langchanh.thanhhoa.gov.vn/" TargetMode="External"/><Relationship Id="rId836" Type="http://schemas.openxmlformats.org/officeDocument/2006/relationships/hyperlink" Target="https://www.facebook.com/profile.php?id=100059759550442" TargetMode="External"/><Relationship Id="rId1119" Type="http://schemas.openxmlformats.org/officeDocument/2006/relationships/hyperlink" Target="https://www.facebook.com/conganxathanhnho" TargetMode="External"/><Relationship Id="rId1673" Type="http://schemas.openxmlformats.org/officeDocument/2006/relationships/hyperlink" Target="https://phucchu.dinhhoa.thainguyen.gov.vn/uy-ban-nhan-dan" TargetMode="External"/><Relationship Id="rId1880" Type="http://schemas.openxmlformats.org/officeDocument/2006/relationships/hyperlink" Target="https://www.facebook.com/DoanThanhnienCongantinhLaoCai/" TargetMode="External"/><Relationship Id="rId2517" Type="http://schemas.openxmlformats.org/officeDocument/2006/relationships/hyperlink" Target="https://tienphuoc.quangnam.gov.vn/webcenter/portal/tienphuoc" TargetMode="External"/><Relationship Id="rId2724" Type="http://schemas.openxmlformats.org/officeDocument/2006/relationships/hyperlink" Target="https://www.facebook.com/people/ANTT-X%C3%A3-Tri%E1%BB%87u-Long/100063623409795/" TargetMode="External"/><Relationship Id="rId2931" Type="http://schemas.openxmlformats.org/officeDocument/2006/relationships/hyperlink" Target="https://xasonhong.hatinh.gov.vn/portal/KenhTin/Thong-tin-ve-lanh-dao.aspx" TargetMode="External"/><Relationship Id="rId903" Type="http://schemas.openxmlformats.org/officeDocument/2006/relationships/hyperlink" Target="https://www.facebook.com/policetienphuoc" TargetMode="External"/><Relationship Id="rId1326" Type="http://schemas.openxmlformats.org/officeDocument/2006/relationships/hyperlink" Target="https://www.facebook.com/conganxavanbancamkhephutho/" TargetMode="External"/><Relationship Id="rId1533" Type="http://schemas.openxmlformats.org/officeDocument/2006/relationships/hyperlink" Target="https://www.facebook.com/conganxagiacanh/" TargetMode="External"/><Relationship Id="rId1740" Type="http://schemas.openxmlformats.org/officeDocument/2006/relationships/hyperlink" Target="http://tayvinh.tayson.binhdinh.gov.vn/" TargetMode="External"/><Relationship Id="rId32" Type="http://schemas.openxmlformats.org/officeDocument/2006/relationships/hyperlink" Target="https://www.facebook.com/C%C3%B4ng-an-x%C3%A3-Minh-T%C3%A2n-104898881407217" TargetMode="External"/><Relationship Id="rId1600" Type="http://schemas.openxmlformats.org/officeDocument/2006/relationships/hyperlink" Target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 TargetMode="External"/><Relationship Id="rId3498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3358" Type="http://schemas.openxmlformats.org/officeDocument/2006/relationships/hyperlink" Target="https://thaibinh.gov.vn/" TargetMode="External"/><Relationship Id="rId3565" Type="http://schemas.openxmlformats.org/officeDocument/2006/relationships/hyperlink" Target="https://www.facebook.com/p/C%C3%B4ng-An-x%C3%A3-Nh%E1%BB%8B-Tr%C6%B0%E1%BB%9Dng-100070518379236/" TargetMode="External"/><Relationship Id="rId3772" Type="http://schemas.openxmlformats.org/officeDocument/2006/relationships/hyperlink" Target="https://tpthanhhoa.thanhhoa.gov.vn/web/gioi-thieu-chung/bo-may-to-chuc/cac-phong-ban-chuyen-mon/page/2.htx" TargetMode="External"/><Relationship Id="rId279" Type="http://schemas.openxmlformats.org/officeDocument/2006/relationships/hyperlink" Target="https://www.facebook.com/thammuuphutho" TargetMode="External"/><Relationship Id="rId486" Type="http://schemas.openxmlformats.org/officeDocument/2006/relationships/hyperlink" Target="https://www.facebook.com/profile.php?id=100071312202689" TargetMode="External"/><Relationship Id="rId693" Type="http://schemas.openxmlformats.org/officeDocument/2006/relationships/hyperlink" Target="https://www.facebook.com/profile.php?id=100065473239712" TargetMode="External"/><Relationship Id="rId2167" Type="http://schemas.openxmlformats.org/officeDocument/2006/relationships/hyperlink" Target="https://www.facebook.com/conganxathuducbinhdaibentre/" TargetMode="External"/><Relationship Id="rId2374" Type="http://schemas.openxmlformats.org/officeDocument/2006/relationships/hyperlink" Target="https://qppl.quangnam.gov.vn/" TargetMode="External"/><Relationship Id="rId2581" Type="http://schemas.openxmlformats.org/officeDocument/2006/relationships/hyperlink" Target="https://www.facebook.com/p/C%C3%B4ng-an-huy%E1%BB%87n-Anh-S%C6%A1n-100050389963999/" TargetMode="External"/><Relationship Id="rId3218" Type="http://schemas.openxmlformats.org/officeDocument/2006/relationships/hyperlink" Target="https://gialac.giavien.ninhbinh.gov.vn/" TargetMode="External"/><Relationship Id="rId3425" Type="http://schemas.openxmlformats.org/officeDocument/2006/relationships/hyperlink" Target="https://www.facebook.com/p/C%C3%B4ng-an-x%C3%A3-Y%C3%AAn-Ph%E1%BB%A5-Y%C3%AAn-Phong-B%E1%BA%AFc-Ninh-100075965263068/" TargetMode="External"/><Relationship Id="rId3632" Type="http://schemas.openxmlformats.org/officeDocument/2006/relationships/hyperlink" Target="https://www.tayninh.gov.vn/" TargetMode="External"/><Relationship Id="rId139" Type="http://schemas.openxmlformats.org/officeDocument/2006/relationships/hyperlink" Target="https://www.facebook.com/www.cadn.com.vn" TargetMode="External"/><Relationship Id="rId346" Type="http://schemas.openxmlformats.org/officeDocument/2006/relationships/hyperlink" Target="https://www.facebook.com/profile.php?id=100076508761506" TargetMode="External"/><Relationship Id="rId553" Type="http://schemas.openxmlformats.org/officeDocument/2006/relationships/hyperlink" Target="https://www.facebook.com/profile.php?id=100063589652011" TargetMode="External"/><Relationship Id="rId760" Type="http://schemas.openxmlformats.org/officeDocument/2006/relationships/hyperlink" Target="https://www.facebook.com/profile.php?id=100063836151813" TargetMode="External"/><Relationship Id="rId1183" Type="http://schemas.openxmlformats.org/officeDocument/2006/relationships/hyperlink" Target="https://www.facebook.com/Conganxaphunggiao" TargetMode="External"/><Relationship Id="rId1390" Type="http://schemas.openxmlformats.org/officeDocument/2006/relationships/hyperlink" Target="https://www.facebook.com/CongAnXaPhuocHai.NinhPhuoc/" TargetMode="External"/><Relationship Id="rId2027" Type="http://schemas.openxmlformats.org/officeDocument/2006/relationships/hyperlink" Target="https://thaibinh.gov.vn/van-ban-phap-luat/van-ban-dieu-hanh/ve-viec-cho-phep-uy-ban-nhan-dan-xa-phu-chau-huyen-dong-hung.html" TargetMode="External"/><Relationship Id="rId2234" Type="http://schemas.openxmlformats.org/officeDocument/2006/relationships/hyperlink" Target="https://www.facebook.com/tdlongan/?locale=nb_NO" TargetMode="External"/><Relationship Id="rId2441" Type="http://schemas.openxmlformats.org/officeDocument/2006/relationships/hyperlink" Target="https://www.facebook.com/tuoitreconganquangnam/" TargetMode="External"/><Relationship Id="rId206" Type="http://schemas.openxmlformats.org/officeDocument/2006/relationships/hyperlink" Target="https://www.facebook.com/ANTT-X%C3%A3-H%E1%BA%A3i-Th%C6%B0%E1%BB%A3ng-116999674329898/" TargetMode="External"/><Relationship Id="rId413" Type="http://schemas.openxmlformats.org/officeDocument/2006/relationships/hyperlink" Target="https://www.facebook.com/profile.php?id=100072348851655" TargetMode="External"/><Relationship Id="rId1043" Type="http://schemas.openxmlformats.org/officeDocument/2006/relationships/hyperlink" Target="https://www.facebook.com/Ph%C3%B2ng-C%E1%BA%A3nh-s%C3%A1t-QLHC-v%E1%BB%81-TTXH-C%C3%B4ng-an-t%E1%BB%89nh-B%E1%BA%A1c-Li%C3%AAu-105468228854730/" TargetMode="External"/><Relationship Id="rId620" Type="http://schemas.openxmlformats.org/officeDocument/2006/relationships/hyperlink" Target="https://www.facebook.com/profile.php?id=100068587494542" TargetMode="External"/><Relationship Id="rId1250" Type="http://schemas.openxmlformats.org/officeDocument/2006/relationships/hyperlink" Target="https://www.facebook.com/DoanThanhnienCongantinhLaoCai" TargetMode="External"/><Relationship Id="rId2301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4059" Type="http://schemas.openxmlformats.org/officeDocument/2006/relationships/hyperlink" Target="https://www.facebook.com/p/C%C3%B4ng-an-x%C3%A3-Ninh-KhangV%C4%A9nh-L%E1%BB%99cThanh-H%C3%B3a-100066584436922/" TargetMode="External"/><Relationship Id="rId1110" Type="http://schemas.openxmlformats.org/officeDocument/2006/relationships/hyperlink" Target="https://www.facebook.com/ConganxaThuanHung" TargetMode="External"/><Relationship Id="rId1927" Type="http://schemas.openxmlformats.org/officeDocument/2006/relationships/hyperlink" Target="https://www.facebook.com/p/C%C3%B4ng-an-Th%C3%A0nh-Ph%E1%BB%91-Nha-Trang-100069123480296/" TargetMode="External"/><Relationship Id="rId3075" Type="http://schemas.openxmlformats.org/officeDocument/2006/relationships/hyperlink" Target="https://www.facebook.com/p/C%C3%B4ng-an-x%C3%A3-Kim-%C4%90%E1%BB%8Bnh-100063441986931/" TargetMode="External"/><Relationship Id="rId3282" Type="http://schemas.openxmlformats.org/officeDocument/2006/relationships/hyperlink" Target="https://caibe.tiengiang.gov.vn/xa-hau-my-trinh" TargetMode="External"/><Relationship Id="rId2091" Type="http://schemas.openxmlformats.org/officeDocument/2006/relationships/hyperlink" Target="https://www.facebook.com/ConganxaDongKinh/" TargetMode="External"/><Relationship Id="rId3142" Type="http://schemas.openxmlformats.org/officeDocument/2006/relationships/hyperlink" Target="https://www.facebook.com/p/C%C3%B4ng-an-x%C3%A3-T%C3%A2n-Phong-Th%E1%BA%A1nh-Ph%C3%BA-B%E1%BA%BFn-Tre-100069438233126/" TargetMode="External"/><Relationship Id="rId270" Type="http://schemas.openxmlformats.org/officeDocument/2006/relationships/hyperlink" Target="https://www.facebook.com/profile.php?id=100072399193016" TargetMode="External"/><Relationship Id="rId3002" Type="http://schemas.openxmlformats.org/officeDocument/2006/relationships/hyperlink" Target="https://dichvucong.gov.vn/p/home/dvc-tthc-co-quan-chi-tiet.html?id=378816" TargetMode="External"/><Relationship Id="rId130" Type="http://schemas.openxmlformats.org/officeDocument/2006/relationships/hyperlink" Target="https://www.facebook.com/xathuongquang/" TargetMode="External"/><Relationship Id="rId3959" Type="http://schemas.openxmlformats.org/officeDocument/2006/relationships/hyperlink" Target="https://camdue.camxuyen.hatinh.gov.vn/" TargetMode="External"/><Relationship Id="rId2768" Type="http://schemas.openxmlformats.org/officeDocument/2006/relationships/hyperlink" Target="https://kbang.gialai.gov.vn/Xa-%C4%90ong/Gioi-thieu.aspx" TargetMode="External"/><Relationship Id="rId2975" Type="http://schemas.openxmlformats.org/officeDocument/2006/relationships/hyperlink" Target="https://www.facebook.com/p/C%C3%B4ng-an-x%C3%A3-Th%E1%BA%A1ch-M%E1%BB%B9-L%E1%BB%99c-H%C3%A0-H%C3%A0-T%C4%A9nh-100068097721732/" TargetMode="External"/><Relationship Id="rId3819" Type="http://schemas.openxmlformats.org/officeDocument/2006/relationships/hyperlink" Target="https://www.facebook.com/ubndxaeatieu/" TargetMode="External"/><Relationship Id="rId947" Type="http://schemas.openxmlformats.org/officeDocument/2006/relationships/hyperlink" Target="https://www.facebook.com/policeduytan" TargetMode="External"/><Relationship Id="rId1577" Type="http://schemas.openxmlformats.org/officeDocument/2006/relationships/hyperlink" Target="https://www.facebook.com/conganxahopthanh/" TargetMode="External"/><Relationship Id="rId1784" Type="http://schemas.openxmlformats.org/officeDocument/2006/relationships/hyperlink" Target="https://tumai.yendung.bacgiang.gov.vn/" TargetMode="External"/><Relationship Id="rId1991" Type="http://schemas.openxmlformats.org/officeDocument/2006/relationships/hyperlink" Target="https://www.facebook.com/Conganxakhanhvan/" TargetMode="External"/><Relationship Id="rId2628" Type="http://schemas.openxmlformats.org/officeDocument/2006/relationships/hyperlink" Target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 TargetMode="External"/><Relationship Id="rId2835" Type="http://schemas.openxmlformats.org/officeDocument/2006/relationships/hyperlink" Target="https://mangyang.gialai.gov.vn/Xa-dak-ta-ley" TargetMode="External"/><Relationship Id="rId76" Type="http://schemas.openxmlformats.org/officeDocument/2006/relationships/hyperlink" Target="https://www.facebook.com/C%C3%B4ng-an-x%C3%A3-C%E1%BA%A9m-Long-C%E1%BA%A9m-Th%E1%BB%A7y-104904848042273" TargetMode="External"/><Relationship Id="rId807" Type="http://schemas.openxmlformats.org/officeDocument/2006/relationships/hyperlink" Target="https://www.facebook.com/profile.php?id=100063458289968" TargetMode="External"/><Relationship Id="rId1437" Type="http://schemas.openxmlformats.org/officeDocument/2006/relationships/hyperlink" Target="https://www.facebook.com/conganxaLacVe/" TargetMode="External"/><Relationship Id="rId1644" Type="http://schemas.openxmlformats.org/officeDocument/2006/relationships/hyperlink" Target="https://www.facebook.com/conganxamyduc/" TargetMode="External"/><Relationship Id="rId1851" Type="http://schemas.openxmlformats.org/officeDocument/2006/relationships/hyperlink" Target="https://vinhphuc.gov.vn/" TargetMode="External"/><Relationship Id="rId2902" Type="http://schemas.openxmlformats.org/officeDocument/2006/relationships/hyperlink" Target="https://thanhphoyenbai.yenbai.gov.vn/" TargetMode="External"/><Relationship Id="rId4050" Type="http://schemas.openxmlformats.org/officeDocument/2006/relationships/hyperlink" Target="https://www.facebook.com/Vinhdong05026/" TargetMode="External"/><Relationship Id="rId1504" Type="http://schemas.openxmlformats.org/officeDocument/2006/relationships/hyperlink" Target="https://www.facebook.com/conganxadongnam/" TargetMode="External"/><Relationship Id="rId1711" Type="http://schemas.openxmlformats.org/officeDocument/2006/relationships/hyperlink" Target="https://xasontruong.hatinh.gov.vn/" TargetMode="External"/><Relationship Id="rId3469" Type="http://schemas.openxmlformats.org/officeDocument/2006/relationships/hyperlink" Target="https://www.facebook.com/congancamthuy/" TargetMode="External"/><Relationship Id="rId3676" Type="http://schemas.openxmlformats.org/officeDocument/2006/relationships/hyperlink" Target="https://www.facebook.com/p/C%C3%B4ng-an-x%C3%A3-S%C6%A1n-H%C3%B3a-huy%E1%BB%87n-Tuy%C3%AAn-H%C3%B3a-100065121855321/" TargetMode="External"/><Relationship Id="rId597" Type="http://schemas.openxmlformats.org/officeDocument/2006/relationships/hyperlink" Target="https://www.facebook.com/profile.php?id=100060830342199" TargetMode="External"/><Relationship Id="rId2278" Type="http://schemas.openxmlformats.org/officeDocument/2006/relationships/hyperlink" Target="https://vinhphuc.gov.vn/" TargetMode="External"/><Relationship Id="rId2485" Type="http://schemas.openxmlformats.org/officeDocument/2006/relationships/hyperlink" Target="https://queson.quangnam.gov.vn/webcenter/portal/queson" TargetMode="External"/><Relationship Id="rId3329" Type="http://schemas.openxmlformats.org/officeDocument/2006/relationships/hyperlink" Target="https://quangninh.quangbinh.gov.vn/chi-tiet-tin/-/view-article/1/13836141261827/1505452092128" TargetMode="External"/><Relationship Id="rId3883" Type="http://schemas.openxmlformats.org/officeDocument/2006/relationships/hyperlink" Target="https://www.facebook.com/pages/X%C3%A3%20Long%20H%E1%BA%B9%20Huy%E1%BB%87n%20Thu%E1%BA%ADn%20Ch%C3%A2u%20T%E1%BB%89nh%20S%C6%A1n%20La/127513957959988/" TargetMode="External"/><Relationship Id="rId457" Type="http://schemas.openxmlformats.org/officeDocument/2006/relationships/hyperlink" Target="https://www.facebook.com/profile.php?id=100072015386393" TargetMode="External"/><Relationship Id="rId1087" Type="http://schemas.openxmlformats.org/officeDocument/2006/relationships/hyperlink" Target="https://www.facebook.com/pages/C%C3%B4ng-an-x%C3%A3-Minh-%C4%90%E1%BB%A9c-HH%E1%BB%9Bn-Qu%E1%BA%A3n/106691501118199" TargetMode="External"/><Relationship Id="rId1294" Type="http://schemas.openxmlformats.org/officeDocument/2006/relationships/hyperlink" Target="https://www.facebook.com/csgtcatpquangngai/" TargetMode="External"/><Relationship Id="rId2138" Type="http://schemas.openxmlformats.org/officeDocument/2006/relationships/hyperlink" Target="https://camquan.camxuyen.hatinh.gov.vn/" TargetMode="External"/><Relationship Id="rId2692" Type="http://schemas.openxmlformats.org/officeDocument/2006/relationships/hyperlink" Target="https://kimson.ninhbinh.gov.vn/gioi-thieu/xa-kim-tan" TargetMode="External"/><Relationship Id="rId3536" Type="http://schemas.openxmlformats.org/officeDocument/2006/relationships/hyperlink" Target="https://www.facebook.com/p/C%C3%B4ng-an-x%C3%A3-%C4%90%E1%BA%B7ng-L%E1%BB%85-huy%E1%BB%87n-%C3%82n-Thi-t%E1%BB%89nh-H%C6%B0ng-Y%C3%AAn-100070670761232/" TargetMode="External"/><Relationship Id="rId3743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3950" Type="http://schemas.openxmlformats.org/officeDocument/2006/relationships/hyperlink" Target="https://www.facebook.com/congancamphu/" TargetMode="External"/><Relationship Id="rId664" Type="http://schemas.openxmlformats.org/officeDocument/2006/relationships/hyperlink" Target="https://www.facebook.com/profile.php?id=100066945025714" TargetMode="External"/><Relationship Id="rId871" Type="http://schemas.openxmlformats.org/officeDocument/2006/relationships/hyperlink" Target="https://www.facebook.com/profile.php?id=100042409644598" TargetMode="External"/><Relationship Id="rId2345" Type="http://schemas.openxmlformats.org/officeDocument/2006/relationships/hyperlink" Target="https://sonla.gov.vn/" TargetMode="External"/><Relationship Id="rId2552" Type="http://schemas.openxmlformats.org/officeDocument/2006/relationships/hyperlink" Target="https://www.facebook.com/p/C%C3%B4ng-an-th%E1%BB%8B-tr%E1%BA%A5n-Kon-D%C6%A1ng-Mang-Yang-Gia-Lai-100030929003525/" TargetMode="External"/><Relationship Id="rId3603" Type="http://schemas.openxmlformats.org/officeDocument/2006/relationships/hyperlink" Target="https://www.facebook.com/p/C%C3%B4ng-an-x%C3%A3-Quang-Kim-huy%E1%BB%87n-B%C3%A1t-X%C3%A1t-L%C3%A0o-Cai-100083057086428/?_rdr" TargetMode="External"/><Relationship Id="rId3810" Type="http://schemas.openxmlformats.org/officeDocument/2006/relationships/hyperlink" Target="https://binhdinh.gov.vn/" TargetMode="External"/><Relationship Id="rId317" Type="http://schemas.openxmlformats.org/officeDocument/2006/relationships/hyperlink" Target="https://www.facebook.com/profile.php?id=100072195438924" TargetMode="External"/><Relationship Id="rId524" Type="http://schemas.openxmlformats.org/officeDocument/2006/relationships/hyperlink" Target="https://www.facebook.com/profile.php?id=100069931594315" TargetMode="External"/><Relationship Id="rId731" Type="http://schemas.openxmlformats.org/officeDocument/2006/relationships/hyperlink" Target="https://www.facebook.com/profile.php?id=100064601327104" TargetMode="External"/><Relationship Id="rId1154" Type="http://schemas.openxmlformats.org/officeDocument/2006/relationships/hyperlink" Target="https://www.facebook.com/conganxaDongA/" TargetMode="External"/><Relationship Id="rId1361" Type="http://schemas.openxmlformats.org/officeDocument/2006/relationships/hyperlink" Target="https://www.facebook.com/conganxatanlang.lt.bn/" TargetMode="External"/><Relationship Id="rId2205" Type="http://schemas.openxmlformats.org/officeDocument/2006/relationships/hyperlink" Target="https://tiengiang.gov.vn/" TargetMode="External"/><Relationship Id="rId2412" Type="http://schemas.openxmlformats.org/officeDocument/2006/relationships/hyperlink" Target="https://thangbinh.quangnam.gov.vn/webcenter/portal/bantiepcongdan/pages_tin-tuc/chi-tiet-tin?dDocName=PORTAL259532" TargetMode="External"/><Relationship Id="rId1014" Type="http://schemas.openxmlformats.org/officeDocument/2006/relationships/hyperlink" Target="https://www.facebook.com/phamnhattinhtcax/" TargetMode="External"/><Relationship Id="rId1221" Type="http://schemas.openxmlformats.org/officeDocument/2006/relationships/hyperlink" Target="https://www.facebook.com/conganxahoangtruong" TargetMode="External"/><Relationship Id="rId3186" Type="http://schemas.openxmlformats.org/officeDocument/2006/relationships/hyperlink" Target="https://www.facebook.com/p/C%C3%B4ng-an-x%C3%A3-Long-Th%E1%BB%8D-100082443905683/" TargetMode="External"/><Relationship Id="rId3393" Type="http://schemas.openxmlformats.org/officeDocument/2006/relationships/hyperlink" Target="https://anthi.hungyen.gov.vn/" TargetMode="External"/><Relationship Id="rId3046" Type="http://schemas.openxmlformats.org/officeDocument/2006/relationships/hyperlink" Target="https://www.facebook.com/p/C%C3%B4ng-an-huy%E1%BB%87n-B%E1%BA%AFc-Y%C3%AAn-t%E1%BB%89nh-S%C6%A1n-La-100061229988068/?locale=vi_VN" TargetMode="External"/><Relationship Id="rId3253" Type="http://schemas.openxmlformats.org/officeDocument/2006/relationships/hyperlink" Target="https://www.laocai.gov.vn/" TargetMode="External"/><Relationship Id="rId3460" Type="http://schemas.openxmlformats.org/officeDocument/2006/relationships/hyperlink" Target="https://giaothuy.namdinh.gov.vn/" TargetMode="External"/><Relationship Id="rId174" Type="http://schemas.openxmlformats.org/officeDocument/2006/relationships/hyperlink" Target="https://www.facebook.com/C%C3%B4ng-an-ph%C6%B0%E1%BB%9Dng-%C4%90%C3%B4ng-Mai-th%E1%BB%8B-x%C3%A3-Qu%E1%BA%A3ng-Y%C3%AAn-103008129012134/" TargetMode="External"/><Relationship Id="rId381" Type="http://schemas.openxmlformats.org/officeDocument/2006/relationships/hyperlink" Target="https://www.facebook.com/profile.php?id=100073524621443" TargetMode="External"/><Relationship Id="rId2062" Type="http://schemas.openxmlformats.org/officeDocument/2006/relationships/hyperlink" Target="https://vuban.namdinh.gov.vn/" TargetMode="External"/><Relationship Id="rId3113" Type="http://schemas.openxmlformats.org/officeDocument/2006/relationships/hyperlink" Target="https://sopcop.sonla.gov.vn/1390/43531/77595/gioi-thieu" TargetMode="External"/><Relationship Id="rId241" Type="http://schemas.openxmlformats.org/officeDocument/2006/relationships/hyperlink" Target="https://www.facebook.com/profile.php?id=100079037575949" TargetMode="External"/><Relationship Id="rId3320" Type="http://schemas.openxmlformats.org/officeDocument/2006/relationships/hyperlink" Target="https://thuyxuantien.chuongmy.hanoi.gov.vn/gioi-thieu/co-cau-to-chuc/uy-ban-nhan-dan-thi-tran" TargetMode="External"/><Relationship Id="rId2879" Type="http://schemas.openxmlformats.org/officeDocument/2006/relationships/hyperlink" Target="https://hoaan.caobang.gov.vn/hong-nam" TargetMode="External"/><Relationship Id="rId101" Type="http://schemas.openxmlformats.org/officeDocument/2006/relationships/hyperlink" Target="https://www.facebook.com/C%C3%B4ng-an-x%C3%A3-Tam-V%C4%83n-119699969821406" TargetMode="External"/><Relationship Id="rId1688" Type="http://schemas.openxmlformats.org/officeDocument/2006/relationships/hyperlink" Target="https://ninhphuoc.ninhthuan.gov.vn/" TargetMode="External"/><Relationship Id="rId1895" Type="http://schemas.openxmlformats.org/officeDocument/2006/relationships/hyperlink" Target="https://www.facebook.com/doanthanhniencahk/" TargetMode="External"/><Relationship Id="rId2739" Type="http://schemas.openxmlformats.org/officeDocument/2006/relationships/hyperlink" Target="https://www.facebook.com/DoanXaNghiLong/" TargetMode="External"/><Relationship Id="rId2946" Type="http://schemas.openxmlformats.org/officeDocument/2006/relationships/hyperlink" Target="https://www.facebook.com/p/C%C3%B4ng-an-x%C3%A3-K%E1%BB%B3-Ch%C3%A2u-K%E1%BB%B3-Anh-H%C3%A0-T%C4%A9nh-100067549219356/" TargetMode="External"/><Relationship Id="rId4094" Type="http://schemas.openxmlformats.org/officeDocument/2006/relationships/hyperlink" Target="https://xuanlap.thoxuan.thanhhoa.gov.vn/" TargetMode="External"/><Relationship Id="rId918" Type="http://schemas.openxmlformats.org/officeDocument/2006/relationships/hyperlink" Target="https://www.facebook.com/policequetrung" TargetMode="External"/><Relationship Id="rId1548" Type="http://schemas.openxmlformats.org/officeDocument/2006/relationships/hyperlink" Target="https://www.facebook.com/269189171445336" TargetMode="External"/><Relationship Id="rId1755" Type="http://schemas.openxmlformats.org/officeDocument/2006/relationships/hyperlink" Target="https://sovhtt.langson.gov.vn/tin-tuc-su-kien/khai-giang-lop-truyen-day-thuc-hanh-trinh-dien-hat-sinh-ca-dan-toc-cao-lan-xa-thien-tan-huyen-huu-lung.html" TargetMode="External"/><Relationship Id="rId1408" Type="http://schemas.openxmlformats.org/officeDocument/2006/relationships/hyperlink" Target="https://www.facebook.com/conganxanadinh/" TargetMode="External"/><Relationship Id="rId1962" Type="http://schemas.openxmlformats.org/officeDocument/2006/relationships/hyperlink" Target="https://hoangphong.hoanghoa.thanhhoa.gov.vn/" TargetMode="External"/><Relationship Id="rId2806" Type="http://schemas.openxmlformats.org/officeDocument/2006/relationships/hyperlink" Target="https://www.facebook.com/xatrungnam2020/" TargetMode="External"/><Relationship Id="rId4021" Type="http://schemas.openxmlformats.org/officeDocument/2006/relationships/hyperlink" Target="https://www.facebook.com/p/C%C3%B4ng-an-x%C3%A3-Ng%E1%BB%8Dc-Tr%E1%BA%A1o-huy%E1%BB%87n-Th%E1%BA%A1ch-Th%C3%A0nh-t%E1%BB%89nh-Thanh-H%C3%B3a-100064534969257/" TargetMode="External"/><Relationship Id="rId47" Type="http://schemas.openxmlformats.org/officeDocument/2006/relationships/hyperlink" Target="https://www.facebook.com/C%C3%B4ng-an-huy%E1%BB%87n-L%E1%BB%A5c-Nam-B%E1%BA%AFc-Giang-103872688497711" TargetMode="External"/><Relationship Id="rId1615" Type="http://schemas.openxmlformats.org/officeDocument/2006/relationships/hyperlink" Target="https://vangiang.hungyen.gov.vn/cong-an-xa-lien-nghia-to-chuc-hoi-nghi-cong-an-xa-lang-nghe-y-kien-nhan-dan-c2403.html" TargetMode="External"/><Relationship Id="rId1822" Type="http://schemas.openxmlformats.org/officeDocument/2006/relationships/hyperlink" Target="https://www.facebook.com/thoisulangchanh/videos/b%C3%A0n-giao-%C4%91%C6%B0a-v%C3%A0o-s%E1%BB%AD-d%E1%BB%A5ng-c%C3%B4ng-tr%C3%ACnh-c%E1%BA%A5p-n%C6%B0%E1%BB%9Bc-sinh-ho%E1%BA%A1t-t%E1%BA%A1i-x%C3%A3-y%C3%AAn-kh%C6%B0%C6%A1ng/2591568414242109/" TargetMode="External"/><Relationship Id="rId3787" Type="http://schemas.openxmlformats.org/officeDocument/2006/relationships/hyperlink" Target="https://chuongmy.hanoi.gov.vn/tin-van-hoa-xa-hoi/-/news/pde1maEQe4QT/28859.html;jsessionid=ZuG4C-+TunbmdhlISpXH436a.node66" TargetMode="External"/><Relationship Id="rId3994" Type="http://schemas.openxmlformats.org/officeDocument/2006/relationships/hyperlink" Target="https://www.facebook.com/caxcamchaucamthuy/?locale=vi_VN" TargetMode="External"/><Relationship Id="rId2389" Type="http://schemas.openxmlformats.org/officeDocument/2006/relationships/hyperlink" Target="https://www.facebook.com/Police.TanBien/" TargetMode="External"/><Relationship Id="rId2596" Type="http://schemas.openxmlformats.org/officeDocument/2006/relationships/hyperlink" Target="https://www.facebook.com/p/C%C3%B4ng-an-x%C3%A3-K%E1%BB%B3-B%E1%BA%AFc-K%E1%BB%B3-Anh-H%C3%A0-T%C4%A9nh-100064418365269/" TargetMode="External"/><Relationship Id="rId3647" Type="http://schemas.openxmlformats.org/officeDocument/2006/relationships/hyperlink" Target="https://www.facebook.com/pages/C%C3%B4ng%20An%20Huy%E1%BB%87n%20Tri%20T%C3%B4n/649169801768785/" TargetMode="External"/><Relationship Id="rId3854" Type="http://schemas.openxmlformats.org/officeDocument/2006/relationships/hyperlink" Target="https://www.facebook.com/XaPhiHung0853504567/" TargetMode="External"/><Relationship Id="rId568" Type="http://schemas.openxmlformats.org/officeDocument/2006/relationships/hyperlink" Target="https://www.facebook.com/profile.php?id=100063494855130" TargetMode="External"/><Relationship Id="rId775" Type="http://schemas.openxmlformats.org/officeDocument/2006/relationships/hyperlink" Target="https://www.facebook.com/profile.php?id=100063673751543" TargetMode="External"/><Relationship Id="rId982" Type="http://schemas.openxmlformats.org/officeDocument/2006/relationships/hyperlink" Target="https://www.facebook.com/phuoclongbac/" TargetMode="External"/><Relationship Id="rId1198" Type="http://schemas.openxmlformats.org/officeDocument/2006/relationships/hyperlink" Target="https://www.facebook.com/conganxananhan/" TargetMode="External"/><Relationship Id="rId2249" Type="http://schemas.openxmlformats.org/officeDocument/2006/relationships/hyperlink" Target="https://www.facebook.com/CATPCanTho/?locale=vi_VN" TargetMode="External"/><Relationship Id="rId2456" Type="http://schemas.openxmlformats.org/officeDocument/2006/relationships/hyperlink" Target="https://hoian.quangnam.gov.vn/webcenter/portal/hoian" TargetMode="External"/><Relationship Id="rId2663" Type="http://schemas.openxmlformats.org/officeDocument/2006/relationships/hyperlink" Target="https://mytu.soctrang.gov.vn/" TargetMode="External"/><Relationship Id="rId2870" Type="http://schemas.openxmlformats.org/officeDocument/2006/relationships/hyperlink" Target="https://www.hoabinh.gov.vn/tin-chi-tiet/-/bai-viet/van-mai-on-nhan-danh-hieu-xa-at-chuan-nong-thon-moi-13790-1218.html" TargetMode="External"/><Relationship Id="rId3507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3714" Type="http://schemas.openxmlformats.org/officeDocument/2006/relationships/hyperlink" Target="https://www.facebook.com/p/ANTT-x%C3%A3-H%E1%BA%A3i-Phong-100057256787673/" TargetMode="External"/><Relationship Id="rId3921" Type="http://schemas.openxmlformats.org/officeDocument/2006/relationships/hyperlink" Target="http://thuyson.ngoclac.thanhhoa.gov.vn/van-ban-cua-xa" TargetMode="External"/><Relationship Id="rId428" Type="http://schemas.openxmlformats.org/officeDocument/2006/relationships/hyperlink" Target="https://www.facebook.com/profile.php?id=100072201740770" TargetMode="External"/><Relationship Id="rId635" Type="http://schemas.openxmlformats.org/officeDocument/2006/relationships/hyperlink" Target="https://www.facebook.com/profile.php?id=100068090079711" TargetMode="External"/><Relationship Id="rId842" Type="http://schemas.openxmlformats.org/officeDocument/2006/relationships/hyperlink" Target="https://www.facebook.com/profile.php?id=100057637111921" TargetMode="External"/><Relationship Id="rId1058" Type="http://schemas.openxmlformats.org/officeDocument/2006/relationships/hyperlink" Target="https://www.facebook.com/Ph%C3%B2ng-C%E1%BA%A3nh-s%C3%A1t-%C4%91%C6%B0%E1%BB%9Dng-th%E1%BB%A7y-C%C3%B4ng-an-TP-C%E1%BA%A7n-Th%C6%A1-109357158213970/" TargetMode="External"/><Relationship Id="rId1265" Type="http://schemas.openxmlformats.org/officeDocument/2006/relationships/hyperlink" Target="https://www.facebook.com/doancsphongcscd/" TargetMode="External"/><Relationship Id="rId1472" Type="http://schemas.openxmlformats.org/officeDocument/2006/relationships/hyperlink" Target="https://www.facebook.com/conganxahagiang/" TargetMode="External"/><Relationship Id="rId2109" Type="http://schemas.openxmlformats.org/officeDocument/2006/relationships/hyperlink" Target="https://www.facebook.com/p/C%C3%B4ng-an-huy%E1%BB%87n-Nguy%C3%AAn-B%C3%ACnh-Cao-B%E1%BA%B1ng-100082142734672/" TargetMode="External"/><Relationship Id="rId2316" Type="http://schemas.openxmlformats.org/officeDocument/2006/relationships/hyperlink" Target="https://nghison.thixanghison.thanhhoa.gov.vn/" TargetMode="External"/><Relationship Id="rId2523" Type="http://schemas.openxmlformats.org/officeDocument/2006/relationships/hyperlink" Target="https://www.facebook.com/671270327098759" TargetMode="External"/><Relationship Id="rId2730" Type="http://schemas.openxmlformats.org/officeDocument/2006/relationships/hyperlink" Target="https://minhhoa.quangbinh.gov.vn/" TargetMode="External"/><Relationship Id="rId702" Type="http://schemas.openxmlformats.org/officeDocument/2006/relationships/hyperlink" Target="https://www.facebook.com/profile.php?id=100064974845120" TargetMode="External"/><Relationship Id="rId1125" Type="http://schemas.openxmlformats.org/officeDocument/2006/relationships/hyperlink" Target="https://www.facebook.com/kinhtematuycx" TargetMode="External"/><Relationship Id="rId1332" Type="http://schemas.openxmlformats.org/officeDocument/2006/relationships/hyperlink" Target="https://www.facebook.com/Conganxatrangan/" TargetMode="External"/><Relationship Id="rId3297" Type="http://schemas.openxmlformats.org/officeDocument/2006/relationships/hyperlink" Target="https://www.facebook.com/p/C%C3%B4ng-an-x%C3%A3-H%E1%BB%93ng-D%E1%BB%A5-Ninh-Giang-H%E1%BA%A3i-D%C6%B0%C6%A1ng-100072104303332/" TargetMode="External"/><Relationship Id="rId3157" Type="http://schemas.openxmlformats.org/officeDocument/2006/relationships/hyperlink" Target="http://chaubinh.giongtrom.bentre.gov.vn/" TargetMode="External"/><Relationship Id="rId285" Type="http://schemas.openxmlformats.org/officeDocument/2006/relationships/hyperlink" Target="https://www.facebook.com/profile.php?id=100070434243609" TargetMode="External"/><Relationship Id="rId3364" Type="http://schemas.openxmlformats.org/officeDocument/2006/relationships/hyperlink" Target="https://www.facebook.com/p/C%C3%B4ng-An-X%C3%A3-Long-T%C3%A2n-100072414188764/" TargetMode="External"/><Relationship Id="rId3571" Type="http://schemas.openxmlformats.org/officeDocument/2006/relationships/hyperlink" Target="https://www.facebook.com/p/C%C3%B4ng-an-x%C3%A3-Th%E1%BA%A1ch-H%E1%BB%99i-100064363196517/" TargetMode="External"/><Relationship Id="rId492" Type="http://schemas.openxmlformats.org/officeDocument/2006/relationships/hyperlink" Target="https://www.facebook.com/profile.php?id=100071273326942" TargetMode="External"/><Relationship Id="rId2173" Type="http://schemas.openxmlformats.org/officeDocument/2006/relationships/hyperlink" Target="https://www.facebook.com/tuoitrecongansonla/" TargetMode="External"/><Relationship Id="rId2380" Type="http://schemas.openxmlformats.org/officeDocument/2006/relationships/hyperlink" Target="https://cangio.hochiminhcity.gov.vn/" TargetMode="External"/><Relationship Id="rId3017" Type="http://schemas.openxmlformats.org/officeDocument/2006/relationships/hyperlink" Target="https://backan.gov.vn/" TargetMode="External"/><Relationship Id="rId3224" Type="http://schemas.openxmlformats.org/officeDocument/2006/relationships/hyperlink" Target="https://tanloc.thoibinh.camau.gov.vn/hoat-dong-cua-to-chuc-co-so-dang/le-khoi-cong-xay-dung-cong-trinh-cau-dan-sinh-dong-xuan-xa-xuan-vien-huyen-yen-lap-tinh-phu-tho-99580" TargetMode="External"/><Relationship Id="rId3431" Type="http://schemas.openxmlformats.org/officeDocument/2006/relationships/hyperlink" Target="https://luonghoa.benluc.longan.gov.vn/uy-ban-nhan-dan" TargetMode="External"/><Relationship Id="rId145" Type="http://schemas.openxmlformats.org/officeDocument/2006/relationships/hyperlink" Target="https://www.facebook.com/V%C4%83n-ph%C3%B2ng-C%C6%A1-quan-CS%C4%90T-C%C3%B4ng-an-t%E1%BB%89nh-B%E1%BA%AFc-Ninh-105796062108078/" TargetMode="External"/><Relationship Id="rId352" Type="http://schemas.openxmlformats.org/officeDocument/2006/relationships/hyperlink" Target="https://www.facebook.com/profile.php?id=100072938888437" TargetMode="External"/><Relationship Id="rId2033" Type="http://schemas.openxmlformats.org/officeDocument/2006/relationships/hyperlink" Target="https://www.facebook.com/CongAnXaPhuocHai.NinhPhuoc/?locale=vi_VN" TargetMode="External"/><Relationship Id="rId2240" Type="http://schemas.openxmlformats.org/officeDocument/2006/relationships/hyperlink" Target="https://www.nghean.gov.vn/" TargetMode="External"/><Relationship Id="rId212" Type="http://schemas.openxmlformats.org/officeDocument/2006/relationships/hyperlink" Target="https://www.facebook.com/C%C3%B4ng-an-x%C3%A3-Nguy%E1%BB%87t-%C4%90%E1%BB%A9c-101469845606314" TargetMode="External"/><Relationship Id="rId1799" Type="http://schemas.openxmlformats.org/officeDocument/2006/relationships/hyperlink" Target="https://votranh.phuluong.thainguyen.gov.vn/uy-ban-nhan-dan" TargetMode="External"/><Relationship Id="rId2100" Type="http://schemas.openxmlformats.org/officeDocument/2006/relationships/hyperlink" Target="https://dongson.thanhhoa.gov.vn/" TargetMode="External"/><Relationship Id="rId4065" Type="http://schemas.openxmlformats.org/officeDocument/2006/relationships/hyperlink" Target="https://www.facebook.com/p/C%C3%B4ng-an-Th%E1%BB%8B-tr%E1%BA%A5n-Qu%C3%A1n-L%C3%A0o-huy%E1%BB%87n-Y%C3%AAn-%C4%90%E1%BB%8Bnh-t%E1%BB%89nh-Thanh-H%C3%B3a-100064238855289/" TargetMode="External"/><Relationship Id="rId1659" Type="http://schemas.openxmlformats.org/officeDocument/2006/relationships/hyperlink" Target="https://ngaan.ngason.thanhhoa.gov.vn/uy-ban-nhan-dan" TargetMode="External"/><Relationship Id="rId1866" Type="http://schemas.openxmlformats.org/officeDocument/2006/relationships/hyperlink" Target="https://hatinh.gov.vn/" TargetMode="External"/><Relationship Id="rId2917" Type="http://schemas.openxmlformats.org/officeDocument/2006/relationships/hyperlink" Target="https://vanyen.hatinhcity.gov.vn/" TargetMode="External"/><Relationship Id="rId3081" Type="http://schemas.openxmlformats.org/officeDocument/2006/relationships/hyperlink" Target="https://www.facebook.com/p/C%C3%B4ng-an-x%C3%A3-S%C6%A1n-Tr%C3%A0-100063467105701/" TargetMode="External"/><Relationship Id="rId1519" Type="http://schemas.openxmlformats.org/officeDocument/2006/relationships/hyperlink" Target="https://www.facebook.com/Conganxadongthinh/" TargetMode="External"/><Relationship Id="rId1726" Type="http://schemas.openxmlformats.org/officeDocument/2006/relationships/hyperlink" Target="https://www.facebook.com/dtncatphp/" TargetMode="External"/><Relationship Id="rId1933" Type="http://schemas.openxmlformats.org/officeDocument/2006/relationships/hyperlink" Target="https://www.facebook.com/DoManhTung1988/" TargetMode="External"/><Relationship Id="rId18" Type="http://schemas.openxmlformats.org/officeDocument/2006/relationships/hyperlink" Target="https://www.facebook.com/Conganxayenthai123" TargetMode="External"/><Relationship Id="rId3898" Type="http://schemas.openxmlformats.org/officeDocument/2006/relationships/hyperlink" Target="https://www.facebook.com/100064053129850" TargetMode="External"/><Relationship Id="rId3758" Type="http://schemas.openxmlformats.org/officeDocument/2006/relationships/hyperlink" Target="https://anthi.hungyen.gov.vn/" TargetMode="External"/><Relationship Id="rId3965" Type="http://schemas.openxmlformats.org/officeDocument/2006/relationships/hyperlink" Target="https://dieuluong.camkhe.phutho.gov.vn/Chuyen-muc-tin/t/uy-ban-nhan-dan/ctitle/601?AspxAutoDetectCookieSupport=1" TargetMode="External"/><Relationship Id="rId679" Type="http://schemas.openxmlformats.org/officeDocument/2006/relationships/hyperlink" Target="https://www.facebook.com/profile.php?id=100066470445234" TargetMode="External"/><Relationship Id="rId886" Type="http://schemas.openxmlformats.org/officeDocument/2006/relationships/hyperlink" Target="https://www.facebook.com/profile.php?id=100025904610034" TargetMode="External"/><Relationship Id="rId2567" Type="http://schemas.openxmlformats.org/officeDocument/2006/relationships/hyperlink" Target="https://www.facebook.com/p/Tr%C6%B0%E1%BB%9Dng-THCS-Qu%E1%BB%B3nh-L%E1%BA%ADp-Trang-th%C3%B4ng-tin-ch%C3%ADnh-th%E1%BB%A9c-100064168384083/" TargetMode="External"/><Relationship Id="rId2774" Type="http://schemas.openxmlformats.org/officeDocument/2006/relationships/hyperlink" Target="https://muongkhuong.laocai.gov.vn/" TargetMode="External"/><Relationship Id="rId3618" Type="http://schemas.openxmlformats.org/officeDocument/2006/relationships/hyperlink" Target="https://mc.ninhthuan.gov.vn/portaldvc/KenhTin/dich-vu-cong-truc-tuyen.aspx?_dv=000-21-32-H43" TargetMode="External"/><Relationship Id="rId2" Type="http://schemas.openxmlformats.org/officeDocument/2006/relationships/hyperlink" Target="https://www.facebook.com/Ph%C3%B2ng-ch%C3%A1y-Ch%E1%BB%AFa-ch%C3%A1y-v%C3%A0-C%E1%BB%A9u-n%E1%BA%A1n-C%E1%BB%A9u-h%E1%BB%99-s%E1%BB%91-12-H%C3%A0-N%E1%BB%99i-165595120670936" TargetMode="External"/><Relationship Id="rId539" Type="http://schemas.openxmlformats.org/officeDocument/2006/relationships/hyperlink" Target="https://www.facebook.com/profile.php?id=100069434550026" TargetMode="External"/><Relationship Id="rId746" Type="http://schemas.openxmlformats.org/officeDocument/2006/relationships/hyperlink" Target="https://www.facebook.com/profile.php?id=100064129990195" TargetMode="External"/><Relationship Id="rId1169" Type="http://schemas.openxmlformats.org/officeDocument/2006/relationships/hyperlink" Target="https://www.facebook.com/conganxacoclau/" TargetMode="External"/><Relationship Id="rId1376" Type="http://schemas.openxmlformats.org/officeDocument/2006/relationships/hyperlink" Target="https://www.facebook.com/Conganxarangdong" TargetMode="External"/><Relationship Id="rId1583" Type="http://schemas.openxmlformats.org/officeDocument/2006/relationships/hyperlink" Target="https://chupuh.gialai.gov.vn/Xa-Ia-Dreng/Documents/Van-ban-huyen.aspx" TargetMode="External"/><Relationship Id="rId2427" Type="http://schemas.openxmlformats.org/officeDocument/2006/relationships/hyperlink" Target="https://www.facebook.com/policeduyhai/" TargetMode="External"/><Relationship Id="rId2981" Type="http://schemas.openxmlformats.org/officeDocument/2006/relationships/hyperlink" Target="https://ninhphuoc.ninhthuan.gov.vn/" TargetMode="External"/><Relationship Id="rId3825" Type="http://schemas.openxmlformats.org/officeDocument/2006/relationships/hyperlink" Target="https://www.facebook.com/p/C%C3%B4ng-An-T%E1%BB%89nh-B%E1%BA%AFc-Ninh-100067184832103/" TargetMode="External"/><Relationship Id="rId953" Type="http://schemas.openxmlformats.org/officeDocument/2006/relationships/hyperlink" Target="https://www.facebook.com/policeduyhai" TargetMode="External"/><Relationship Id="rId1029" Type="http://schemas.openxmlformats.org/officeDocument/2006/relationships/hyperlink" Target="https://www.facebook.com/Ph%C3%B2ng-Qu%E1%BA%A3n-l%C3%BD-xu%E1%BA%A5t-nh%E1%BA%ADp-c%E1%BA%A3nh-C%C3%B4ng-an-t%E1%BB%89nh-H%C3%A0-Giang-105567454724588" TargetMode="External"/><Relationship Id="rId1236" Type="http://schemas.openxmlformats.org/officeDocument/2006/relationships/hyperlink" Target="https://www.facebook.com/dtncahdanphuong/" TargetMode="External"/><Relationship Id="rId1790" Type="http://schemas.openxmlformats.org/officeDocument/2006/relationships/hyperlink" Target="https://vinhkim.caungang.travinh.gov.vn/" TargetMode="External"/><Relationship Id="rId2634" Type="http://schemas.openxmlformats.org/officeDocument/2006/relationships/hyperlink" Target="https://www.facebook.com/xathanhngoc.gov.vn/" TargetMode="External"/><Relationship Id="rId2841" Type="http://schemas.openxmlformats.org/officeDocument/2006/relationships/hyperlink" Target="https://www.facebook.com/p/C%C3%B4ng-an-x%C3%A3-Th%E1%BA%A1ch-V%C4%83n-100064794546201/" TargetMode="External"/><Relationship Id="rId82" Type="http://schemas.openxmlformats.org/officeDocument/2006/relationships/hyperlink" Target="https://www.facebook.com/CAcamgiangCACG" TargetMode="External"/><Relationship Id="rId606" Type="http://schemas.openxmlformats.org/officeDocument/2006/relationships/hyperlink" Target="https://www.facebook.com/profile.php?id=100057634801831" TargetMode="External"/><Relationship Id="rId813" Type="http://schemas.openxmlformats.org/officeDocument/2006/relationships/hyperlink" Target="https://www.facebook.com/profile.php?id=100063222819738" TargetMode="External"/><Relationship Id="rId1443" Type="http://schemas.openxmlformats.org/officeDocument/2006/relationships/hyperlink" Target="https://www.facebook.com/conganxakhoikydaitu/" TargetMode="External"/><Relationship Id="rId1650" Type="http://schemas.openxmlformats.org/officeDocument/2006/relationships/hyperlink" Target="https://www.facebook.com/ConganxaNaCoSa/" TargetMode="External"/><Relationship Id="rId2701" Type="http://schemas.openxmlformats.org/officeDocument/2006/relationships/hyperlink" Target="https://www.facebook.com/truyenhinhthixakyanh/videos/x%C3%A3-k%E1%BB%B3-nam-quy%E1%BA%BFt-cao-n%E1%BB%97-l%E1%BB%B1c-l%E1%BB%9Bn-quy%E1%BA%BFt-t%C3%A2m-tr%E1%BB%9F-th%C3%A0nh-ph%C6%B0%E1%BB%9Dng-c%E1%BB%ADa-ng%C3%B5-ph%C3%ADa-nam-tx-k%E1%BB%B3/1691428721649673/" TargetMode="External"/><Relationship Id="rId1303" Type="http://schemas.openxmlformats.org/officeDocument/2006/relationships/hyperlink" Target="https://www.facebook.com/conganyenthuy/" TargetMode="External"/><Relationship Id="rId1510" Type="http://schemas.openxmlformats.org/officeDocument/2006/relationships/hyperlink" Target="https://www.facebook.com/p/Tu%E1%BB%95i-tr%E1%BA%BB-C%C3%B4ng-an-Th%C3%A1i-B%C3%ACnh-100068113789461/" TargetMode="External"/><Relationship Id="rId3268" Type="http://schemas.openxmlformats.org/officeDocument/2006/relationships/hyperlink" Target="https://www.facebook.com/p/Vi%E1%BB%87t-H%C3%B9ng-V%C5%A9-Th%C6%B0-100071958408893/" TargetMode="External"/><Relationship Id="rId3475" Type="http://schemas.openxmlformats.org/officeDocument/2006/relationships/hyperlink" Target="https://vanphuoc.vanninh.khanhhoa.gov.vn/" TargetMode="External"/><Relationship Id="rId3682" Type="http://schemas.openxmlformats.org/officeDocument/2006/relationships/hyperlink" Target="https://www.facebook.com/100063469841997" TargetMode="External"/><Relationship Id="rId189" Type="http://schemas.openxmlformats.org/officeDocument/2006/relationships/hyperlink" Target="https://www.facebook.com/profile.php?id=100078982000263" TargetMode="External"/><Relationship Id="rId396" Type="http://schemas.openxmlformats.org/officeDocument/2006/relationships/hyperlink" Target="https://www.facebook.com/profile.php?id=100072465305434" TargetMode="External"/><Relationship Id="rId2077" Type="http://schemas.openxmlformats.org/officeDocument/2006/relationships/hyperlink" Target="https://laichau.gov.vn/danh-muc/hoat-dong-trong-tinh/tin-cac-dia-phuong/dao-san-bao-ve-rung.html" TargetMode="External"/><Relationship Id="rId2284" Type="http://schemas.openxmlformats.org/officeDocument/2006/relationships/hyperlink" Target="https://www.facebook.com/ConganhuyenDakDoa/" TargetMode="External"/><Relationship Id="rId2491" Type="http://schemas.openxmlformats.org/officeDocument/2006/relationships/hyperlink" Target="https://www.facebook.com/AccountingDepartmentDUE/" TargetMode="External"/><Relationship Id="rId3128" Type="http://schemas.openxmlformats.org/officeDocument/2006/relationships/hyperlink" Target="https://bdt.bacgiang.gov.vn/chi-tiet-tin-tuc/-/asset_publisher/ivaa62McqTU0/content/trao-oi-kinh-nghiem-thuc-hien-chuong-trinh-muc-tieu-quoc-gia-dan-toc-thieu-so-du-an-lien-ket-san-xuat-theo-chuoi-gia-tri-tai-quang-tri-va-thua-thien-h?inheritRedirect=false" TargetMode="External"/><Relationship Id="rId3335" Type="http://schemas.openxmlformats.org/officeDocument/2006/relationships/hyperlink" Target="https://www.facebook.com/TTCADN/?locale=vi_VN" TargetMode="External"/><Relationship Id="rId3542" Type="http://schemas.openxmlformats.org/officeDocument/2006/relationships/hyperlink" Target="https://www.facebook.com/groups/toi.yeu.xa.thuong.vuc.huyen.chuong.my/" TargetMode="External"/><Relationship Id="rId256" Type="http://schemas.openxmlformats.org/officeDocument/2006/relationships/hyperlink" Target="https://www.facebook.com/profile.php?id=100078475732959" TargetMode="External"/><Relationship Id="rId463" Type="http://schemas.openxmlformats.org/officeDocument/2006/relationships/hyperlink" Target="https://www.facebook.com/profile.php?id=100071952129639" TargetMode="External"/><Relationship Id="rId670" Type="http://schemas.openxmlformats.org/officeDocument/2006/relationships/hyperlink" Target="https://www.facebook.com/profile.php?id=100066717827167" TargetMode="External"/><Relationship Id="rId1093" Type="http://schemas.openxmlformats.org/officeDocument/2006/relationships/hyperlink" Target="https://www.facebook.com/pages/B%E1%BB%87nh-Vi%E1%BB%87n-C%C3%B4ng-An-Ph%C3%BA-Y%C3%AAn/1515440405422620" TargetMode="External"/><Relationship Id="rId2144" Type="http://schemas.openxmlformats.org/officeDocument/2006/relationships/hyperlink" Target="https://www.facebook.com/Tu%E1%BB%95i-tr%E1%BA%BB-C%C3%B4ng-an-TP-S%E1%BA%A7m-S%C6%A1n-100069346653553/?locale=vi_VN" TargetMode="External"/><Relationship Id="rId2351" Type="http://schemas.openxmlformats.org/officeDocument/2006/relationships/hyperlink" Target="https://www.nghean.gov.vn/" TargetMode="External"/><Relationship Id="rId3402" Type="http://schemas.openxmlformats.org/officeDocument/2006/relationships/hyperlink" Target="https://www.facebook.com/335240251352885" TargetMode="External"/><Relationship Id="rId116" Type="http://schemas.openxmlformats.org/officeDocument/2006/relationships/hyperlink" Target="https://www.facebook.com/C%C3%B4ng-an-x%C3%A3-Long-H%E1%BA%B9-101121885670080/" TargetMode="External"/><Relationship Id="rId323" Type="http://schemas.openxmlformats.org/officeDocument/2006/relationships/hyperlink" Target="https://www.facebook.com/profile.php?id=100072031465793" TargetMode="External"/><Relationship Id="rId530" Type="http://schemas.openxmlformats.org/officeDocument/2006/relationships/hyperlink" Target="https://www.facebook.com/profile.php?id=100069726939590" TargetMode="External"/><Relationship Id="rId1160" Type="http://schemas.openxmlformats.org/officeDocument/2006/relationships/hyperlink" Target="https://www.facebook.com/ConganxaDakRoOng/" TargetMode="External"/><Relationship Id="rId2004" Type="http://schemas.openxmlformats.org/officeDocument/2006/relationships/hyperlink" Target="https://www.facebook.com/conganxaLacVe/?locale=ms_MY" TargetMode="External"/><Relationship Id="rId2211" Type="http://schemas.openxmlformats.org/officeDocument/2006/relationships/hyperlink" Target="https://phutho.gov.vn/Pages/Index.aspx" TargetMode="External"/><Relationship Id="rId1020" Type="http://schemas.openxmlformats.org/officeDocument/2006/relationships/hyperlink" Target="https://www.facebook.com/Ph%E1%BB%A5-n%E1%BB%AF-C%C3%B4ng-an-Kon-Tum-100791708749336/" TargetMode="External"/><Relationship Id="rId1977" Type="http://schemas.openxmlformats.org/officeDocument/2006/relationships/hyperlink" Target="https://luongson.hoabinh.gov.vn/" TargetMode="External"/><Relationship Id="rId1837" Type="http://schemas.openxmlformats.org/officeDocument/2006/relationships/hyperlink" Target="https://www.tayninh.gov.vn/" TargetMode="External"/><Relationship Id="rId3192" Type="http://schemas.openxmlformats.org/officeDocument/2006/relationships/hyperlink" Target="https://www.facebook.com/p/C%C3%B4ng-An-Th%E1%BB%8B-Tr%E1%BA%A5n-Ch%E1%BB%A3-L%C3%A1ch-100070623230186/" TargetMode="External"/><Relationship Id="rId4036" Type="http://schemas.openxmlformats.org/officeDocument/2006/relationships/hyperlink" Target="https://www.facebook.com/p/C%C3%B4ng-an-x%C3%A3-V%C4%A9nh-Ti%E1%BA%BFn-V%C4%A9nh-L%E1%BB%99c-Thanh-H%C3%B3a-100064720270993/" TargetMode="External"/><Relationship Id="rId3052" Type="http://schemas.openxmlformats.org/officeDocument/2006/relationships/hyperlink" Target="https://dienchau.nghean.gov.vn/cac-xa-thi-tran" TargetMode="External"/><Relationship Id="rId180" Type="http://schemas.openxmlformats.org/officeDocument/2006/relationships/hyperlink" Target="https://www.facebook.com/profile.php?id=100073179020047" TargetMode="External"/><Relationship Id="rId1904" Type="http://schemas.openxmlformats.org/officeDocument/2006/relationships/hyperlink" Target="https://www.facebook.com/doanthanhniencatplx/" TargetMode="External"/><Relationship Id="rId3869" Type="http://schemas.openxmlformats.org/officeDocument/2006/relationships/hyperlink" Target="https://www.facebook.com/tuoitreconganvinhlong/" TargetMode="External"/><Relationship Id="rId997" Type="http://schemas.openxmlformats.org/officeDocument/2006/relationships/hyperlink" Target="https://www.facebook.com/Phong-tr%C3%A0o-to%C3%A0n-d%C3%A2n-b%E1%BA%A3o-v%E1%BB%87-An-ninh-T%E1%BB%95-Qu%E1%BB%91c-huy%E1%BB%87n-Ph%C3%BA-L%E1%BB%99c-108212797344805" TargetMode="External"/><Relationship Id="rId2678" Type="http://schemas.openxmlformats.org/officeDocument/2006/relationships/hyperlink" Target="https://www.facebook.com/p/C%C3%B4ng-an-x%C3%A3-Nam-Ph%C3%BAc-Th%C4%83ng-100063464831808/" TargetMode="External"/><Relationship Id="rId2885" Type="http://schemas.openxmlformats.org/officeDocument/2006/relationships/hyperlink" Target="https://vuban.namdinh.gov.vn/tin-tu-xa-thi-tran/ubnd-xa-lien-bao-cong-bo-nghi-quyet-cua-uy-ban-thuong-vu-quoc-hoi-ve-sap-xep-don-vi-hanh-chinh-c-377588" TargetMode="External"/><Relationship Id="rId3729" Type="http://schemas.openxmlformats.org/officeDocument/2006/relationships/hyperlink" Target="https://www.facebook.com/p/C%C3%B4ng-an-x%C3%A3-Ng%E1%BB%8Dc-Quan-100022836976673/" TargetMode="External"/><Relationship Id="rId3936" Type="http://schemas.openxmlformats.org/officeDocument/2006/relationships/hyperlink" Target="https://www.facebook.com/Conganxadongthinh/" TargetMode="External"/><Relationship Id="rId857" Type="http://schemas.openxmlformats.org/officeDocument/2006/relationships/hyperlink" Target="https://www.facebook.com/profile.php?id=100052877869691" TargetMode="External"/><Relationship Id="rId1487" Type="http://schemas.openxmlformats.org/officeDocument/2006/relationships/hyperlink" Target="https://www.facebook.com/ConganxaDongThanh2021/" TargetMode="External"/><Relationship Id="rId1694" Type="http://schemas.openxmlformats.org/officeDocument/2006/relationships/hyperlink" Target="https://binhdai.bentre.gov.vn/phuthuan" TargetMode="External"/><Relationship Id="rId2538" Type="http://schemas.openxmlformats.org/officeDocument/2006/relationships/hyperlink" Target="https://chuprong.gialai.gov.vn/Xa-Ia-lau/Chuyen-muc/Website-cac-%C4%91on-vi.aspx" TargetMode="External"/><Relationship Id="rId2745" Type="http://schemas.openxmlformats.org/officeDocument/2006/relationships/hyperlink" Target="https://nghiaphuc.tanky.nghean.gov.vn/" TargetMode="External"/><Relationship Id="rId2952" Type="http://schemas.openxmlformats.org/officeDocument/2006/relationships/hyperlink" Target="https://triyen.yendung.bacgiang.gov.vn/" TargetMode="External"/><Relationship Id="rId717" Type="http://schemas.openxmlformats.org/officeDocument/2006/relationships/hyperlink" Target="https://www.facebook.com/profile.php?id=100064777717950" TargetMode="External"/><Relationship Id="rId924" Type="http://schemas.openxmlformats.org/officeDocument/2006/relationships/hyperlink" Target="https://www.facebook.com/policeprao/" TargetMode="External"/><Relationship Id="rId1347" Type="http://schemas.openxmlformats.org/officeDocument/2006/relationships/hyperlink" Target="https://www.facebook.com/conganxathanhquoilho/" TargetMode="External"/><Relationship Id="rId1554" Type="http://schemas.openxmlformats.org/officeDocument/2006/relationships/hyperlink" Target="https://hoahiep.vinhlong.gov.vn/" TargetMode="External"/><Relationship Id="rId1761" Type="http://schemas.openxmlformats.org/officeDocument/2006/relationships/hyperlink" Target="https://hondat.kiengiang.gov.vn/" TargetMode="External"/><Relationship Id="rId2605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2812" Type="http://schemas.openxmlformats.org/officeDocument/2006/relationships/hyperlink" Target="https://www.facebook.com/p/C%C3%B4ng-an-x%C3%A3-V%C4%A9nh-L%E1%BB%A3i-huy%E1%BB%87n-Ch%C3%A2u-Th%C3%A0nh-t%E1%BB%89nh-An-Giang-61552062893510/" TargetMode="External"/><Relationship Id="rId53" Type="http://schemas.openxmlformats.org/officeDocument/2006/relationships/hyperlink" Target="https://www.facebook.com/caxthanhtho" TargetMode="External"/><Relationship Id="rId1207" Type="http://schemas.openxmlformats.org/officeDocument/2006/relationships/hyperlink" Target="https://www.facebook.com/Conganxakhanhvan/" TargetMode="External"/><Relationship Id="rId1414" Type="http://schemas.openxmlformats.org/officeDocument/2006/relationships/hyperlink" Target="https://www.facebook.com/Conganxamyan/" TargetMode="External"/><Relationship Id="rId1621" Type="http://schemas.openxmlformats.org/officeDocument/2006/relationships/hyperlink" Target="https://qppl.thanhhoa.gov.vn/vbpq_thanhhoa.nsf/str/69A163B6B024CC9E472585DF00389978/$file/DT-VBDTPT463235070-9-20201599703878841chanth10.09.2020_13h23p20_thinv_10-09-2020-14-40-04_signed.pdf" TargetMode="External"/><Relationship Id="rId3379" Type="http://schemas.openxmlformats.org/officeDocument/2006/relationships/hyperlink" Target="https://www.facebook.com/p/Tu%E1%BB%95i-tr%E1%BA%BB-C%C3%B4ng-an-huy%E1%BB%87n-Th%C3%A1i-Th%E1%BB%A5y-100083773900284/" TargetMode="External"/><Relationship Id="rId3586" Type="http://schemas.openxmlformats.org/officeDocument/2006/relationships/hyperlink" Target="https://sonla.gov.vn/tin-van-hoa-xa-hoi/dong-chi-chu-tich-ubnd-huyen-du-ngay-hoi-dai-doan-ket-toan-dan-toc-tai-ban-me-lech-xa-co-noi-735712" TargetMode="External"/><Relationship Id="rId3793" Type="http://schemas.openxmlformats.org/officeDocument/2006/relationships/hyperlink" Target="https://hdnd.laocai.gov.vn/xa-phuong-thi-tran/ky-hop-thu-nhat-hdnd-xa-quang-kim-khoa-xix-nhiem-ky-2021-2026-593140" TargetMode="External"/><Relationship Id="rId2188" Type="http://schemas.openxmlformats.org/officeDocument/2006/relationships/hyperlink" Target="https://bacson.langson.gov.vn/" TargetMode="External"/><Relationship Id="rId2395" Type="http://schemas.openxmlformats.org/officeDocument/2006/relationships/hyperlink" Target="https://www.facebook.com/tuoitreconganquangbinh/" TargetMode="External"/><Relationship Id="rId3239" Type="http://schemas.openxmlformats.org/officeDocument/2006/relationships/hyperlink" Target="https://tamduong.vinhphuc.gov.vn/noidung/phong-ban/Lists/PhongBan/view_detail.aspx?ItemId=250" TargetMode="External"/><Relationship Id="rId3446" Type="http://schemas.openxmlformats.org/officeDocument/2006/relationships/hyperlink" Target="https://tienhai.thaibinh.gov.vn/" TargetMode="External"/><Relationship Id="rId367" Type="http://schemas.openxmlformats.org/officeDocument/2006/relationships/hyperlink" Target="https://www.facebook.com/profile.php?id=100075947355602" TargetMode="External"/><Relationship Id="rId574" Type="http://schemas.openxmlformats.org/officeDocument/2006/relationships/hyperlink" Target="https://www.facebook.com/profile.php?id=100063464831808" TargetMode="External"/><Relationship Id="rId2048" Type="http://schemas.openxmlformats.org/officeDocument/2006/relationships/hyperlink" Target="https://www.facebook.com/ConganxaQuangDiem/?locale=ms_MY" TargetMode="External"/><Relationship Id="rId2255" Type="http://schemas.openxmlformats.org/officeDocument/2006/relationships/hyperlink" Target="https://thaibinh.gov.vn/" TargetMode="External"/><Relationship Id="rId3653" Type="http://schemas.openxmlformats.org/officeDocument/2006/relationships/hyperlink" Target="https://www.nghean.gov.vn/" TargetMode="External"/><Relationship Id="rId3860" Type="http://schemas.openxmlformats.org/officeDocument/2006/relationships/hyperlink" Target="https://dakdoa.gialai.gov.vn/" TargetMode="External"/><Relationship Id="rId227" Type="http://schemas.openxmlformats.org/officeDocument/2006/relationships/hyperlink" Target="https://www.facebook.com/C%C3%B4ng-an-x%C3%A3-S%C6%A1n-H%C3%B3a-145014017690232/" TargetMode="External"/><Relationship Id="rId781" Type="http://schemas.openxmlformats.org/officeDocument/2006/relationships/hyperlink" Target="https://www.facebook.com/profile.php?id=100063607177501" TargetMode="External"/><Relationship Id="rId2462" Type="http://schemas.openxmlformats.org/officeDocument/2006/relationships/hyperlink" Target="https://namdinh.gov.vn/" TargetMode="External"/><Relationship Id="rId3306" Type="http://schemas.openxmlformats.org/officeDocument/2006/relationships/hyperlink" Target="https://ductho.hatinh.gov.vn/tandan/pages/2024-07-25/Khoi-cong-nha-tinh-nghia-cho-gia-dinh-chinh-sach-x-478365.aspx" TargetMode="External"/><Relationship Id="rId3513" Type="http://schemas.openxmlformats.org/officeDocument/2006/relationships/hyperlink" Target="https://www.quangtri.gov.vn/" TargetMode="External"/><Relationship Id="rId3720" Type="http://schemas.openxmlformats.org/officeDocument/2006/relationships/hyperlink" Target="https://www.facebook.com/groups/toi.yeu.xa.thuy.xuan.tien.huyen.chuong.my/" TargetMode="External"/><Relationship Id="rId434" Type="http://schemas.openxmlformats.org/officeDocument/2006/relationships/hyperlink" Target="https://www.facebook.com/profile.php?id=100072034645968" TargetMode="External"/><Relationship Id="rId641" Type="http://schemas.openxmlformats.org/officeDocument/2006/relationships/hyperlink" Target="https://www.facebook.com/profile.php?id=100067882819020" TargetMode="External"/><Relationship Id="rId1064" Type="http://schemas.openxmlformats.org/officeDocument/2006/relationships/hyperlink" Target="https://www.facebook.com/Ph%C3%B2ng-An-ninh-%C4%91i%E1%BB%81u-tra-C%C3%B4ng-an-t%E1%BB%89nh-B%E1%BA%A1c-Li%C3%AAu-100423779408012" TargetMode="External"/><Relationship Id="rId1271" Type="http://schemas.openxmlformats.org/officeDocument/2006/relationships/hyperlink" Target="https://www.facebook.com/DAMBAOANTTCAPCOSO" TargetMode="External"/><Relationship Id="rId2115" Type="http://schemas.openxmlformats.org/officeDocument/2006/relationships/hyperlink" Target="https://www.facebook.com/tuoitreconganbaclieu/?locale=vi_VN" TargetMode="External"/><Relationship Id="rId2322" Type="http://schemas.openxmlformats.org/officeDocument/2006/relationships/hyperlink" Target="https://tanphuoc.tiengiang.gov.vn/ubnd-xa-hung-thanh" TargetMode="External"/><Relationship Id="rId501" Type="http://schemas.openxmlformats.org/officeDocument/2006/relationships/hyperlink" Target="https://www.facebook.com/profile.php?id=100070704800532" TargetMode="External"/><Relationship Id="rId1131" Type="http://schemas.openxmlformats.org/officeDocument/2006/relationships/hyperlink" Target="https://www.facebook.com/huyhoangbocand/" TargetMode="External"/><Relationship Id="rId3096" Type="http://schemas.openxmlformats.org/officeDocument/2006/relationships/hyperlink" Target="https://nghiakhanh.nghiadan.nghean.gov.vn/" TargetMode="External"/><Relationship Id="rId1948" Type="http://schemas.openxmlformats.org/officeDocument/2006/relationships/hyperlink" Target="https://www.facebook.com/DTNCAKC/" TargetMode="External"/><Relationship Id="rId3163" Type="http://schemas.openxmlformats.org/officeDocument/2006/relationships/hyperlink" Target="https://vinhthanh.cantho.gov.vn/" TargetMode="External"/><Relationship Id="rId3370" Type="http://schemas.openxmlformats.org/officeDocument/2006/relationships/hyperlink" Target="https://www.facebook.com/Anninh24hnamdinh/" TargetMode="External"/><Relationship Id="rId4007" Type="http://schemas.openxmlformats.org/officeDocument/2006/relationships/hyperlink" Target="https://www.facebook.com/caxthanhtho/" TargetMode="External"/><Relationship Id="rId291" Type="http://schemas.openxmlformats.org/officeDocument/2006/relationships/hyperlink" Target="https://www.facebook.com/C%C3%B4ng-an-x%C3%A3-%C4%90%C3%A0o-X%C3%A1-huy%E1%BB%87n-Ph%C3%BA-B%C3%ACnh-t%E1%BB%89nh-Th%C3%A1i-Nguy%C3%AAn-116950237260799/" TargetMode="External"/><Relationship Id="rId1808" Type="http://schemas.openxmlformats.org/officeDocument/2006/relationships/hyperlink" Target="https://www.facebook.com/conganxaxuanlam/" TargetMode="External"/><Relationship Id="rId3023" Type="http://schemas.openxmlformats.org/officeDocument/2006/relationships/hyperlink" Target="https://dienchau.nghean.gov.vn/uy-ban-nhan-dan-huyen" TargetMode="External"/><Relationship Id="rId151" Type="http://schemas.openxmlformats.org/officeDocument/2006/relationships/hyperlink" Target="https://www.facebook.com/tuoitreconganxathanhtrach/" TargetMode="External"/><Relationship Id="rId3230" Type="http://schemas.openxmlformats.org/officeDocument/2006/relationships/hyperlink" Target="https://www.facebook.com/tuoitreconganquangnam/" TargetMode="External"/><Relationship Id="rId2789" Type="http://schemas.openxmlformats.org/officeDocument/2006/relationships/hyperlink" Target="https://thachha.hatinh.gov.vn/portal/pages/2023-12-07/UBND-huyen-Thach-Ha-to-chuc-doi-thoai-chinh-sach-v-472761.aspx" TargetMode="External"/><Relationship Id="rId2996" Type="http://schemas.openxmlformats.org/officeDocument/2006/relationships/hyperlink" Target="https://nguyenbinh.caobang.gov.vn/xa-phan-thanh" TargetMode="External"/><Relationship Id="rId968" Type="http://schemas.openxmlformats.org/officeDocument/2006/relationships/hyperlink" Target="https://www.facebook.com/policeBinhPhuc" TargetMode="External"/><Relationship Id="rId1598" Type="http://schemas.openxmlformats.org/officeDocument/2006/relationships/hyperlink" Target="https://vksnd.gialai.gov.vn/VKSND-huyen-thi-xa-thanh-pho/vien-ksnd-huyen-mang-yang-truc-tiep-kiem-sat-tai-ubnd-va-cong-an-xa-kon-thup-2450.html" TargetMode="External"/><Relationship Id="rId2649" Type="http://schemas.openxmlformats.org/officeDocument/2006/relationships/hyperlink" Target="https://khanhthien.yenkhanh.ninhbinh.gov.vn/" TargetMode="External"/><Relationship Id="rId2856" Type="http://schemas.openxmlformats.org/officeDocument/2006/relationships/hyperlink" Target="https://tuyduc.daknong.gov.vn/" TargetMode="External"/><Relationship Id="rId3907" Type="http://schemas.openxmlformats.org/officeDocument/2006/relationships/hyperlink" Target="https://trinang.langchanh.thanhhoa.gov.vn/" TargetMode="External"/><Relationship Id="rId97" Type="http://schemas.openxmlformats.org/officeDocument/2006/relationships/hyperlink" Target="https://www.facebook.com/C%C3%B4ng-an-x%C3%A3-Th%C3%BAy-S%C6%A1n-106642601395973" TargetMode="External"/><Relationship Id="rId828" Type="http://schemas.openxmlformats.org/officeDocument/2006/relationships/hyperlink" Target="https://www.facebook.com/profile.php?id=100061004888210" TargetMode="External"/><Relationship Id="rId1458" Type="http://schemas.openxmlformats.org/officeDocument/2006/relationships/hyperlink" Target="https://www.facebook.com/conganxahoangtruong" TargetMode="External"/><Relationship Id="rId1665" Type="http://schemas.openxmlformats.org/officeDocument/2006/relationships/hyperlink" Target="https://nhonhau.annhon.binhdinh.gov.vn/" TargetMode="External"/><Relationship Id="rId1872" Type="http://schemas.openxmlformats.org/officeDocument/2006/relationships/hyperlink" Target="https://thanhphoyenbai.yenbai.gov.vn/" TargetMode="External"/><Relationship Id="rId2509" Type="http://schemas.openxmlformats.org/officeDocument/2006/relationships/hyperlink" Target="https://tienphuoc.quangnam.gov.vn/webcenter/portal/tienphuoc" TargetMode="External"/><Relationship Id="rId2716" Type="http://schemas.openxmlformats.org/officeDocument/2006/relationships/hyperlink" Target="https://thanhtam.chonthanh.binhphuoc.gov.vn/" TargetMode="External"/><Relationship Id="rId4071" Type="http://schemas.openxmlformats.org/officeDocument/2006/relationships/hyperlink" Target="https://www.facebook.com/Conganthitran2021/" TargetMode="External"/><Relationship Id="rId1318" Type="http://schemas.openxmlformats.org/officeDocument/2006/relationships/hyperlink" Target="https://www.facebook.com/ConganxaVoTranh/" TargetMode="External"/><Relationship Id="rId1525" Type="http://schemas.openxmlformats.org/officeDocument/2006/relationships/hyperlink" Target="https://www.facebook.com/Conganxadongxahuyennari/" TargetMode="External"/><Relationship Id="rId2923" Type="http://schemas.openxmlformats.org/officeDocument/2006/relationships/hyperlink" Target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 TargetMode="External"/><Relationship Id="rId1732" Type="http://schemas.openxmlformats.org/officeDocument/2006/relationships/hyperlink" Target="https://kimbang.hanam.gov.vn/Pages/danh-sach-bi-thu-chu-tich-cac-xa-thi-tran.aspx" TargetMode="External"/><Relationship Id="rId24" Type="http://schemas.openxmlformats.org/officeDocument/2006/relationships/hyperlink" Target="https://www.facebook.com/Conganxayenthai123/" TargetMode="External"/><Relationship Id="rId2299" Type="http://schemas.openxmlformats.org/officeDocument/2006/relationships/hyperlink" Target="https://hagiang.gov.vn/" TargetMode="External"/><Relationship Id="rId3697" Type="http://schemas.openxmlformats.org/officeDocument/2006/relationships/hyperlink" Target="https://kimboi.hoabinh.gov.vn/" TargetMode="External"/><Relationship Id="rId3557" Type="http://schemas.openxmlformats.org/officeDocument/2006/relationships/hyperlink" Target="https://dado.phuyen.sonla.gov.vn/uy-ban-nhan-dan" TargetMode="External"/><Relationship Id="rId3764" Type="http://schemas.openxmlformats.org/officeDocument/2006/relationships/hyperlink" Target="https://m.chiemhoa.gov.vn/ubnd-xa-thi-tran.html" TargetMode="External"/><Relationship Id="rId3971" Type="http://schemas.openxmlformats.org/officeDocument/2006/relationships/hyperlink" Target="https://camgiang.haiduong.gov.vn/" TargetMode="External"/><Relationship Id="rId478" Type="http://schemas.openxmlformats.org/officeDocument/2006/relationships/hyperlink" Target="https://www.facebook.com/profile.php?id=100071442241264" TargetMode="External"/><Relationship Id="rId685" Type="http://schemas.openxmlformats.org/officeDocument/2006/relationships/hyperlink" Target="https://www.facebook.com/profile.php?id=100066147215578" TargetMode="External"/><Relationship Id="rId892" Type="http://schemas.openxmlformats.org/officeDocument/2006/relationships/hyperlink" Target="https://www.facebook.com/policexatradon" TargetMode="External"/><Relationship Id="rId2159" Type="http://schemas.openxmlformats.org/officeDocument/2006/relationships/hyperlink" Target="https://www.facebook.com/conganxathoson/" TargetMode="External"/><Relationship Id="rId2366" Type="http://schemas.openxmlformats.org/officeDocument/2006/relationships/hyperlink" Target="https://www.dongnai.gov.vn/" TargetMode="External"/><Relationship Id="rId2573" Type="http://schemas.openxmlformats.org/officeDocument/2006/relationships/hyperlink" Target="https://doluong.nghean.gov.vn/luu-son/gioi-thieu-chung-xa-luu-son-365184" TargetMode="External"/><Relationship Id="rId2780" Type="http://schemas.openxmlformats.org/officeDocument/2006/relationships/hyperlink" Target="https://quangtho.samson.thanhhoa.gov.vn/" TargetMode="External"/><Relationship Id="rId3417" Type="http://schemas.openxmlformats.org/officeDocument/2006/relationships/hyperlink" Target="https://www.facebook.com/catphochiminhofficial/?locale=vi_VN" TargetMode="External"/><Relationship Id="rId3624" Type="http://schemas.openxmlformats.org/officeDocument/2006/relationships/hyperlink" Target="https://triton.angiang.gov.vn/wps/portal/Home" TargetMode="External"/><Relationship Id="rId3831" Type="http://schemas.openxmlformats.org/officeDocument/2006/relationships/hyperlink" Target="https://xathuongcoc.hoabinh.gov.vn/" TargetMode="External"/><Relationship Id="rId338" Type="http://schemas.openxmlformats.org/officeDocument/2006/relationships/hyperlink" Target="https://www.facebook.com/profile.php?id=100077630048958" TargetMode="External"/><Relationship Id="rId545" Type="http://schemas.openxmlformats.org/officeDocument/2006/relationships/hyperlink" Target="https://www.facebook.com/profile.php?id=100063649359751" TargetMode="External"/><Relationship Id="rId752" Type="http://schemas.openxmlformats.org/officeDocument/2006/relationships/hyperlink" Target="https://www.facebook.com/profile.php?id=100064027720140" TargetMode="External"/><Relationship Id="rId1175" Type="http://schemas.openxmlformats.org/officeDocument/2006/relationships/hyperlink" Target="https://www.facebook.com/ConganxaQuangChu" TargetMode="External"/><Relationship Id="rId1382" Type="http://schemas.openxmlformats.org/officeDocument/2006/relationships/hyperlink" Target="https://www.facebook.com/ConganxaQuangDiem/" TargetMode="External"/><Relationship Id="rId2019" Type="http://schemas.openxmlformats.org/officeDocument/2006/relationships/hyperlink" Target="https://nhonphu.vinhlong.gov.vn/" TargetMode="External"/><Relationship Id="rId2226" Type="http://schemas.openxmlformats.org/officeDocument/2006/relationships/hyperlink" Target="https://www.facebook.com/TuoitreConganVinhPhuc/" TargetMode="External"/><Relationship Id="rId2433" Type="http://schemas.openxmlformats.org/officeDocument/2006/relationships/hyperlink" Target="https://www.facebook.com/policeduyphu/" TargetMode="External"/><Relationship Id="rId2640" Type="http://schemas.openxmlformats.org/officeDocument/2006/relationships/hyperlink" Target="https://www.facebook.com/p/C%C3%B4ng-an-x%C3%A3-Ph%C3%BA-Xu%C3%A2n-th%C3%A0nh-ph%E1%BB%91-Th%C3%A1i-B%C3%ACnh-100061004888210/" TargetMode="External"/><Relationship Id="rId405" Type="http://schemas.openxmlformats.org/officeDocument/2006/relationships/hyperlink" Target="https://www.facebook.com/profile.php?id=100076205836671" TargetMode="External"/><Relationship Id="rId612" Type="http://schemas.openxmlformats.org/officeDocument/2006/relationships/hyperlink" Target="https://www.facebook.com/profile.php?id=100068923731022" TargetMode="External"/><Relationship Id="rId1035" Type="http://schemas.openxmlformats.org/officeDocument/2006/relationships/hyperlink" Target="https://www.facebook.com/Ph%C3%B2ng-H%E1%BB%93-S%C6%A1-Nghi%E1%BB%87p-v%E1%BB%A5-C%C3%B4ng-an-t%E1%BB%89nh-B%E1%BA%A1c-Li%C3%AAu-100867659355225" TargetMode="External"/><Relationship Id="rId1242" Type="http://schemas.openxmlformats.org/officeDocument/2006/relationships/hyperlink" Target="https://www.facebook.com/DoiCSQLHCveTTXH/" TargetMode="External"/><Relationship Id="rId2500" Type="http://schemas.openxmlformats.org/officeDocument/2006/relationships/hyperlink" Target="https://quangnam.gov.vn/huyen-tay-giang-24829.html" TargetMode="External"/><Relationship Id="rId1102" Type="http://schemas.openxmlformats.org/officeDocument/2006/relationships/hyperlink" Target="https://www.facebook.com/conganxatrunghoi/" TargetMode="External"/><Relationship Id="rId3067" Type="http://schemas.openxmlformats.org/officeDocument/2006/relationships/hyperlink" Target="https://bacgiang.gov.vn/web/ubnd-xa-dong-phu" TargetMode="External"/><Relationship Id="rId3274" Type="http://schemas.openxmlformats.org/officeDocument/2006/relationships/hyperlink" Target="https://www.facebook.com/p/X%C3%A3-Xu%C3%A2n-Phong-100072015386393/" TargetMode="External"/><Relationship Id="rId195" Type="http://schemas.openxmlformats.org/officeDocument/2006/relationships/hyperlink" Target="https://www.facebook.com/profile.php?id=100072186620029" TargetMode="External"/><Relationship Id="rId1919" Type="http://schemas.openxmlformats.org/officeDocument/2006/relationships/hyperlink" Target="https://www.facebook.com/congantinhtuyenquang/?locale=vi_VN" TargetMode="External"/><Relationship Id="rId3481" Type="http://schemas.openxmlformats.org/officeDocument/2006/relationships/hyperlink" Target="https://bacson.langson.gov.vn/upload/105419/20231214/411ce321b547391058201df134274dfbTB_2089_20UBND.pdf" TargetMode="External"/><Relationship Id="rId2083" Type="http://schemas.openxmlformats.org/officeDocument/2006/relationships/hyperlink" Target="https://www.facebook.com/p/Tu%E1%BB%95i-tr%E1%BA%BB-C%C3%B4ng-an-huy%E1%BB%87n-Th%C3%A1i-Th%E1%BB%A5y-100083773900284/?locale=cy_GB" TargetMode="External"/><Relationship Id="rId2290" Type="http://schemas.openxmlformats.org/officeDocument/2006/relationships/hyperlink" Target="https://www.facebook.com/csqlhcquangninh/" TargetMode="External"/><Relationship Id="rId3134" Type="http://schemas.openxmlformats.org/officeDocument/2006/relationships/hyperlink" Target="https://xatanmyha.hatinh.gov.vn/" TargetMode="External"/><Relationship Id="rId3341" Type="http://schemas.openxmlformats.org/officeDocument/2006/relationships/hyperlink" Target="https://www.facebook.com/p/C%C3%B4ng-an-x%C3%A3-Loan-M%E1%BB%B9-100072338493333/" TargetMode="External"/><Relationship Id="rId262" Type="http://schemas.openxmlformats.org/officeDocument/2006/relationships/hyperlink" Target="https://www.facebook.com/profile.php?id=100083237683907" TargetMode="External"/><Relationship Id="rId2150" Type="http://schemas.openxmlformats.org/officeDocument/2006/relationships/hyperlink" Target="https://thanhquoi.vinhlong.gov.vn/" TargetMode="External"/><Relationship Id="rId3201" Type="http://schemas.openxmlformats.org/officeDocument/2006/relationships/hyperlink" Target="https://chauthanh.tiengiang.gov.vn/chi-tiet-tin?/xa-kim-son/9025950" TargetMode="External"/><Relationship Id="rId122" Type="http://schemas.openxmlformats.org/officeDocument/2006/relationships/hyperlink" Target="https://www.facebook.com/xnc08db/" TargetMode="External"/><Relationship Id="rId2010" Type="http://schemas.openxmlformats.org/officeDocument/2006/relationships/hyperlink" Target="https://xananhnghe.hoabinh.gov.vn/" TargetMode="External"/><Relationship Id="rId1569" Type="http://schemas.openxmlformats.org/officeDocument/2006/relationships/hyperlink" Target="https://dichvucong.namdinh.gov.vn/portaldvc/KenhTin/dich-vu-cong-truc-tuyen.aspx?_dv=50149574-6FC6-65AD-5AC5-9F1678CFA032" TargetMode="External"/><Relationship Id="rId2967" Type="http://schemas.openxmlformats.org/officeDocument/2006/relationships/hyperlink" Target="https://chaval.namgiang.quangnam.gov.vn/" TargetMode="External"/><Relationship Id="rId939" Type="http://schemas.openxmlformats.org/officeDocument/2006/relationships/hyperlink" Target="https://www.facebook.com/policehoian" TargetMode="External"/><Relationship Id="rId1776" Type="http://schemas.openxmlformats.org/officeDocument/2006/relationships/hyperlink" Target="https://www.facebook.com/tuoitreconganhuyenvanquan/" TargetMode="External"/><Relationship Id="rId1983" Type="http://schemas.openxmlformats.org/officeDocument/2006/relationships/hyperlink" Target="https://hungmy.hungnguyen.nghean.gov.vn/" TargetMode="External"/><Relationship Id="rId2827" Type="http://schemas.openxmlformats.org/officeDocument/2006/relationships/hyperlink" Target="https://www.facebook.com/reel/1832693387199867/" TargetMode="External"/><Relationship Id="rId4042" Type="http://schemas.openxmlformats.org/officeDocument/2006/relationships/hyperlink" Target="https://www.facebook.com/ConganxaVinhHung67/" TargetMode="External"/><Relationship Id="rId68" Type="http://schemas.openxmlformats.org/officeDocument/2006/relationships/hyperlink" Target="https://www.facebook.com/congancamtrung" TargetMode="External"/><Relationship Id="rId1429" Type="http://schemas.openxmlformats.org/officeDocument/2006/relationships/hyperlink" Target="https://www.facebook.com/conganxalongluong.cavh.sl/" TargetMode="External"/><Relationship Id="rId1636" Type="http://schemas.openxmlformats.org/officeDocument/2006/relationships/hyperlink" Target="https://sopcop.sonla.gov.vn/kinh-te/sat-taluy-duong-gay-thiet-hai-02-nha-tai-ban-poi-lanh-xa-muong-va-830398" TargetMode="External"/><Relationship Id="rId1843" Type="http://schemas.openxmlformats.org/officeDocument/2006/relationships/hyperlink" Target="https://www.facebook.com/p/C%C3%B4ng-an-Huy%E1%BB%87n-Ng%E1%BB%8Dc-L%E1%BA%B7c-t%E1%BB%89nh-Thanh-Ho%C3%A1-100064202226018/" TargetMode="External"/><Relationship Id="rId1703" Type="http://schemas.openxmlformats.org/officeDocument/2006/relationships/hyperlink" Target="http://ubmt.quangbinh.gov.vn/3cms/ubnd-xa-quang-xuan-huyen-quang-trach-to-chuc-gap-mat-ky-niem-75-nam-ngay-thuong-binh---liet-sy-.htm" TargetMode="External"/><Relationship Id="rId1910" Type="http://schemas.openxmlformats.org/officeDocument/2006/relationships/hyperlink" Target="https://bacha.laocai.gov.vn/" TargetMode="External"/><Relationship Id="rId3668" Type="http://schemas.openxmlformats.org/officeDocument/2006/relationships/hyperlink" Target="https://kntc.thanhhoa.gov.vn/kntc.nsf/8B7B11ADD65ADB7D4725877A000C15D3/$file/DT-VBDTPT936332298-10-20211634804359487tungct22.10.2021_08h43p58_giangld_22-10-2021-08-51-13_signed.pdf" TargetMode="External"/><Relationship Id="rId3875" Type="http://schemas.openxmlformats.org/officeDocument/2006/relationships/hyperlink" Target="https://www.facebook.com/Xuanthuy05017/" TargetMode="External"/><Relationship Id="rId589" Type="http://schemas.openxmlformats.org/officeDocument/2006/relationships/hyperlink" Target="https://www.facebook.com/profile.php?id=100062105631384" TargetMode="External"/><Relationship Id="rId796" Type="http://schemas.openxmlformats.org/officeDocument/2006/relationships/hyperlink" Target="https://www.facebook.com/profile.php?id=100063523804348" TargetMode="External"/><Relationship Id="rId2477" Type="http://schemas.openxmlformats.org/officeDocument/2006/relationships/hyperlink" Target="http://phuocnang.phuocson.quangnam.gov.vn/" TargetMode="External"/><Relationship Id="rId2684" Type="http://schemas.openxmlformats.org/officeDocument/2006/relationships/hyperlink" Target="https://laichau.gov.vn/tin-tuc-su-kien/hoat-dong-cua-lanh-dao-tinh/khanh-thanh-cong-trinh-cau-be-tong-cot-thep-ban-do-xa-khong-lao-huyen-phong-tho-tinh-lai-chau-do-dai-su-quan-an-do-tai-t.html" TargetMode="External"/><Relationship Id="rId3528" Type="http://schemas.openxmlformats.org/officeDocument/2006/relationships/hyperlink" Target="https://doanhung.phutho.gov.vn/Chuyen-muc-tin/Chi-tiet-tin/tabid/92/title/15599/ctitle/3/language/vi-VN/Default.aspx" TargetMode="External"/><Relationship Id="rId3735" Type="http://schemas.openxmlformats.org/officeDocument/2006/relationships/hyperlink" Target="https://melinh.hanoi.gov.vn/" TargetMode="External"/><Relationship Id="rId449" Type="http://schemas.openxmlformats.org/officeDocument/2006/relationships/hyperlink" Target="https://www.facebook.com/profile.php?id=100072039308025" TargetMode="External"/><Relationship Id="rId656" Type="http://schemas.openxmlformats.org/officeDocument/2006/relationships/hyperlink" Target="https://www.facebook.com/profile.php?id=100067222602581" TargetMode="External"/><Relationship Id="rId863" Type="http://schemas.openxmlformats.org/officeDocument/2006/relationships/hyperlink" Target="https://www.facebook.com/profile.php?id=100050022472364" TargetMode="External"/><Relationship Id="rId1079" Type="http://schemas.openxmlformats.org/officeDocument/2006/relationships/hyperlink" Target="https://www.facebook.com/pc08ninhthuan" TargetMode="External"/><Relationship Id="rId1286" Type="http://schemas.openxmlformats.org/officeDocument/2006/relationships/hyperlink" Target="https://www.facebook.com/CSHSCAThanhHoa/" TargetMode="External"/><Relationship Id="rId1493" Type="http://schemas.openxmlformats.org/officeDocument/2006/relationships/hyperlink" Target="https://www.facebook.com/conganxadongninh" TargetMode="External"/><Relationship Id="rId2337" Type="http://schemas.openxmlformats.org/officeDocument/2006/relationships/hyperlink" Target="https://congbaokhanhhoa.gov.vn/van-ban-quy-pham-phap-luat/VBQPPL_UBND" TargetMode="External"/><Relationship Id="rId2544" Type="http://schemas.openxmlformats.org/officeDocument/2006/relationships/hyperlink" Target="https://www.facebook.com/p/ANTT-Huy%E1%BB%87n-K%E1%BA%BF-S%C3%A1ch-100027924745740/" TargetMode="External"/><Relationship Id="rId2891" Type="http://schemas.openxmlformats.org/officeDocument/2006/relationships/hyperlink" Target="https://www.facebook.com/p/C%C3%B4ng-an-th%E1%BB%8B-tr%E1%BA%A5n-G%C3%A0nh-H%C3%A0o-100066347633364/" TargetMode="External"/><Relationship Id="rId3942" Type="http://schemas.openxmlformats.org/officeDocument/2006/relationships/hyperlink" Target="https://www.facebook.com/p/C%C3%B4ng-an-Huy%E1%BB%87n-Ng%E1%BB%8Dc-L%E1%BA%B7c-t%E1%BB%89nh-Thanh-Ho%C3%A1-100064202226018/" TargetMode="External"/><Relationship Id="rId309" Type="http://schemas.openxmlformats.org/officeDocument/2006/relationships/hyperlink" Target="https://www.facebook.com/profile.php?id=100072090144186" TargetMode="External"/><Relationship Id="rId516" Type="http://schemas.openxmlformats.org/officeDocument/2006/relationships/hyperlink" Target="https://www.facebook.com/profile.php?id=100070185434265" TargetMode="External"/><Relationship Id="rId1146" Type="http://schemas.openxmlformats.org/officeDocument/2006/relationships/hyperlink" Target="https://www.facebook.com/conganxadongnam" TargetMode="External"/><Relationship Id="rId2751" Type="http://schemas.openxmlformats.org/officeDocument/2006/relationships/hyperlink" Target="https://ngomay.quynhon.binhdinh.gov.vn/" TargetMode="External"/><Relationship Id="rId3802" Type="http://schemas.openxmlformats.org/officeDocument/2006/relationships/hyperlink" Target="https://tamdiep.ninhbinh.gov.vn/" TargetMode="External"/><Relationship Id="rId723" Type="http://schemas.openxmlformats.org/officeDocument/2006/relationships/hyperlink" Target="https://www.facebook.com/profile.php?id=100064675131421" TargetMode="External"/><Relationship Id="rId930" Type="http://schemas.openxmlformats.org/officeDocument/2006/relationships/hyperlink" Target="https://www.facebook.com/policephuninh/" TargetMode="External"/><Relationship Id="rId1006" Type="http://schemas.openxmlformats.org/officeDocument/2006/relationships/hyperlink" Target="https://www.facebook.com/phongchongtoiphamtayninh" TargetMode="External"/><Relationship Id="rId1353" Type="http://schemas.openxmlformats.org/officeDocument/2006/relationships/hyperlink" Target="https://www.facebook.com/ConganxaTayAn/" TargetMode="External"/><Relationship Id="rId1560" Type="http://schemas.openxmlformats.org/officeDocument/2006/relationships/hyperlink" Target="https://www.facebook.com/conganxahoangphong/" TargetMode="External"/><Relationship Id="rId2404" Type="http://schemas.openxmlformats.org/officeDocument/2006/relationships/hyperlink" Target="http://binhsa.thangbinh.quangnam.gov.vn/" TargetMode="External"/><Relationship Id="rId2611" Type="http://schemas.openxmlformats.org/officeDocument/2006/relationships/hyperlink" Target="https://anhson.nghean.gov.vn/" TargetMode="External"/><Relationship Id="rId1213" Type="http://schemas.openxmlformats.org/officeDocument/2006/relationships/hyperlink" Target="https://www.facebook.com/ConganxaHungMy/" TargetMode="External"/><Relationship Id="rId1420" Type="http://schemas.openxmlformats.org/officeDocument/2006/relationships/hyperlink" Target="https://www.facebook.com/conganxamuonge.tc/" TargetMode="External"/><Relationship Id="rId3178" Type="http://schemas.openxmlformats.org/officeDocument/2006/relationships/hyperlink" Target="https://langson.gov.vn/" TargetMode="External"/><Relationship Id="rId3385" Type="http://schemas.openxmlformats.org/officeDocument/2006/relationships/hyperlink" Target="https://vanphuoc.vanninh.khanhhoa.gov.vn/" TargetMode="External"/><Relationship Id="rId3592" Type="http://schemas.openxmlformats.org/officeDocument/2006/relationships/hyperlink" Target="https://congliem.nongcong.thanhhoa.gov.vn/web/trang-chu/can-bo-chuc-ubnd-xa-cong-liem.html" TargetMode="External"/><Relationship Id="rId2194" Type="http://schemas.openxmlformats.org/officeDocument/2006/relationships/hyperlink" Target="https://baria-vungtau.gov.vn/" TargetMode="External"/><Relationship Id="rId3038" Type="http://schemas.openxmlformats.org/officeDocument/2006/relationships/hyperlink" Target="https://quangvinh.thainguyencity.gov.vn/" TargetMode="External"/><Relationship Id="rId3245" Type="http://schemas.openxmlformats.org/officeDocument/2006/relationships/hyperlink" Target="https://www.facebook.com/p/C%C3%B4ng-an-x%C3%A3-Ch%C3%A2u-B%C3%ACnh-100069726939590/" TargetMode="External"/><Relationship Id="rId3452" Type="http://schemas.openxmlformats.org/officeDocument/2006/relationships/hyperlink" Target="https://dichvucong.gov.vn/p/home/dvc-tthc-co-quan-chi-tiet.html?id=400446" TargetMode="External"/><Relationship Id="rId166" Type="http://schemas.openxmlformats.org/officeDocument/2006/relationships/hyperlink" Target="https://www.facebook.com/profile.php?id=100072186620029" TargetMode="External"/><Relationship Id="rId373" Type="http://schemas.openxmlformats.org/officeDocument/2006/relationships/hyperlink" Target="https://www.facebook.com/profile.php?id=100072195438924" TargetMode="External"/><Relationship Id="rId580" Type="http://schemas.openxmlformats.org/officeDocument/2006/relationships/hyperlink" Target="https://www.facebook.com/profile.php?id=100063247868114" TargetMode="External"/><Relationship Id="rId2054" Type="http://schemas.openxmlformats.org/officeDocument/2006/relationships/hyperlink" Target="https://www.facebook.com/conganxaquangxuan/?locale=ms_MY" TargetMode="External"/><Relationship Id="rId2261" Type="http://schemas.openxmlformats.org/officeDocument/2006/relationships/hyperlink" Target="https://www.facebook.com/catpsonla/" TargetMode="External"/><Relationship Id="rId3105" Type="http://schemas.openxmlformats.org/officeDocument/2006/relationships/hyperlink" Target="https://www.facebook.com/TuoitreConganbentre/" TargetMode="External"/><Relationship Id="rId3312" Type="http://schemas.openxmlformats.org/officeDocument/2006/relationships/hyperlink" Target="https://www.facebook.com/p/Tu%E1%BB%95i-tr%E1%BA%BB-C%C3%B4ng-an-huy%E1%BB%87n-M%C3%AA-Linh-100072183319533/?locale=vi_VN" TargetMode="External"/><Relationship Id="rId233" Type="http://schemas.openxmlformats.org/officeDocument/2006/relationships/hyperlink" Target="https://www.facebook.com/profile.php?id=100070163977598" TargetMode="External"/><Relationship Id="rId440" Type="http://schemas.openxmlformats.org/officeDocument/2006/relationships/hyperlink" Target="https://www.facebook.com/profile.php?id=100072107333325" TargetMode="External"/><Relationship Id="rId1070" Type="http://schemas.openxmlformats.org/officeDocument/2006/relationships/hyperlink" Target="https://www.facebook.com/csgtvinhphuc/" TargetMode="External"/><Relationship Id="rId2121" Type="http://schemas.openxmlformats.org/officeDocument/2006/relationships/hyperlink" Target="https://daklak.gov.vn/" TargetMode="External"/><Relationship Id="rId300" Type="http://schemas.openxmlformats.org/officeDocument/2006/relationships/hyperlink" Target="https://www.facebook.com/C%C3%B4ng-An-X%C3%A3-%C4%90%E1%BA%A1o-Vi%E1%BB%87n-huy%E1%BB%87n-Y%C3%AAn-S%C6%A1n-Tuy%C3%AAn-Quang-102100812099968/" TargetMode="External"/><Relationship Id="rId4086" Type="http://schemas.openxmlformats.org/officeDocument/2006/relationships/hyperlink" Target="http://saovang.thoxuan.thanhhoa.gov.vn/web/trang-chu/bo-may-hanh-chinh/uy-ban-nhan-dan-xa/bo-may-hanh-chinh-uy-ban-nhan-dan-thi-tran-sao-vang.html" TargetMode="External"/><Relationship Id="rId1887" Type="http://schemas.openxmlformats.org/officeDocument/2006/relationships/hyperlink" Target="http://buondon.daklak.gov.vn/" TargetMode="External"/><Relationship Id="rId2938" Type="http://schemas.openxmlformats.org/officeDocument/2006/relationships/hyperlink" Target="https://www.yenbai.gov.vn/noidung/tintuc/Pages/gioi-thieu-chi-tiet.aspx?ItemID=117&amp;l=Ditichcaptinh&amp;lv=4" TargetMode="External"/><Relationship Id="rId1747" Type="http://schemas.openxmlformats.org/officeDocument/2006/relationships/hyperlink" Target="https://www.facebook.com/conganxathanhlam/" TargetMode="External"/><Relationship Id="rId1954" Type="http://schemas.openxmlformats.org/officeDocument/2006/relationships/hyperlink" Target="https://haiphong.gov.vn/" TargetMode="External"/><Relationship Id="rId39" Type="http://schemas.openxmlformats.org/officeDocument/2006/relationships/hyperlink" Target="https://www.facebook.com/conganthitran686" TargetMode="External"/><Relationship Id="rId1607" Type="http://schemas.openxmlformats.org/officeDocument/2006/relationships/hyperlink" Target="https://www.facebook.com/conganxalamhop/?locale=vi_VN" TargetMode="External"/><Relationship Id="rId1814" Type="http://schemas.openxmlformats.org/officeDocument/2006/relationships/hyperlink" Target="https://www.facebook.com/p/Tu%E1%BB%95i-tr%E1%BA%BB-C%C3%B4ng-an-Th%C3%A0nh-ph%E1%BB%91-V%C4%A9nh-Y%C3%AAn-100066497717181/?locale=gl_ES" TargetMode="External"/><Relationship Id="rId4013" Type="http://schemas.openxmlformats.org/officeDocument/2006/relationships/hyperlink" Target="http://thachlong.thachthanh.thanhhoa.gov.vn/pho-bien-tuyen-truyen" TargetMode="External"/><Relationship Id="rId3779" Type="http://schemas.openxmlformats.org/officeDocument/2006/relationships/hyperlink" Target="https://www.facebook.com/tuoitrecongancamau/?locale=vi_VN" TargetMode="External"/><Relationship Id="rId2588" Type="http://schemas.openxmlformats.org/officeDocument/2006/relationships/hyperlink" Target="https://hatinh.gov.vn/" TargetMode="External"/><Relationship Id="rId3986" Type="http://schemas.openxmlformats.org/officeDocument/2006/relationships/hyperlink" Target="https://www.facebook.com/ngoxa.ca/" TargetMode="External"/><Relationship Id="rId1397" Type="http://schemas.openxmlformats.org/officeDocument/2006/relationships/hyperlink" Target="https://www.facebook.com/ConganxaPhongChau/" TargetMode="External"/><Relationship Id="rId2795" Type="http://schemas.openxmlformats.org/officeDocument/2006/relationships/hyperlink" Target="https://www.facebook.com/p/C%C3%B4ng-an-huy%E1%BB%87n-Y%C3%AAn-S%C6%A1n-t%E1%BB%89nh-Tuy%C3%AAn-Quang-100064458052002/" TargetMode="External"/><Relationship Id="rId3639" Type="http://schemas.openxmlformats.org/officeDocument/2006/relationships/hyperlink" Target="https://www.facebook.com/profile.php?id=100069866522888" TargetMode="External"/><Relationship Id="rId3846" Type="http://schemas.openxmlformats.org/officeDocument/2006/relationships/hyperlink" Target="https://www.facebook.com/p/C%C3%B4ng-an-Th%E1%BB%8B-tr%E1%BA%A5n-Tam-B%C3%ACnh-V%C4%A9nh-Long-100082785603823/?locale=ms_MY&amp;_rdr" TargetMode="External"/><Relationship Id="rId767" Type="http://schemas.openxmlformats.org/officeDocument/2006/relationships/hyperlink" Target="https://www.facebook.com/profile.php?id=100063752366439" TargetMode="External"/><Relationship Id="rId974" Type="http://schemas.openxmlformats.org/officeDocument/2006/relationships/hyperlink" Target="https://www.facebook.com/policearooi" TargetMode="External"/><Relationship Id="rId2448" Type="http://schemas.openxmlformats.org/officeDocument/2006/relationships/hyperlink" Target="http://duyvinh.duyxuyen.quangnam.gov.vn/" TargetMode="External"/><Relationship Id="rId2655" Type="http://schemas.openxmlformats.org/officeDocument/2006/relationships/hyperlink" Target="https://vinhtuong.vinhphuc.gov.vn/ct/cms/tintuc/Lists/CACXATHITRAN/View_Detail.aspx?ItemID=32" TargetMode="External"/><Relationship Id="rId2862" Type="http://schemas.openxmlformats.org/officeDocument/2006/relationships/hyperlink" Target="https://www.nghean.gov.vn/" TargetMode="External"/><Relationship Id="rId3706" Type="http://schemas.openxmlformats.org/officeDocument/2006/relationships/hyperlink" Target="https://www.facebook.com/profile.php?id=100076276771450" TargetMode="External"/><Relationship Id="rId3913" Type="http://schemas.openxmlformats.org/officeDocument/2006/relationships/hyperlink" Target="https://tamvan.langchanh.thanhhoa.gov.vn/" TargetMode="External"/><Relationship Id="rId627" Type="http://schemas.openxmlformats.org/officeDocument/2006/relationships/hyperlink" Target="https://www.facebook.com/profile.php?id=100068254629695" TargetMode="External"/><Relationship Id="rId834" Type="http://schemas.openxmlformats.org/officeDocument/2006/relationships/hyperlink" Target="https://www.facebook.com/profile.php?id=100059965772460" TargetMode="External"/><Relationship Id="rId1257" Type="http://schemas.openxmlformats.org/officeDocument/2006/relationships/hyperlink" Target="https://www.facebook.com/doanthanhniencavg/" TargetMode="External"/><Relationship Id="rId1464" Type="http://schemas.openxmlformats.org/officeDocument/2006/relationships/hyperlink" Target="https://www.facebook.com/conganxahoamac/" TargetMode="External"/><Relationship Id="rId1671" Type="http://schemas.openxmlformats.org/officeDocument/2006/relationships/hyperlink" Target="https://thaibinh.gov.vn/van-ban-phap-luat/van-ban-tinh-uy/ubnd-xa-phong-chau-huyen-dong-hung-chuyen-muc-dich-su-dung-d.html" TargetMode="External"/><Relationship Id="rId2308" Type="http://schemas.openxmlformats.org/officeDocument/2006/relationships/hyperlink" Target="https://www.facebook.com/conganthanhphohaiduong/" TargetMode="External"/><Relationship Id="rId2515" Type="http://schemas.openxmlformats.org/officeDocument/2006/relationships/hyperlink" Target="https://tienphuoc.quangnam.gov.vn/webcenter/portal/tienphuoc" TargetMode="External"/><Relationship Id="rId2722" Type="http://schemas.openxmlformats.org/officeDocument/2006/relationships/hyperlink" Target="https://www.facebook.com/p/C%C3%B4ng-An-x%C3%A3-Y%C3%AAn-T%C3%A2m-huy%E1%BB%87n-Y%C3%AAn-%C4%90%E1%BB%8Bnh-t%E1%BB%89nh-Thanh-Ho%C3%A1-100063620106081/" TargetMode="External"/><Relationship Id="rId901" Type="http://schemas.openxmlformats.org/officeDocument/2006/relationships/hyperlink" Target="https://www.facebook.com/policetradoc" TargetMode="External"/><Relationship Id="rId1117" Type="http://schemas.openxmlformats.org/officeDocument/2006/relationships/hyperlink" Target="https://www.facebook.com/Conganxathanhsonthanhhahaiduong/" TargetMode="External"/><Relationship Id="rId1324" Type="http://schemas.openxmlformats.org/officeDocument/2006/relationships/hyperlink" Target="https://www.facebook.com/conganxavanthuy/" TargetMode="External"/><Relationship Id="rId1531" Type="http://schemas.openxmlformats.org/officeDocument/2006/relationships/hyperlink" Target="http://buondon.daklak.gov.vn/web/xa-ea-nuol/gioi-thieu-ve-xa" TargetMode="External"/><Relationship Id="rId30" Type="http://schemas.openxmlformats.org/officeDocument/2006/relationships/hyperlink" Target="https://www.facebook.com/Vinhdong05026" TargetMode="External"/><Relationship Id="rId3289" Type="http://schemas.openxmlformats.org/officeDocument/2006/relationships/hyperlink" Target="https://quangnam.gov.vn/chu-tich-ubnd-tinh-quang-nam-le-van-dung-kiem-tra-sat-lo-tai-huyen-nam-giang-58784.html" TargetMode="External"/><Relationship Id="rId3496" Type="http://schemas.openxmlformats.org/officeDocument/2006/relationships/hyperlink" Target="https://www.facebook.com/p/Tu%E1%BB%95i-tr%E1%BA%BB-C%C3%B4ng-an-huy%E1%BB%87n-Th%C3%A1i-Th%E1%BB%A5y-100083773900284/" TargetMode="External"/><Relationship Id="rId2098" Type="http://schemas.openxmlformats.org/officeDocument/2006/relationships/hyperlink" Target="https://www.quangninh.gov.vn/" TargetMode="External"/><Relationship Id="rId3149" Type="http://schemas.openxmlformats.org/officeDocument/2006/relationships/hyperlink" Target="https://bentre.gov.vn/Documents/848_danh_sach%20nguoi%20phat%20ngon.pdf" TargetMode="External"/><Relationship Id="rId3356" Type="http://schemas.openxmlformats.org/officeDocument/2006/relationships/hyperlink" Target="https://traon.vinhlong.gov.vn/" TargetMode="External"/><Relationship Id="rId3563" Type="http://schemas.openxmlformats.org/officeDocument/2006/relationships/hyperlink" Target="https://www.facebook.com/p/C%C3%B4ng-an-x%C3%A3-Long-Th%E1%BB%8D-100082443905683/" TargetMode="External"/><Relationship Id="rId277" Type="http://schemas.openxmlformats.org/officeDocument/2006/relationships/hyperlink" Target="https://www.facebook.com/Thanh-ni%C3%AAn-C%C3%B4ng-an-huy%E1%BB%87n-L%E1%BB%A5c-Ng%E1%BA%A1n-120771665977068/" TargetMode="External"/><Relationship Id="rId484" Type="http://schemas.openxmlformats.org/officeDocument/2006/relationships/hyperlink" Target="https://www.facebook.com/profile.php?id=100071336199010" TargetMode="External"/><Relationship Id="rId2165" Type="http://schemas.openxmlformats.org/officeDocument/2006/relationships/hyperlink" Target="https://www.facebook.com/ConganxaThuanHung/" TargetMode="External"/><Relationship Id="rId3009" Type="http://schemas.openxmlformats.org/officeDocument/2006/relationships/hyperlink" Target="https://www.facebook.com/p/C%C3%B4ng-an-t%E1%BB%89nh-Ph%C3%BA-Y%C3%AAn-61551062110991/" TargetMode="External"/><Relationship Id="rId3216" Type="http://schemas.openxmlformats.org/officeDocument/2006/relationships/hyperlink" Target="https://www.facebook.com/tuoitrecongansonla/" TargetMode="External"/><Relationship Id="rId3770" Type="http://schemas.openxmlformats.org/officeDocument/2006/relationships/hyperlink" Target="https://luonghoa.benluc.longan.gov.vn/uy-ban-nhan-dan" TargetMode="External"/><Relationship Id="rId137" Type="http://schemas.openxmlformats.org/officeDocument/2006/relationships/hyperlink" Target="https://www.facebook.com/X%C3%A2y-d%E1%BB%B1ng-phong-tr%C3%A0o-b%E1%BA%A3o-v%E1%BB%87-An-ninh-T%E1%BB%95-qu%E1%BB%91c-C%C3%B4ng-an-huy%E1%BB%87n-L%E1%BB%87-Th%E1%BB%A7y-106326355471480/" TargetMode="External"/><Relationship Id="rId344" Type="http://schemas.openxmlformats.org/officeDocument/2006/relationships/hyperlink" Target="https://www.facebook.com/profile.php?id=100076931242268" TargetMode="External"/><Relationship Id="rId691" Type="http://schemas.openxmlformats.org/officeDocument/2006/relationships/hyperlink" Target="https://www.facebook.com/profile.php?id=100065621074319" TargetMode="External"/><Relationship Id="rId2025" Type="http://schemas.openxmlformats.org/officeDocument/2006/relationships/hyperlink" Target="https://phucchu.dinhhoa.thainguyen.gov.vn/uy-ban-nhan-dan" TargetMode="External"/><Relationship Id="rId2372" Type="http://schemas.openxmlformats.org/officeDocument/2006/relationships/hyperlink" Target="https://ninhbinh.gov.vn/" TargetMode="External"/><Relationship Id="rId3423" Type="http://schemas.openxmlformats.org/officeDocument/2006/relationships/hyperlink" Target="https://www.facebook.com/p/C%C3%B4ng-an-x%C3%A3-B%E1%BA%A3o-Thanh-Ph%C3%B9-Ninh-Ph%C3%BA-Th%E1%BB%8D-100075947355602/" TargetMode="External"/><Relationship Id="rId3630" Type="http://schemas.openxmlformats.org/officeDocument/2006/relationships/hyperlink" Target="https://hatinh.gov.vn/" TargetMode="External"/><Relationship Id="rId551" Type="http://schemas.openxmlformats.org/officeDocument/2006/relationships/hyperlink" Target="https://www.facebook.com/profile.php?id=100063596555894" TargetMode="External"/><Relationship Id="rId1181" Type="http://schemas.openxmlformats.org/officeDocument/2006/relationships/hyperlink" Target="https://www.facebook.com/conganxaphuochau" TargetMode="External"/><Relationship Id="rId2232" Type="http://schemas.openxmlformats.org/officeDocument/2006/relationships/hyperlink" Target="https://www.facebook.com/CongAnQuanGoVap/?locale=vi_VN" TargetMode="External"/><Relationship Id="rId204" Type="http://schemas.openxmlformats.org/officeDocument/2006/relationships/hyperlink" Target="https://www.facebook.com/profile.php?id=100072201740770" TargetMode="External"/><Relationship Id="rId411" Type="http://schemas.openxmlformats.org/officeDocument/2006/relationships/hyperlink" Target="https://www.facebook.com/profile.php?id=100072359171232" TargetMode="External"/><Relationship Id="rId1041" Type="http://schemas.openxmlformats.org/officeDocument/2006/relationships/hyperlink" Target="https://www.facebook.com/Ph%C3%B2ng-C%E1%BA%A3nh-s%C3%A1t-Qu%E1%BA%A3n-l%C3%BD-h%C3%A0nh-ch%C3%ADnh-v%E1%BB%81-tr%E1%BA%ADt-t%E1%BB%B1-x%C3%A3-h%E1%BB%99i-C%C3%B4ng-an-t%E1%BB%89nh-H%C3%B2a-B%C3%ACnh-106224861608219/" TargetMode="External"/><Relationship Id="rId1998" Type="http://schemas.openxmlformats.org/officeDocument/2006/relationships/hyperlink" Target="https://kimboi.hoabinh.gov.vn/" TargetMode="External"/><Relationship Id="rId1858" Type="http://schemas.openxmlformats.org/officeDocument/2006/relationships/hyperlink" Target="https://www.facebook.com/CSHSHAMYEN/?locale=vi_VN" TargetMode="External"/><Relationship Id="rId4057" Type="http://schemas.openxmlformats.org/officeDocument/2006/relationships/hyperlink" Target="https://www.facebook.com/p/C%C3%B4ng-An-V%C4%A9nh-Thanh-100069684464646/?locale=vi_VN" TargetMode="External"/><Relationship Id="rId2909" Type="http://schemas.openxmlformats.org/officeDocument/2006/relationships/hyperlink" Target="https://hoalong.baria.baria-vungtau.gov.vn/" TargetMode="External"/><Relationship Id="rId3073" Type="http://schemas.openxmlformats.org/officeDocument/2006/relationships/hyperlink" Target="https://www.facebook.com/p/C%C3%B4ng-an-x%C3%A3-Th%C3%A0nh-T%C3%A2m-huy%E1%BB%87n-Th%E1%BA%A1ch-Th%C3%A0nh-t%E1%BB%89nh-Thanh-Ho%C3%A1-100063437396527/" TargetMode="External"/><Relationship Id="rId3280" Type="http://schemas.openxmlformats.org/officeDocument/2006/relationships/hyperlink" Target="https://hason.hatrung.thanhhoa.gov.vn/" TargetMode="External"/><Relationship Id="rId1718" Type="http://schemas.openxmlformats.org/officeDocument/2006/relationships/hyperlink" Target="https://tanan.canglong.travinh.gov.vn/" TargetMode="External"/><Relationship Id="rId1925" Type="http://schemas.openxmlformats.org/officeDocument/2006/relationships/hyperlink" Target="https://www.facebook.com/p/C%C3%B4ng-an-Th%C3%A0nh-ph%E1%BB%91-Y%C3%AAn-B%C3%A1i-100066732884699/?locale=vi_VN" TargetMode="External"/><Relationship Id="rId3140" Type="http://schemas.openxmlformats.org/officeDocument/2006/relationships/hyperlink" Target="https://www.laocai.gov.vn/" TargetMode="External"/><Relationship Id="rId2699" Type="http://schemas.openxmlformats.org/officeDocument/2006/relationships/hyperlink" Target="https://www.facebook.com/p/C%C3%B4ng-an-x%C3%A3-Ia-Phang-Ch%C6%B0-P%C6%B0h-100063537790298/" TargetMode="External"/><Relationship Id="rId3000" Type="http://schemas.openxmlformats.org/officeDocument/2006/relationships/hyperlink" Target="https://www.facebook.com/3625929227496387" TargetMode="External"/><Relationship Id="rId3957" Type="http://schemas.openxmlformats.org/officeDocument/2006/relationships/hyperlink" Target="https://camtam.camthuy.thanhhoa.gov.vn/" TargetMode="External"/><Relationship Id="rId878" Type="http://schemas.openxmlformats.org/officeDocument/2006/relationships/hyperlink" Target="https://www.facebook.com/profile.php?id=100032459812635" TargetMode="External"/><Relationship Id="rId2559" Type="http://schemas.openxmlformats.org/officeDocument/2006/relationships/hyperlink" Target="https://www.facebook.com/p/C%C3%B4ng-an-huy%E1%BB%87n-Ngh%C4%A9a-%C4%90%C3%A0n-100034707650596/" TargetMode="External"/><Relationship Id="rId2766" Type="http://schemas.openxmlformats.org/officeDocument/2006/relationships/hyperlink" Target="https://thuathienhue.gov.vn/" TargetMode="External"/><Relationship Id="rId2973" Type="http://schemas.openxmlformats.org/officeDocument/2006/relationships/hyperlink" Target="https://tuyan.phuyen.gov.vn/" TargetMode="External"/><Relationship Id="rId3817" Type="http://schemas.openxmlformats.org/officeDocument/2006/relationships/hyperlink" Target="https://www.facebook.com/tuoitredakto/" TargetMode="External"/><Relationship Id="rId738" Type="http://schemas.openxmlformats.org/officeDocument/2006/relationships/hyperlink" Target="https://www.facebook.com/profile.php?id=100064482352891" TargetMode="External"/><Relationship Id="rId945" Type="http://schemas.openxmlformats.org/officeDocument/2006/relationships/hyperlink" Target="https://www.facebook.com/policeduytrinh" TargetMode="External"/><Relationship Id="rId1368" Type="http://schemas.openxmlformats.org/officeDocument/2006/relationships/hyperlink" Target="https://www.facebook.com/conganxatamda/" TargetMode="External"/><Relationship Id="rId1575" Type="http://schemas.openxmlformats.org/officeDocument/2006/relationships/hyperlink" Target="https://donghung.thaibinh.gov.vn/danh-sach-xa-thi-tran/xa-hong-viet" TargetMode="External"/><Relationship Id="rId1782" Type="http://schemas.openxmlformats.org/officeDocument/2006/relationships/hyperlink" Target="https://hoathanh.tayninh.gov.vn/vi/news/gioi-thieu-chung-407/gioi-thieu-chung-ve-xa-truong-dong-7421.html" TargetMode="External"/><Relationship Id="rId2419" Type="http://schemas.openxmlformats.org/officeDocument/2006/relationships/hyperlink" Target="https://www.facebook.com/policedaithanh/" TargetMode="External"/><Relationship Id="rId2626" Type="http://schemas.openxmlformats.org/officeDocument/2006/relationships/hyperlink" Target="https://thaibinh.gov.vn/van-ban-phap-luat/quyet-dinh-cho-phep-ubnd-xa-nam-thinh-huyen-tien-hai-duoc-su.html" TargetMode="External"/><Relationship Id="rId2833" Type="http://schemas.openxmlformats.org/officeDocument/2006/relationships/hyperlink" Target="https://www.facebook.com/ANTVKhanhHoa/?locale=vi_VN" TargetMode="External"/><Relationship Id="rId74" Type="http://schemas.openxmlformats.org/officeDocument/2006/relationships/hyperlink" Target="https://www.facebook.com/Chi-%C4%91o%C3%A0n-C%C3%B4ng-an-huy%E1%BB%87n-C%E1%BA%A9m-Th%E1%BB%A7y-104941957723283" TargetMode="External"/><Relationship Id="rId805" Type="http://schemas.openxmlformats.org/officeDocument/2006/relationships/hyperlink" Target="https://www.facebook.com/profile.php?id=100063467105701" TargetMode="External"/><Relationship Id="rId1228" Type="http://schemas.openxmlformats.org/officeDocument/2006/relationships/hyperlink" Target="https://www.facebook.com/dtncatquangngai/" TargetMode="External"/><Relationship Id="rId1435" Type="http://schemas.openxmlformats.org/officeDocument/2006/relationships/hyperlink" Target="https://www.facebook.com/conganxalamhop" TargetMode="External"/><Relationship Id="rId1642" Type="http://schemas.openxmlformats.org/officeDocument/2006/relationships/hyperlink" Target="https://www.facebook.com/p/C%C3%B4ng-An-x%C3%A3-M%E1%BB%B9-Ch%C3%A1nh-100078697523021/" TargetMode="External"/><Relationship Id="rId2900" Type="http://schemas.openxmlformats.org/officeDocument/2006/relationships/hyperlink" Target="https://vanyen.yenbai.gov.vn/to-chuc-bo-may/cac-xa-thi-tran/?UserKey=Xa-Quang-Minh" TargetMode="External"/><Relationship Id="rId1502" Type="http://schemas.openxmlformats.org/officeDocument/2006/relationships/hyperlink" Target="https://www.facebook.com/p/Tu%E1%BB%95i-tr%E1%BA%BB-C%C3%B4ng-an-Th%C3%A1i-B%C3%ACnh-100068113789461/" TargetMode="External"/><Relationship Id="rId388" Type="http://schemas.openxmlformats.org/officeDocument/2006/relationships/hyperlink" Target="https://www.facebook.com/profile.php?id=100078302627195" TargetMode="External"/><Relationship Id="rId2069" Type="http://schemas.openxmlformats.org/officeDocument/2006/relationships/hyperlink" Target="https://www.facebook.com/Conganxadaison/" TargetMode="External"/><Relationship Id="rId3467" Type="http://schemas.openxmlformats.org/officeDocument/2006/relationships/hyperlink" Target="https://www.facebook.com/p/C%C3%B4ng-an-x%C3%A3-B%E1%BB%99c-Nhi%C3%AAu-huy%E1%BB%87n-%C4%90%E1%BB%8Bnh-Ho%C3%A1-t%E1%BB%89nh-Th%C3%A1i-Nguy%C3%AAn-100069541244812/" TargetMode="External"/><Relationship Id="rId3674" Type="http://schemas.openxmlformats.org/officeDocument/2006/relationships/hyperlink" Target="https://quangvinh.samson.thanhhoa.gov.vn/" TargetMode="External"/><Relationship Id="rId3881" Type="http://schemas.openxmlformats.org/officeDocument/2006/relationships/hyperlink" Target="https://www.facebook.com/p/C%C3%B4ng-an-x%C3%A3-Y%C3%AAn-%C4%90%E1%BB%93ng-huy%E1%BB%87n-Y%C3%AAn-M%C3%B4-t%E1%BB%89nh-Ninh-B%C3%ACnh-100083270363034/" TargetMode="External"/><Relationship Id="rId595" Type="http://schemas.openxmlformats.org/officeDocument/2006/relationships/hyperlink" Target="https://www.facebook.com/profile.php?id=100061061852112" TargetMode="External"/><Relationship Id="rId2276" Type="http://schemas.openxmlformats.org/officeDocument/2006/relationships/hyperlink" Target="https://www.quangtri.gov.vn/" TargetMode="External"/><Relationship Id="rId2483" Type="http://schemas.openxmlformats.org/officeDocument/2006/relationships/hyperlink" Target="http://quephu.queson.quangnam.gov.vn/" TargetMode="External"/><Relationship Id="rId2690" Type="http://schemas.openxmlformats.org/officeDocument/2006/relationships/hyperlink" Target="https://www.facebook.com/p/C%C3%B4ng-an-x%C3%A3-%C4%90%C3%B4ng-S%C6%A1n-100063504305196/" TargetMode="External"/><Relationship Id="rId3327" Type="http://schemas.openxmlformats.org/officeDocument/2006/relationships/hyperlink" Target="http://tnmt.tuyenquang.gov.vn/vi/tin-bai/quyet-dinh-so-381qd-ubnd-ngay-18102024-uy-ban-nhan-dan-tinh-phe-duyet-nhiem-vu-quy-hoach-chi-tiet-khu-do-thi-tai-xa-luong-vuong-thanh-pho-tuyen-quang?type=POSTED_CONTENT&amp;id=129431" TargetMode="External"/><Relationship Id="rId3534" Type="http://schemas.openxmlformats.org/officeDocument/2006/relationships/hyperlink" Target="https://lamdong.gov.vn/sites/damrong/gioithieu/danhbahuyen/SitePages/ubnd-cac-xa.aspx" TargetMode="External"/><Relationship Id="rId3741" Type="http://schemas.openxmlformats.org/officeDocument/2006/relationships/hyperlink" Target="https://www.facebook.com/p/C%C3%B4ng-an-x%C3%A3-Ph%C6%B0%E1%BB%9Bc-T%C3%A2n-100078407517853/" TargetMode="External"/><Relationship Id="rId248" Type="http://schemas.openxmlformats.org/officeDocument/2006/relationships/hyperlink" Target="https://www.facebook.com/profile.php?id=100069787908812" TargetMode="External"/><Relationship Id="rId455" Type="http://schemas.openxmlformats.org/officeDocument/2006/relationships/hyperlink" Target="https://www.facebook.com/CAXHaiLam" TargetMode="External"/><Relationship Id="rId662" Type="http://schemas.openxmlformats.org/officeDocument/2006/relationships/hyperlink" Target="https://www.facebook.com/profile.php?id=100066986271970" TargetMode="External"/><Relationship Id="rId1085" Type="http://schemas.openxmlformats.org/officeDocument/2006/relationships/hyperlink" Target="https://www.facebook.com/pages/Ph%C3%B2ng-C%E1%BA%A3nh-S%C3%A1t-C%C3%B4ng-An-T%E1%BB%89nh-Ti%E1%BB%81n-Giang/490436111019752" TargetMode="External"/><Relationship Id="rId1292" Type="http://schemas.openxmlformats.org/officeDocument/2006/relationships/hyperlink" Target="https://www.facebook.com/csgtqb/" TargetMode="External"/><Relationship Id="rId2136" Type="http://schemas.openxmlformats.org/officeDocument/2006/relationships/hyperlink" Target="https://chuprong.gialai.gov.vn/Xa-Bau-Can/Company.aspx" TargetMode="External"/><Relationship Id="rId2343" Type="http://schemas.openxmlformats.org/officeDocument/2006/relationships/hyperlink" Target="https://laichau.gov.vn/" TargetMode="External"/><Relationship Id="rId2550" Type="http://schemas.openxmlformats.org/officeDocument/2006/relationships/hyperlink" Target="https://anthi.hungyen.gov.vn/" TargetMode="External"/><Relationship Id="rId3601" Type="http://schemas.openxmlformats.org/officeDocument/2006/relationships/hyperlink" Target="https://www.facebook.com/Anninh24hnamdinh/" TargetMode="External"/><Relationship Id="rId108" Type="http://schemas.openxmlformats.org/officeDocument/2006/relationships/hyperlink" Target="https://www.facebook.com/profile.php?id=100064053129850" TargetMode="External"/><Relationship Id="rId315" Type="http://schemas.openxmlformats.org/officeDocument/2006/relationships/hyperlink" Target="https://www.facebook.com/profile.php?id=100082110200923" TargetMode="External"/><Relationship Id="rId522" Type="http://schemas.openxmlformats.org/officeDocument/2006/relationships/hyperlink" Target="https://www.facebook.com/profile.php?id=100069991207869" TargetMode="External"/><Relationship Id="rId1152" Type="http://schemas.openxmlformats.org/officeDocument/2006/relationships/hyperlink" Target="https://www.facebook.com/conganxadonghoa/" TargetMode="External"/><Relationship Id="rId2203" Type="http://schemas.openxmlformats.org/officeDocument/2006/relationships/hyperlink" Target="https://www.facebook.com/ANTTDAKMIL/?locale=vi_VN" TargetMode="External"/><Relationship Id="rId2410" Type="http://schemas.openxmlformats.org/officeDocument/2006/relationships/hyperlink" Target="https://dailoc.quangnam.gov.vn/" TargetMode="External"/><Relationship Id="rId1012" Type="http://schemas.openxmlformats.org/officeDocument/2006/relationships/hyperlink" Target="https://www.facebook.com/PHONE02923650385/" TargetMode="External"/><Relationship Id="rId1969" Type="http://schemas.openxmlformats.org/officeDocument/2006/relationships/hyperlink" Target="https://www.facebook.com/conganxahoanhson/" TargetMode="External"/><Relationship Id="rId3184" Type="http://schemas.openxmlformats.org/officeDocument/2006/relationships/hyperlink" Target="https://daklak.gov.vn/" TargetMode="External"/><Relationship Id="rId4028" Type="http://schemas.openxmlformats.org/officeDocument/2006/relationships/hyperlink" Target="https://www.facebook.com/p/C%C3%B4ng-an-H%C3%A0-Trung-61553601552271/?locale=vi_VN" TargetMode="External"/><Relationship Id="rId1829" Type="http://schemas.openxmlformats.org/officeDocument/2006/relationships/hyperlink" Target="https://bentre.gov.vn/Documents/848_danh_sach%20nguoi%20phat%20ngon.pdf" TargetMode="External"/><Relationship Id="rId3391" Type="http://schemas.openxmlformats.org/officeDocument/2006/relationships/hyperlink" Target="https://stc.quangnam.gov.vn/webcenter/portal/bantiepcongdan/pages_van-ban/chi-tiet?dDocName=PORTAL513627" TargetMode="External"/><Relationship Id="rId3044" Type="http://schemas.openxmlformats.org/officeDocument/2006/relationships/hyperlink" Target="https://www.facebook.com/p/C%C3%B4ng-an-x%C3%A3-M%E1%BB%B9-L%E1%BB%99c-HTam-B%C3%ACnh-TV%C4%A9nh-Long-100071953686739/" TargetMode="External"/><Relationship Id="rId3251" Type="http://schemas.openxmlformats.org/officeDocument/2006/relationships/hyperlink" Target="https://thongnhat.dongnai.gov.vn/Pages/gioithieu.aspx?CatID=8" TargetMode="External"/><Relationship Id="rId172" Type="http://schemas.openxmlformats.org/officeDocument/2006/relationships/hyperlink" Target="https://www.facebook.com/C%C3%B4ng-an-ph%C6%B0%E1%BB%9Dng-%C4%90%C3%B4ng-V%E1%BB%87-TPThanh-H%C3%B3a-101255591751989" TargetMode="External"/><Relationship Id="rId2060" Type="http://schemas.openxmlformats.org/officeDocument/2006/relationships/hyperlink" Target="https://eakar.daklak.gov.vn/" TargetMode="External"/><Relationship Id="rId3111" Type="http://schemas.openxmlformats.org/officeDocument/2006/relationships/hyperlink" Target="https://www.facebook.com/p/C%C3%B4ng-an-x%C3%A3-Ho%E1%BA%B1ng-C%C3%A1t-huy%E1%BB%87n-Ho%E1%BA%B1ng-H%C3%B3a-t%E1%BB%89nh-Thanh-H%C3%B3a-100063570431358/" TargetMode="External"/><Relationship Id="rId989" Type="http://schemas.openxmlformats.org/officeDocument/2006/relationships/hyperlink" Target="https://www.facebook.com/PhuNuCongAnDongNai" TargetMode="External"/><Relationship Id="rId2877" Type="http://schemas.openxmlformats.org/officeDocument/2006/relationships/hyperlink" Target="https://mangthit.vinhlong.gov.vn/" TargetMode="External"/><Relationship Id="rId849" Type="http://schemas.openxmlformats.org/officeDocument/2006/relationships/hyperlink" Target="https://www.facebook.com/profile.php?id=100057504127294" TargetMode="External"/><Relationship Id="rId1479" Type="http://schemas.openxmlformats.org/officeDocument/2006/relationships/hyperlink" Target="https://www.facebook.com/ConganxaEaNuol/" TargetMode="External"/><Relationship Id="rId1686" Type="http://schemas.openxmlformats.org/officeDocument/2006/relationships/hyperlink" Target="http://phuocthanh.tuyphuoc.binhdinh.gov.vn/" TargetMode="External"/><Relationship Id="rId3928" Type="http://schemas.openxmlformats.org/officeDocument/2006/relationships/hyperlink" Target="https://www.facebook.com/DoanxaPhucThinh/" TargetMode="External"/><Relationship Id="rId4092" Type="http://schemas.openxmlformats.org/officeDocument/2006/relationships/hyperlink" Target="https://namgiang.namdan.nghean.gov.vn/" TargetMode="External"/><Relationship Id="rId1339" Type="http://schemas.openxmlformats.org/officeDocument/2006/relationships/hyperlink" Target="https://www.facebook.com/ConganxaThuanHung" TargetMode="External"/><Relationship Id="rId1893" Type="http://schemas.openxmlformats.org/officeDocument/2006/relationships/hyperlink" Target="https://www.facebook.com/ConganThuDo/?locale=vi_VN" TargetMode="External"/><Relationship Id="rId2737" Type="http://schemas.openxmlformats.org/officeDocument/2006/relationships/hyperlink" Target="https://www.facebook.com/p/C%C3%B4ng-an-x%C3%A3-Ea-D%C4%83h-100063713584068/" TargetMode="External"/><Relationship Id="rId2944" Type="http://schemas.openxmlformats.org/officeDocument/2006/relationships/hyperlink" Target="https://www.facebook.com/p/C%C3%B4ng-an-x%C3%A3-Th%E1%BB%8Bnh-L%E1%BB%99c-L%E1%BB%99c-H%C3%A0-H%C3%A0-T%C4%A9nh-100067498794628/" TargetMode="External"/><Relationship Id="rId709" Type="http://schemas.openxmlformats.org/officeDocument/2006/relationships/hyperlink" Target="https://www.facebook.com/profile.php?id=100064831595465" TargetMode="External"/><Relationship Id="rId916" Type="http://schemas.openxmlformats.org/officeDocument/2006/relationships/hyperlink" Target="https://www.facebook.com/policetalu" TargetMode="External"/><Relationship Id="rId1546" Type="http://schemas.openxmlformats.org/officeDocument/2006/relationships/hyperlink" Target="https://haihoa-haihau.namdinh.gov.vn/" TargetMode="External"/><Relationship Id="rId1753" Type="http://schemas.openxmlformats.org/officeDocument/2006/relationships/hyperlink" Target="http://thanhson.thanhha.haiduong.gov.vn/" TargetMode="External"/><Relationship Id="rId1960" Type="http://schemas.openxmlformats.org/officeDocument/2006/relationships/hyperlink" Target="https://hoangdongf.hoanghoa.thanhhoa.gov.vn/" TargetMode="External"/><Relationship Id="rId2804" Type="http://schemas.openxmlformats.org/officeDocument/2006/relationships/hyperlink" Target="https://www.facebook.com/doanthanhnienconganlamdong/" TargetMode="External"/><Relationship Id="rId45" Type="http://schemas.openxmlformats.org/officeDocument/2006/relationships/hyperlink" Target="https://www.facebook.com/C%C3%B4ng-an-x%C3%A3-Ng%E1%BB%8Dc-Tr%E1%BA%A1o-huy%E1%BB%87n-Th%E1%BA%A1ch-Th%C3%A0nh-t%E1%BB%89nh-Thanh-H%C3%B3a-101596571770893" TargetMode="External"/><Relationship Id="rId1406" Type="http://schemas.openxmlformats.org/officeDocument/2006/relationships/hyperlink" Target="https://www.facebook.com/conganxananhan/" TargetMode="External"/><Relationship Id="rId1613" Type="http://schemas.openxmlformats.org/officeDocument/2006/relationships/hyperlink" Target="https://lienminh.vonhai.thainguyen.gov.vn/" TargetMode="External"/><Relationship Id="rId1820" Type="http://schemas.openxmlformats.org/officeDocument/2006/relationships/hyperlink" Target="https://www.facebook.com/conganxuanhoa.tx/" TargetMode="External"/><Relationship Id="rId3578" Type="http://schemas.openxmlformats.org/officeDocument/2006/relationships/hyperlink" Target="https://hanoi.gov.vn/" TargetMode="External"/><Relationship Id="rId3785" Type="http://schemas.openxmlformats.org/officeDocument/2006/relationships/hyperlink" Target="https://melinh.hanoi.gov.vn/" TargetMode="External"/><Relationship Id="rId3992" Type="http://schemas.openxmlformats.org/officeDocument/2006/relationships/hyperlink" Target="https://www.facebook.com/p/C%C3%B4ng-An-X%C3%A3-Ng%E1%BB%8Dc-S%C6%A1n-Th%C3%A0nh-Ph%E1%BB%91-H%E1%BA%A3i-D%C6%B0%C6%A1ng-100071315772580/" TargetMode="External"/><Relationship Id="rId499" Type="http://schemas.openxmlformats.org/officeDocument/2006/relationships/hyperlink" Target="https://www.facebook.com/profile.php?id=100070861163953" TargetMode="External"/><Relationship Id="rId2387" Type="http://schemas.openxmlformats.org/officeDocument/2006/relationships/hyperlink" Target="https://www.facebook.com/POLICE.NXA.NLOC.NA/" TargetMode="External"/><Relationship Id="rId2594" Type="http://schemas.openxmlformats.org/officeDocument/2006/relationships/hyperlink" Target="https://www.quangninh.gov.vn/donvi/huyencoto/Trang/ChiTietBVGioiThieu.aspx?bvid=95" TargetMode="External"/><Relationship Id="rId3438" Type="http://schemas.openxmlformats.org/officeDocument/2006/relationships/hyperlink" Target="https://traon.vinhlong.gov.vn/" TargetMode="External"/><Relationship Id="rId3645" Type="http://schemas.openxmlformats.org/officeDocument/2006/relationships/hyperlink" Target="https://www.facebook.com/profile.php?id=100078868363461&amp;locale=ms_MY&amp;_rdr" TargetMode="External"/><Relationship Id="rId3852" Type="http://schemas.openxmlformats.org/officeDocument/2006/relationships/hyperlink" Target="https://www.facebook.com/antttxvc/?locale=vi_VN" TargetMode="External"/><Relationship Id="rId359" Type="http://schemas.openxmlformats.org/officeDocument/2006/relationships/hyperlink" Target="https://www.facebook.com/profile.php?id=100076167008723" TargetMode="External"/><Relationship Id="rId566" Type="http://schemas.openxmlformats.org/officeDocument/2006/relationships/hyperlink" Target="https://www.facebook.com/profile.php?id=100063504305196" TargetMode="External"/><Relationship Id="rId773" Type="http://schemas.openxmlformats.org/officeDocument/2006/relationships/hyperlink" Target="https://www.facebook.com/profile.php?id=100063702752917" TargetMode="External"/><Relationship Id="rId1196" Type="http://schemas.openxmlformats.org/officeDocument/2006/relationships/hyperlink" Target="https://www.facebook.com/ConganxaNgaDien.24h/" TargetMode="External"/><Relationship Id="rId2247" Type="http://schemas.openxmlformats.org/officeDocument/2006/relationships/hyperlink" Target="https://www.facebook.com/p/Ph%C3%B2ng-C%E1%BA%A3nh-s%C3%A1t-Giao-th%C3%B4ng-C%C3%B4ng-an-t%E1%BB%89nh-L%E1%BA%A1ng-S%C6%A1n-61550879442768/" TargetMode="External"/><Relationship Id="rId2454" Type="http://schemas.openxmlformats.org/officeDocument/2006/relationships/hyperlink" Target="https://hiepduc.quangnam.gov.vn/webcenter/documentContent?dDocName=PORTAL923228" TargetMode="External"/><Relationship Id="rId3505" Type="http://schemas.openxmlformats.org/officeDocument/2006/relationships/hyperlink" Target="https://yenchau.sonla.gov.vn/?pageid=31386&amp;p_field=3758" TargetMode="External"/><Relationship Id="rId219" Type="http://schemas.openxmlformats.org/officeDocument/2006/relationships/hyperlink" Target="https://www.facebook.com/Tu%E1%BB%95i-tr%E1%BA%BB-C%C3%B4ng-an-huy%E1%BB%87n-C%C3%B9-Lao-Dung-329558301730693/" TargetMode="External"/><Relationship Id="rId426" Type="http://schemas.openxmlformats.org/officeDocument/2006/relationships/hyperlink" Target="https://www.facebook.com/profile.php?id=100072218360197" TargetMode="External"/><Relationship Id="rId633" Type="http://schemas.openxmlformats.org/officeDocument/2006/relationships/hyperlink" Target="https://www.facebook.com/profile.php?id=100068113789461" TargetMode="External"/><Relationship Id="rId980" Type="http://schemas.openxmlformats.org/officeDocument/2006/relationships/hyperlink" Target="https://www.facebook.com/PLHLCP" TargetMode="External"/><Relationship Id="rId1056" Type="http://schemas.openxmlformats.org/officeDocument/2006/relationships/hyperlink" Target="https://www.facebook.com/Ph%C3%B2ng-C%E1%BA%A3nh-s%C3%A1t-%C4%91i%E1%BB%81u-tra-t%E1%BB%99i-ph%E1%BA%A1m-v%E1%BB%81-ma-tu%C3%BD-C%C3%B4ng-an-Qu%E1%BA%A3ng-B%C3%ACnh-111947791163815" TargetMode="External"/><Relationship Id="rId1263" Type="http://schemas.openxmlformats.org/officeDocument/2006/relationships/hyperlink" Target="https://www.facebook.com/doanthanhniencahk/" TargetMode="External"/><Relationship Id="rId2107" Type="http://schemas.openxmlformats.org/officeDocument/2006/relationships/hyperlink" Target="https://www.facebook.com/catphochiminhofficial/?locale=vi_VN" TargetMode="External"/><Relationship Id="rId2314" Type="http://schemas.openxmlformats.org/officeDocument/2006/relationships/hyperlink" Target="https://www.danang.gov.vn/" TargetMode="External"/><Relationship Id="rId2661" Type="http://schemas.openxmlformats.org/officeDocument/2006/relationships/hyperlink" Target="https://thachha.hatinh.gov.vn/" TargetMode="External"/><Relationship Id="rId3712" Type="http://schemas.openxmlformats.org/officeDocument/2006/relationships/hyperlink" Target="https://www.facebook.com/p/C%C3%B4ng-an-X%C3%A3-H%E1%BA%A3i-H%C6%B0ng-100072486316808/?locale=vi_VN" TargetMode="External"/><Relationship Id="rId840" Type="http://schemas.openxmlformats.org/officeDocument/2006/relationships/hyperlink" Target="https://www.facebook.com/profile.php?id=100058684023511" TargetMode="External"/><Relationship Id="rId1470" Type="http://schemas.openxmlformats.org/officeDocument/2006/relationships/hyperlink" Target="https://www.facebook.com/Conganxahaitrung/" TargetMode="External"/><Relationship Id="rId2521" Type="http://schemas.openxmlformats.org/officeDocument/2006/relationships/hyperlink" Target="https://www.facebook.com/671270327098759" TargetMode="External"/><Relationship Id="rId700" Type="http://schemas.openxmlformats.org/officeDocument/2006/relationships/hyperlink" Target="https://www.facebook.com/profile.php?id=100065162244750" TargetMode="External"/><Relationship Id="rId1123" Type="http://schemas.openxmlformats.org/officeDocument/2006/relationships/hyperlink" Target="https://www.facebook.com/L%E1%BB%B1c-l%C6%B0%E1%BB%A3ng-C%E1%BA%A3nh-s%C3%A1t-Qu%E1%BA%A3n-L%C3%BD-H%C3%A0nh-Ch%C3%ADnh-v%E1%BB%81-Tr%E1%BA%ADt-T%E1%BB%B1-X%C3%A3-H%E1%BB%99i-T%E1%BB%89nh-B%C3%ACnh-Ph%C6%B0%E1%BB%9Bc-106099395397801/" TargetMode="External"/><Relationship Id="rId1330" Type="http://schemas.openxmlformats.org/officeDocument/2006/relationships/hyperlink" Target="https://www.facebook.com/conganxatrungngai" TargetMode="External"/><Relationship Id="rId3088" Type="http://schemas.openxmlformats.org/officeDocument/2006/relationships/hyperlink" Target="https://www.facebook.com/p/Tu%E1%BB%95i-tr%E1%BA%BB-C%C3%B4ng-an-huy%E1%BB%87n-L%E1%BB%99c-B%C3%ACnh-100063492099584/" TargetMode="External"/><Relationship Id="rId3295" Type="http://schemas.openxmlformats.org/officeDocument/2006/relationships/hyperlink" Target="https://baclieu.gov.vn/" TargetMode="External"/><Relationship Id="rId3155" Type="http://schemas.openxmlformats.org/officeDocument/2006/relationships/hyperlink" Target="https://sonphu.dinhhoa.thainguyen.gov.vn/tin-xa-phuong" TargetMode="External"/><Relationship Id="rId3362" Type="http://schemas.openxmlformats.org/officeDocument/2006/relationships/hyperlink" Target="https://kongchro.gialai.gov.vn/Xa-%C4%90ak-To-Pang/Chuyen-muc/Thong-bao/Uy-ban-nhan-dan-xa-%C4%90ak-To-Pang-kien-toan-Ban-Chi-%C4%91.aspx" TargetMode="External"/><Relationship Id="rId283" Type="http://schemas.openxmlformats.org/officeDocument/2006/relationships/hyperlink" Target="https://www.facebook.com/tdlongan/" TargetMode="External"/><Relationship Id="rId490" Type="http://schemas.openxmlformats.org/officeDocument/2006/relationships/hyperlink" Target="https://www.facebook.com/profile.php?id=100071301066581" TargetMode="External"/><Relationship Id="rId2171" Type="http://schemas.openxmlformats.org/officeDocument/2006/relationships/hyperlink" Target="https://yenson.tuyenquang.gov.vn/" TargetMode="External"/><Relationship Id="rId3015" Type="http://schemas.openxmlformats.org/officeDocument/2006/relationships/hyperlink" Target="https://vksnd.gialai.gov.vn/Phap-luat-Xa-hoi-26/Chi-hoi-Luat-gia-Vien-kiem-sat-nhan-dan-tinh-Gia-Lai-tro-giup-phap-ly-va-tuyen-truyen-phap-luat-tai-lang-O-xa-Ia-Tor-huyen-Chu-Prong-696.html" TargetMode="External"/><Relationship Id="rId3222" Type="http://schemas.openxmlformats.org/officeDocument/2006/relationships/hyperlink" Target="https://dangson.doluong.nghean.gov.vn/" TargetMode="External"/><Relationship Id="rId143" Type="http://schemas.openxmlformats.org/officeDocument/2006/relationships/hyperlink" Target="https://www.facebook.com/Vinhandanphucv/" TargetMode="External"/><Relationship Id="rId350" Type="http://schemas.openxmlformats.org/officeDocument/2006/relationships/hyperlink" Target="https://www.facebook.com/profile.php?id=100076388748476" TargetMode="External"/><Relationship Id="rId2031" Type="http://schemas.openxmlformats.org/officeDocument/2006/relationships/hyperlink" Target="https://www.facebook.com/Conganxaphunggiao/" TargetMode="External"/><Relationship Id="rId9" Type="http://schemas.openxmlformats.org/officeDocument/2006/relationships/hyperlink" Target="https://www.facebook.com/C%C3%B4ng-An-X%C3%A3-Nam-Giang-Th%E1%BB%8D-Xu%C3%A2n-102897132147769" TargetMode="External"/><Relationship Id="rId210" Type="http://schemas.openxmlformats.org/officeDocument/2006/relationships/hyperlink" Target="https://www.facebook.com/C%C3%B4ng-an-x%C3%A3-Nh%C3%A2n-Khang-L%C3%BD-Nh%C3%A2n-H%C3%A0-Nam-104432418886475/" TargetMode="External"/><Relationship Id="rId2988" Type="http://schemas.openxmlformats.org/officeDocument/2006/relationships/hyperlink" Target="https://ankhanh.daitu.thainguyen.gov.vn/" TargetMode="External"/><Relationship Id="rId1797" Type="http://schemas.openxmlformats.org/officeDocument/2006/relationships/hyperlink" Target="https://vinhtien.vinhloc.thanhhoa.gov.vn/pho-bien-tuyen-truyen" TargetMode="External"/><Relationship Id="rId2848" Type="http://schemas.openxmlformats.org/officeDocument/2006/relationships/hyperlink" Target="https://thachha.hatinh.gov.vn/" TargetMode="External"/><Relationship Id="rId89" Type="http://schemas.openxmlformats.org/officeDocument/2006/relationships/hyperlink" Target="https://www.facebook.com/Conganxadongthinh" TargetMode="External"/><Relationship Id="rId1657" Type="http://schemas.openxmlformats.org/officeDocument/2006/relationships/hyperlink" Target="https://dienbien.toaan.gov.vn/webcenter/portal/dienbien/chitiettin?dDocName=TAND282918" TargetMode="External"/><Relationship Id="rId1864" Type="http://schemas.openxmlformats.org/officeDocument/2006/relationships/hyperlink" Target="https://tpthanhhoa.thanhhoa.gov.vn/web/gioi-thieu-chung/tin-tuc/kinh-te-do-thi/xay-dung-cong-vien-van-hoa-xu-thanh-thuc-su-doc-dao-thu-hut-khach-du-lich.html" TargetMode="External"/><Relationship Id="rId2708" Type="http://schemas.openxmlformats.org/officeDocument/2006/relationships/hyperlink" Target="http://thaihoa.trieuson.thanhhoa.gov.vn/he-thong-chinh-tri/nhan-su-ubnd-xa-thai-hoa-84430" TargetMode="External"/><Relationship Id="rId2915" Type="http://schemas.openxmlformats.org/officeDocument/2006/relationships/hyperlink" Target="https://thanhphoyenbai.yenbai.gov.vn/" TargetMode="External"/><Relationship Id="rId4063" Type="http://schemas.openxmlformats.org/officeDocument/2006/relationships/hyperlink" Target="https://www.facebook.com/conganxatrungloc/?" TargetMode="External"/><Relationship Id="rId1517" Type="http://schemas.openxmlformats.org/officeDocument/2006/relationships/hyperlink" Target="https://www.facebook.com/ConganxaDongThanh2021/" TargetMode="External"/><Relationship Id="rId1724" Type="http://schemas.openxmlformats.org/officeDocument/2006/relationships/hyperlink" Target="https://www.facebook.com/ConganxaTanhoa/" TargetMode="External"/><Relationship Id="rId16" Type="http://schemas.openxmlformats.org/officeDocument/2006/relationships/hyperlink" Target="https://www.facebook.com/conganhuyendinhhoa" TargetMode="External"/><Relationship Id="rId1931" Type="http://schemas.openxmlformats.org/officeDocument/2006/relationships/hyperlink" Target="https://phuloc.thuathienhue.gov.vn/?gd=1&amp;cn=77&amp;cd=19" TargetMode="External"/><Relationship Id="rId3689" Type="http://schemas.openxmlformats.org/officeDocument/2006/relationships/hyperlink" Target="https://batxat.laocai.gov.vn/" TargetMode="External"/><Relationship Id="rId3896" Type="http://schemas.openxmlformats.org/officeDocument/2006/relationships/hyperlink" Target="https://www.facebook.com/p/Tu%E1%BB%95i-tr%E1%BA%BB-C%C3%B4ng-an-TP-S%E1%BA%A7m-S%C6%A1n-100069346653553/?locale=gn_PY" TargetMode="External"/><Relationship Id="rId2498" Type="http://schemas.openxmlformats.org/officeDocument/2006/relationships/hyperlink" Target="https://hiepduc.quangnam.gov.vn/webcenter/documentContent?dDocName=PORTAL923265" TargetMode="External"/><Relationship Id="rId3549" Type="http://schemas.openxmlformats.org/officeDocument/2006/relationships/hyperlink" Target="https://phubinh.thainguyen.gov.vn/xa-uc-ky" TargetMode="External"/><Relationship Id="rId677" Type="http://schemas.openxmlformats.org/officeDocument/2006/relationships/hyperlink" Target="https://www.facebook.com/profile.php?id=100066490612359" TargetMode="External"/><Relationship Id="rId2358" Type="http://schemas.openxmlformats.org/officeDocument/2006/relationships/hyperlink" Target="https://www.yenbai.gov.vn/" TargetMode="External"/><Relationship Id="rId3756" Type="http://schemas.openxmlformats.org/officeDocument/2006/relationships/hyperlink" Target="https://vuthu.thaibinh.gov.vn/" TargetMode="External"/><Relationship Id="rId3963" Type="http://schemas.openxmlformats.org/officeDocument/2006/relationships/hyperlink" Target="https://camlong.camthuy.thanhhoa.gov.vn/" TargetMode="External"/><Relationship Id="rId884" Type="http://schemas.openxmlformats.org/officeDocument/2006/relationships/hyperlink" Target="https://www.facebook.com/profile.php?id=100027924745740" TargetMode="External"/><Relationship Id="rId2565" Type="http://schemas.openxmlformats.org/officeDocument/2006/relationships/hyperlink" Target="https://bancong.bathuoc.thanhhoa.gov.vn/" TargetMode="External"/><Relationship Id="rId2772" Type="http://schemas.openxmlformats.org/officeDocument/2006/relationships/hyperlink" Target="http://xuanhai.nghixuan.hatinh.gov.vn/" TargetMode="External"/><Relationship Id="rId3409" Type="http://schemas.openxmlformats.org/officeDocument/2006/relationships/hyperlink" Target="https://chuongmy.hanoi.gov.vn/tin-van-hoa-xa-hoi/-/news/pde1maEQe4QT/28859.html;jsessionid=ZuG4C-+TunbmdhlISpXH436a.node66" TargetMode="External"/><Relationship Id="rId3616" Type="http://schemas.openxmlformats.org/officeDocument/2006/relationships/hyperlink" Target="https://kienthuy.haiphong.gov.vn/cac-xa-thi-tran/xa-thuy-huong-308420" TargetMode="External"/><Relationship Id="rId3823" Type="http://schemas.openxmlformats.org/officeDocument/2006/relationships/hyperlink" Target="https://www.facebook.com/ConganThanhHoaOfficial/?locale=vi_VN" TargetMode="External"/><Relationship Id="rId537" Type="http://schemas.openxmlformats.org/officeDocument/2006/relationships/hyperlink" Target="https://www.facebook.com/profile.php?id=100069464461316" TargetMode="External"/><Relationship Id="rId744" Type="http://schemas.openxmlformats.org/officeDocument/2006/relationships/hyperlink" Target="https://www.facebook.com/profile.php?id=100064357471648" TargetMode="External"/><Relationship Id="rId951" Type="http://schemas.openxmlformats.org/officeDocument/2006/relationships/hyperlink" Target="https://www.facebook.com/policeduynghia" TargetMode="External"/><Relationship Id="rId1167" Type="http://schemas.openxmlformats.org/officeDocument/2006/relationships/hyperlink" Target="https://www.facebook.com/ConganxaDaiAnVuBanNamDinh/" TargetMode="External"/><Relationship Id="rId1374" Type="http://schemas.openxmlformats.org/officeDocument/2006/relationships/hyperlink" Target="https://www.facebook.com/Conganxasongkhua/" TargetMode="External"/><Relationship Id="rId1581" Type="http://schemas.openxmlformats.org/officeDocument/2006/relationships/hyperlink" Target="https://www.facebook.com/ConganxaHungMy/" TargetMode="External"/><Relationship Id="rId2218" Type="http://schemas.openxmlformats.org/officeDocument/2006/relationships/hyperlink" Target="https://thanhpho.quangngai.gov.vn/" TargetMode="External"/><Relationship Id="rId2425" Type="http://schemas.openxmlformats.org/officeDocument/2006/relationships/hyperlink" Target="https://www.facebook.com/policeduychau/" TargetMode="External"/><Relationship Id="rId2632" Type="http://schemas.openxmlformats.org/officeDocument/2006/relationships/hyperlink" Target="https://vuban.namdinh.gov.vn/" TargetMode="External"/><Relationship Id="rId80" Type="http://schemas.openxmlformats.org/officeDocument/2006/relationships/hyperlink" Target="https://www.facebook.com/C%C3%B4ng-an-x%C3%A3-H%C6%B0%C6%A1ng-Lung-C%E1%BA%A9m-Kh%C3%AA-114210140710089" TargetMode="External"/><Relationship Id="rId604" Type="http://schemas.openxmlformats.org/officeDocument/2006/relationships/hyperlink" Target="https://www.facebook.com/profile.php?id=100058561621239" TargetMode="External"/><Relationship Id="rId811" Type="http://schemas.openxmlformats.org/officeDocument/2006/relationships/hyperlink" Target="https://www.facebook.com/profile.php?id=100063292445489" TargetMode="External"/><Relationship Id="rId1027" Type="http://schemas.openxmlformats.org/officeDocument/2006/relationships/hyperlink" Target="https://www.facebook.com/Ph%C3%B2ng-Qu%E1%BA%A3n-l%C3%BD-xu%E1%BA%A5t-nh%E1%BA%ADp-c%E1%BA%A3nh-C%C3%B4ng-an-t%E1%BB%89nh-L%E1%BA%A1ng-S%C6%A1n-106134581739478" TargetMode="External"/><Relationship Id="rId1234" Type="http://schemas.openxmlformats.org/officeDocument/2006/relationships/hyperlink" Target="https://www.facebook.com/dtncahuyennghiahung" TargetMode="External"/><Relationship Id="rId1441" Type="http://schemas.openxmlformats.org/officeDocument/2006/relationships/hyperlink" Target="https://www.facebook.com/conganxakimlap/" TargetMode="External"/><Relationship Id="rId1301" Type="http://schemas.openxmlformats.org/officeDocument/2006/relationships/hyperlink" Target="https://www.facebook.com/Congnanbinhan/" TargetMode="External"/><Relationship Id="rId3199" Type="http://schemas.openxmlformats.org/officeDocument/2006/relationships/hyperlink" Target="https://bavi.hanoi.gov.vn/xa-phu-ong?p_p_auth=Tc2OyjVe&amp;p_p_id=49&amp;p_p_lifecycle=1&amp;p_p_state=normal&amp;p_p_mode=view&amp;_49_struts_action=%2Fmy_sites%2Fview&amp;_49_groupId=3676906&amp;_49_privateLayout=false" TargetMode="External"/><Relationship Id="rId3059" Type="http://schemas.openxmlformats.org/officeDocument/2006/relationships/hyperlink" Target="https://www.facebook.com/p/An-ninh-tr%E1%BA%ADt-t%E1%BB%B1-x%C3%A3-Qu%E1%BA%A5t-L%C6%B0u-100063037426322/" TargetMode="External"/><Relationship Id="rId3266" Type="http://schemas.openxmlformats.org/officeDocument/2006/relationships/hyperlink" Target="https://vulac.thanhpho.thaibinh.gov.vn/" TargetMode="External"/><Relationship Id="rId3473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187" Type="http://schemas.openxmlformats.org/officeDocument/2006/relationships/hyperlink" Target="https://www.facebook.com/profile.php?id=100072062261654" TargetMode="External"/><Relationship Id="rId394" Type="http://schemas.openxmlformats.org/officeDocument/2006/relationships/hyperlink" Target="https://www.facebook.com/profile.php?id=100072029606962" TargetMode="External"/><Relationship Id="rId2075" Type="http://schemas.openxmlformats.org/officeDocument/2006/relationships/hyperlink" Target="https://www.facebook.com/CONGANXADAOLY/" TargetMode="External"/><Relationship Id="rId2282" Type="http://schemas.openxmlformats.org/officeDocument/2006/relationships/hyperlink" Target="https://www.facebook.com/ConganhuyenHuongSon/" TargetMode="External"/><Relationship Id="rId3126" Type="http://schemas.openxmlformats.org/officeDocument/2006/relationships/hyperlink" Target="https://www.facebook.com/people/ANTT-X%C3%A3-Tri%E1%BB%87u-Long/100063623409795/" TargetMode="External"/><Relationship Id="rId3680" Type="http://schemas.openxmlformats.org/officeDocument/2006/relationships/hyperlink" Target="https://www.facebook.com/profile.php?id=100072170514315" TargetMode="External"/><Relationship Id="rId254" Type="http://schemas.openxmlformats.org/officeDocument/2006/relationships/hyperlink" Target="https://www.facebook.com/profile.php?id=100078982000263" TargetMode="External"/><Relationship Id="rId1091" Type="http://schemas.openxmlformats.org/officeDocument/2006/relationships/hyperlink" Target="https://www.facebook.com/pages/B%E1%BB%87nh-X%C3%A1-C%C3%B4ng-An-T%E1%BB%89nh/1874649846151859" TargetMode="External"/><Relationship Id="rId3333" Type="http://schemas.openxmlformats.org/officeDocument/2006/relationships/hyperlink" Target="https://www.facebook.com/CongAnTinhDienBien/" TargetMode="External"/><Relationship Id="rId3540" Type="http://schemas.openxmlformats.org/officeDocument/2006/relationships/hyperlink" Target="https://www.facebook.com/p/Tu%E1%BB%95i-tr%E1%BA%BB-C%C3%B4ng-an-huy%E1%BB%87n-M%C3%AA-Linh-100072183319533/?locale=vi_VN" TargetMode="External"/><Relationship Id="rId114" Type="http://schemas.openxmlformats.org/officeDocument/2006/relationships/hyperlink" Target="https://www.facebook.com/C%C3%B4ng-an-x%C3%A3-Gi%E1%BB%9Bi-Phi%C3%AAn-102411831988787/" TargetMode="External"/><Relationship Id="rId461" Type="http://schemas.openxmlformats.org/officeDocument/2006/relationships/hyperlink" Target="https://www.facebook.com/profile.php?id=100071958408893" TargetMode="External"/><Relationship Id="rId2142" Type="http://schemas.openxmlformats.org/officeDocument/2006/relationships/hyperlink" Target="https://www.facebook.com/p/C%C3%B4ng-an-huy%E1%BB%87n-Can-L%E1%BB%99c-100077389749902/" TargetMode="External"/><Relationship Id="rId3400" Type="http://schemas.openxmlformats.org/officeDocument/2006/relationships/hyperlink" Target="https://yenthuy.hoabinh.gov.vn/" TargetMode="External"/><Relationship Id="rId321" Type="http://schemas.openxmlformats.org/officeDocument/2006/relationships/hyperlink" Target="https://www.facebook.com/profile.php?id=100072035016233" TargetMode="External"/><Relationship Id="rId2002" Type="http://schemas.openxmlformats.org/officeDocument/2006/relationships/hyperlink" Target="https://www.facebook.com/conganxakytien/" TargetMode="External"/><Relationship Id="rId2959" Type="http://schemas.openxmlformats.org/officeDocument/2006/relationships/hyperlink" Target="https://www.facebook.com/p/C%C3%B4ng-an-ph%C6%B0%E1%BB%9Dng-%C4%90%E1%BB%93ng-T%C3%A2m-TP-Y%C3%AAn-B%C3%A1i-100067814406903/" TargetMode="External"/><Relationship Id="rId1768" Type="http://schemas.openxmlformats.org/officeDocument/2006/relationships/hyperlink" Target="https://www.facebook.com/conganxathuducbinhdaibentre/" TargetMode="External"/><Relationship Id="rId2819" Type="http://schemas.openxmlformats.org/officeDocument/2006/relationships/hyperlink" Target="https://www.facebook.com/p/C%C3%B4ng-an-x%C3%A3-Th%C3%A0nh-Minh-huy%E1%BB%87n-Th%E1%BA%A1ch-Th%C3%A0nh-100064666785010/" TargetMode="External"/><Relationship Id="rId1628" Type="http://schemas.openxmlformats.org/officeDocument/2006/relationships/hyperlink" Target="https://www.facebook.com/ConganxaMinhTan/" TargetMode="External"/><Relationship Id="rId1975" Type="http://schemas.openxmlformats.org/officeDocument/2006/relationships/hyperlink" Target="https://www.facebook.com/ConganxaHongViet/" TargetMode="External"/><Relationship Id="rId3190" Type="http://schemas.openxmlformats.org/officeDocument/2006/relationships/hyperlink" Target="https://www.facebook.com/p/C%C3%B4ng-an-x%C3%A3-%C4%90%E1%BA%A1i-Ph%C6%B0%E1%BB%9Bc-huy%E1%BB%87n-C%C3%A0ng-Long-t%E1%BB%89nh-Tr%C3%A0-Vinh-100070557765383/?locale=vi_VN" TargetMode="External"/><Relationship Id="rId4034" Type="http://schemas.openxmlformats.org/officeDocument/2006/relationships/hyperlink" Target="https://www.facebook.com/cattvinhloc/" TargetMode="External"/><Relationship Id="rId1835" Type="http://schemas.openxmlformats.org/officeDocument/2006/relationships/hyperlink" Target="https://tankhang.nongcong.thanhhoa.gov.vn/" TargetMode="External"/><Relationship Id="rId3050" Type="http://schemas.openxmlformats.org/officeDocument/2006/relationships/hyperlink" Target="https://khanhthien.yenkhanh.ninhbinh.gov.vn/" TargetMode="External"/><Relationship Id="rId1902" Type="http://schemas.openxmlformats.org/officeDocument/2006/relationships/hyperlink" Target="https://www.facebook.com/p/C%C3%B4ng-An-T%E1%BB%89nh-B%E1%BA%AFc-Ninh-100067184832103/" TargetMode="External"/><Relationship Id="rId3867" Type="http://schemas.openxmlformats.org/officeDocument/2006/relationships/hyperlink" Target="https://www.facebook.com/doanthanhniencongantayninh/" TargetMode="External"/><Relationship Id="rId788" Type="http://schemas.openxmlformats.org/officeDocument/2006/relationships/hyperlink" Target="https://www.facebook.com/profile.php?id=100063570431358" TargetMode="External"/><Relationship Id="rId995" Type="http://schemas.openxmlformats.org/officeDocument/2006/relationships/hyperlink" Target="https://www.facebook.com/PhuNham113/" TargetMode="External"/><Relationship Id="rId2469" Type="http://schemas.openxmlformats.org/officeDocument/2006/relationships/hyperlink" Target="http://phuninh.gov.vn/" TargetMode="External"/><Relationship Id="rId2676" Type="http://schemas.openxmlformats.org/officeDocument/2006/relationships/hyperlink" Target="https://www.facebook.com/p/C%C3%B4ng-an-ph%C6%B0%E1%BB%9Dng-Ph%C3%BA-S%C6%A1n-th%C3%A0nh-ph%E1%BB%91-Thanh-H%C3%B3a-100063458289968/?locale=vi_VN" TargetMode="External"/><Relationship Id="rId2883" Type="http://schemas.openxmlformats.org/officeDocument/2006/relationships/hyperlink" Target="https://tranyen.yenbai.gov.vn/to-chuc-bo-may/cac-xa-thi-tran/?UserKey=XA-HUNG-THINH" TargetMode="External"/><Relationship Id="rId3727" Type="http://schemas.openxmlformats.org/officeDocument/2006/relationships/hyperlink" Target="https://www.facebook.com/p/C%C3%B4ng-an-x%C3%A3-Ch%C3%AD-T%C3%A2n-100070525734695/?locale=fy_NL" TargetMode="External"/><Relationship Id="rId3934" Type="http://schemas.openxmlformats.org/officeDocument/2006/relationships/hyperlink" Target="https://www.facebook.com/p/C%C3%B4ng-an-x%C3%A3-Quang-Trung-huy%E1%BB%87n-Ng%E1%BB%8Dc-L%E1%BA%B7c-t%E1%BB%89nh-Thanh-H%C3%B3a-100064039745299/?_rdr" TargetMode="External"/><Relationship Id="rId648" Type="http://schemas.openxmlformats.org/officeDocument/2006/relationships/hyperlink" Target="https://www.facebook.com/profile.php?id=100067685321517" TargetMode="External"/><Relationship Id="rId855" Type="http://schemas.openxmlformats.org/officeDocument/2006/relationships/hyperlink" Target="https://www.facebook.com/profile.php?id=100055726098454" TargetMode="External"/><Relationship Id="rId1278" Type="http://schemas.openxmlformats.org/officeDocument/2006/relationships/hyperlink" Target="https://www.facebook.com/CSPCMT.CATPYB/" TargetMode="External"/><Relationship Id="rId1485" Type="http://schemas.openxmlformats.org/officeDocument/2006/relationships/hyperlink" Target="https://www.facebook.com/ConganxaDongVinh/" TargetMode="External"/><Relationship Id="rId1692" Type="http://schemas.openxmlformats.org/officeDocument/2006/relationships/hyperlink" Target="https://phuthanh.yenthanh.nghean.gov.vn/" TargetMode="External"/><Relationship Id="rId2329" Type="http://schemas.openxmlformats.org/officeDocument/2006/relationships/hyperlink" Target="https://www.yenbai.gov.vn/" TargetMode="External"/><Relationship Id="rId2536" Type="http://schemas.openxmlformats.org/officeDocument/2006/relationships/hyperlink" Target="https://www.facebook.com/conganphuongninhhiep/" TargetMode="External"/><Relationship Id="rId2743" Type="http://schemas.openxmlformats.org/officeDocument/2006/relationships/hyperlink" Target="https://tanlap.danphuong.hanoi.gov.vn/" TargetMode="External"/><Relationship Id="rId508" Type="http://schemas.openxmlformats.org/officeDocument/2006/relationships/hyperlink" Target="https://www.facebook.com/profile.php?id=100070623230186" TargetMode="External"/><Relationship Id="rId715" Type="http://schemas.openxmlformats.org/officeDocument/2006/relationships/hyperlink" Target="https://www.facebook.com/profile.php?id=100064790689546" TargetMode="External"/><Relationship Id="rId922" Type="http://schemas.openxmlformats.org/officeDocument/2006/relationships/hyperlink" Target="https://www.facebook.com/policequelong" TargetMode="External"/><Relationship Id="rId1138" Type="http://schemas.openxmlformats.org/officeDocument/2006/relationships/hyperlink" Target="https://www.facebook.com/hoiphunuconganhuyentuongduong" TargetMode="External"/><Relationship Id="rId1345" Type="http://schemas.openxmlformats.org/officeDocument/2006/relationships/hyperlink" Target="https://www.facebook.com/conganxathientan" TargetMode="External"/><Relationship Id="rId1552" Type="http://schemas.openxmlformats.org/officeDocument/2006/relationships/hyperlink" Target="https://caibe.tiengiang.gov.vn/xa-hau-my-bac-a" TargetMode="External"/><Relationship Id="rId2603" Type="http://schemas.openxmlformats.org/officeDocument/2006/relationships/hyperlink" Target="https://namtruc.namdinh.gov.vn/" TargetMode="External"/><Relationship Id="rId2950" Type="http://schemas.openxmlformats.org/officeDocument/2006/relationships/hyperlink" Target="https://www.facebook.com/p/C%C3%B4ng-an-x%C3%A3-V%C4%A9nh-Y%C3%AAn-V%C4%A9nh-L%E1%BB%99c-Thanh-H%C3%B3a-100067649521775/" TargetMode="External"/><Relationship Id="rId1205" Type="http://schemas.openxmlformats.org/officeDocument/2006/relationships/hyperlink" Target="https://www.facebook.com/Conganxakimchinh/" TargetMode="External"/><Relationship Id="rId2810" Type="http://schemas.openxmlformats.org/officeDocument/2006/relationships/hyperlink" Target="https://www.facebook.com/anninhxuanphu/" TargetMode="External"/><Relationship Id="rId51" Type="http://schemas.openxmlformats.org/officeDocument/2006/relationships/hyperlink" Target="https://www.facebook.com/conganxathachlam" TargetMode="External"/><Relationship Id="rId1412" Type="http://schemas.openxmlformats.org/officeDocument/2006/relationships/hyperlink" Target="https://www.facebook.com/conganxamyduc/" TargetMode="External"/><Relationship Id="rId3377" Type="http://schemas.openxmlformats.org/officeDocument/2006/relationships/hyperlink" Target="https://ductho.hatinh.gov.vn/tandan/pages/2024-07-25/Khoi-cong-nha-tinh-nghia-cho-gia-dinh-chinh-sach-x-478365.aspx" TargetMode="External"/><Relationship Id="rId298" Type="http://schemas.openxmlformats.org/officeDocument/2006/relationships/hyperlink" Target="https://www.facebook.com/C%C3%B4ng-An-x%C3%A3-%C4%90%E1%BB%8Bnh-B%C3%ACnh-Y%C3%AAn-%C4%90%E1%BB%8Bnh-Thanh-Ho%C3%A1-102848249138011/" TargetMode="External"/><Relationship Id="rId3584" Type="http://schemas.openxmlformats.org/officeDocument/2006/relationships/hyperlink" Target="https://xuansinh.thoxuan.thanhhoa.gov.vn/web/trang-chu/bo-may-hanh-chinh/bo-may-hanh-chinh-uy-ban-nhan-dan-xa-xuan-sinh.html" TargetMode="External"/><Relationship Id="rId3791" Type="http://schemas.openxmlformats.org/officeDocument/2006/relationships/hyperlink" Target="https://chuongmy.hanoi.gov.vn/tin-noi-bat/-/asset_publisher/yy9z8Nun5PC2/content/truong-thcs-ngoc-hoa-to-chuc-le-ky-niem-60-nam-ngay-thanh-lap-truong-va-41-nam-ngay-nha-giao-viet-nam" TargetMode="External"/><Relationship Id="rId158" Type="http://schemas.openxmlformats.org/officeDocument/2006/relationships/hyperlink" Target="https://www.facebook.com/TuoiTreConganThanhphoTamDiep/" TargetMode="External"/><Relationship Id="rId2186" Type="http://schemas.openxmlformats.org/officeDocument/2006/relationships/hyperlink" Target="https://quangninh.quangbinh.gov.vn/chi-tiet-tin/-/view-article/1/13836141260647/14079557009247" TargetMode="External"/><Relationship Id="rId2393" Type="http://schemas.openxmlformats.org/officeDocument/2006/relationships/hyperlink" Target="https://www.facebook.com/61552910902525" TargetMode="External"/><Relationship Id="rId3237" Type="http://schemas.openxmlformats.org/officeDocument/2006/relationships/hyperlink" Target="https://tanduong.dinhhoa.thainguyen.gov.vn/" TargetMode="External"/><Relationship Id="rId3444" Type="http://schemas.openxmlformats.org/officeDocument/2006/relationships/hyperlink" Target="https://kongchro.gialai.gov.vn/Xa-%C4%90ak-To-Pang/Chuyen-muc/Thong-bao/Uy-ban-nhan-dan-xa-%C4%90ak-To-Pang-kien-toan-Ban-Chi-%C4%91.aspx" TargetMode="External"/><Relationship Id="rId3651" Type="http://schemas.openxmlformats.org/officeDocument/2006/relationships/hyperlink" Target="https://caobang.gov.vn/uy-ban-nhan-dan-tinh" TargetMode="External"/><Relationship Id="rId365" Type="http://schemas.openxmlformats.org/officeDocument/2006/relationships/hyperlink" Target="https://www.facebook.com/profile.php?id=100075968181510" TargetMode="External"/><Relationship Id="rId572" Type="http://schemas.openxmlformats.org/officeDocument/2006/relationships/hyperlink" Target="https://www.facebook.com/profile.php?id=100063474136483" TargetMode="External"/><Relationship Id="rId2046" Type="http://schemas.openxmlformats.org/officeDocument/2006/relationships/hyperlink" Target="https://binhdai.bentre.gov.vn/phuthuan" TargetMode="External"/><Relationship Id="rId2253" Type="http://schemas.openxmlformats.org/officeDocument/2006/relationships/hyperlink" Target="https://quangbinh.gov.vn/" TargetMode="External"/><Relationship Id="rId2460" Type="http://schemas.openxmlformats.org/officeDocument/2006/relationships/hyperlink" Target="https://donggiang.quangnam.gov.vn/webcenter/portal/donggiang" TargetMode="External"/><Relationship Id="rId3304" Type="http://schemas.openxmlformats.org/officeDocument/2006/relationships/hyperlink" Target="https://quangngai.gov.vn/web/xa-duc-lan/trang-chu" TargetMode="External"/><Relationship Id="rId3511" Type="http://schemas.openxmlformats.org/officeDocument/2006/relationships/hyperlink" Target="https://lienhoa.phuninh.phutho.gov.vn/gioi-thieu/co-cau-to-chuc/" TargetMode="External"/><Relationship Id="rId225" Type="http://schemas.openxmlformats.org/officeDocument/2006/relationships/hyperlink" Target="https://www.facebook.com/C%C3%B4ng-An-X%C3%A3-S%C6%A1n-L%E1%BA%ADp-B%E1%BA%A3o-L%E1%BA%A1c-Cao-B%E1%BA%B1ng-101124565645526/" TargetMode="External"/><Relationship Id="rId432" Type="http://schemas.openxmlformats.org/officeDocument/2006/relationships/hyperlink" Target="https://www.facebook.com/profile.php?id=100072183319533" TargetMode="External"/><Relationship Id="rId1062" Type="http://schemas.openxmlformats.org/officeDocument/2006/relationships/hyperlink" Target="https://www.facebook.com/Ph%C3%B2ng-An-ninh-m%E1%BA%A1ng-PCTP-c%C3%B4ng-ngh%E1%BB%87-cao-CA-H%C3%B2a-B%C3%ACnh-100652039229593/" TargetMode="External"/><Relationship Id="rId2113" Type="http://schemas.openxmlformats.org/officeDocument/2006/relationships/hyperlink" Target="https://www.facebook.com/p/C%C3%B4ng-an-huy%E1%BB%87n-T%C6%B0%C6%A1ng-D%C6%B0%C6%A1ng-100064406753739/" TargetMode="External"/><Relationship Id="rId2320" Type="http://schemas.openxmlformats.org/officeDocument/2006/relationships/hyperlink" Target="https://www.facebook.com/conganxayenthanglangchanhth/" TargetMode="External"/><Relationship Id="rId4078" Type="http://schemas.openxmlformats.org/officeDocument/2006/relationships/hyperlink" Target="https://dinhhoa.thainguyen.gov.vn/" TargetMode="External"/><Relationship Id="rId1879" Type="http://schemas.openxmlformats.org/officeDocument/2006/relationships/hyperlink" Target="https://hanoi.gov.vn/" TargetMode="External"/><Relationship Id="rId3094" Type="http://schemas.openxmlformats.org/officeDocument/2006/relationships/hyperlink" Target="https://doluong.nghean.gov.vn/dong-son/gioi-thieu-chung-xa-dong-son-365181" TargetMode="External"/><Relationship Id="rId1739" Type="http://schemas.openxmlformats.org/officeDocument/2006/relationships/hyperlink" Target="https://www.facebook.com/TuoitreCongantinhBinhDinh/" TargetMode="External"/><Relationship Id="rId1946" Type="http://schemas.openxmlformats.org/officeDocument/2006/relationships/hyperlink" Target="https://www.facebook.com/p/C%C3%B4ng-An-Th%C3%A0nh-Ph%E1%BB%91-H%C6%B0ng-Y%C3%AAn-100057576334172/" TargetMode="External"/><Relationship Id="rId4005" Type="http://schemas.openxmlformats.org/officeDocument/2006/relationships/hyperlink" Target="https://www.facebook.com/100030957087036" TargetMode="External"/><Relationship Id="rId1806" Type="http://schemas.openxmlformats.org/officeDocument/2006/relationships/hyperlink" Target="https://www.facebook.com/quehuongXuanChau/" TargetMode="External"/><Relationship Id="rId3161" Type="http://schemas.openxmlformats.org/officeDocument/2006/relationships/hyperlink" Target="https://camlo.quangtri.gov.vn/" TargetMode="External"/><Relationship Id="rId3021" Type="http://schemas.openxmlformats.org/officeDocument/2006/relationships/hyperlink" Target="https://anhson.nghean.gov.vn/" TargetMode="External"/><Relationship Id="rId3978" Type="http://schemas.openxmlformats.org/officeDocument/2006/relationships/hyperlink" Target="https://www.facebook.com/congancamtrung/" TargetMode="External"/><Relationship Id="rId899" Type="http://schemas.openxmlformats.org/officeDocument/2006/relationships/hyperlink" Target="https://www.facebook.com/policetrakot" TargetMode="External"/><Relationship Id="rId2787" Type="http://schemas.openxmlformats.org/officeDocument/2006/relationships/hyperlink" Target="http://hiepluc.ninhgiang.haiduong.gov.vn/" TargetMode="External"/><Relationship Id="rId3838" Type="http://schemas.openxmlformats.org/officeDocument/2006/relationships/hyperlink" Target="https://www.facebook.com/congantpdanang/" TargetMode="External"/><Relationship Id="rId759" Type="http://schemas.openxmlformats.org/officeDocument/2006/relationships/hyperlink" Target="https://www.facebook.com/profile.php?id=100063839059089" TargetMode="External"/><Relationship Id="rId966" Type="http://schemas.openxmlformats.org/officeDocument/2006/relationships/hyperlink" Target="https://www.facebook.com/policebinhsa" TargetMode="External"/><Relationship Id="rId1389" Type="http://schemas.openxmlformats.org/officeDocument/2006/relationships/hyperlink" Target="https://www.facebook.com/conganxaphuochau" TargetMode="External"/><Relationship Id="rId1596" Type="http://schemas.openxmlformats.org/officeDocument/2006/relationships/hyperlink" Target="https://www.facebook.com/conganxakimlap/" TargetMode="External"/><Relationship Id="rId2647" Type="http://schemas.openxmlformats.org/officeDocument/2006/relationships/hyperlink" Target="https://namxuan.namdan.nghean.gov.vn/" TargetMode="External"/><Relationship Id="rId2994" Type="http://schemas.openxmlformats.org/officeDocument/2006/relationships/hyperlink" Target="https://hanoi.gov.vn/" TargetMode="External"/><Relationship Id="rId619" Type="http://schemas.openxmlformats.org/officeDocument/2006/relationships/hyperlink" Target="https://www.facebook.com/profile.php?id=100068591081617" TargetMode="External"/><Relationship Id="rId1249" Type="http://schemas.openxmlformats.org/officeDocument/2006/relationships/hyperlink" Target="https://www.facebook.com/doanthanhniencongantuyenquang/" TargetMode="External"/><Relationship Id="rId2854" Type="http://schemas.openxmlformats.org/officeDocument/2006/relationships/hyperlink" Target="https://thuanchau.sonla.gov.vn/" TargetMode="External"/><Relationship Id="rId3905" Type="http://schemas.openxmlformats.org/officeDocument/2006/relationships/hyperlink" Target="http://yenthang.yenmo.ninhbinh.gov.vn/" TargetMode="External"/><Relationship Id="rId95" Type="http://schemas.openxmlformats.org/officeDocument/2006/relationships/hyperlink" Target="https://www.facebook.com/C%C3%B4ng-an-x%C3%A3-Ng%E1%BB%8Dc-Trung-huy%E1%BB%87n-Ng%E1%BB%8Dc-L%E1%BA%B7c-593850214628956/" TargetMode="External"/><Relationship Id="rId826" Type="http://schemas.openxmlformats.org/officeDocument/2006/relationships/hyperlink" Target="https://www.facebook.com/profile.php?id=100061229732484" TargetMode="External"/><Relationship Id="rId1109" Type="http://schemas.openxmlformats.org/officeDocument/2006/relationships/hyperlink" Target="https://www.facebook.com/conganxathuducbinhdaibentre" TargetMode="External"/><Relationship Id="rId1456" Type="http://schemas.openxmlformats.org/officeDocument/2006/relationships/hyperlink" Target="https://www.facebook.com/ConganxaHoaPhuc/" TargetMode="External"/><Relationship Id="rId1663" Type="http://schemas.openxmlformats.org/officeDocument/2006/relationships/hyperlink" Target="https://phucyen.vinhphuc.gov.vn/noidung/tintuc/Lists/Gioithieucacxaphuong/View_Detail.aspx?ItemID=11" TargetMode="External"/><Relationship Id="rId1870" Type="http://schemas.openxmlformats.org/officeDocument/2006/relationships/hyperlink" Target="https://www.quangtri.gov.vn/" TargetMode="External"/><Relationship Id="rId2507" Type="http://schemas.openxmlformats.org/officeDocument/2006/relationships/hyperlink" Target="https://www.facebook.com/policetienchau/" TargetMode="External"/><Relationship Id="rId2714" Type="http://schemas.openxmlformats.org/officeDocument/2006/relationships/hyperlink" Target="https://www.facebook.com/p/C%C3%B4ng-an-x%C3%A3-Cao-Ng%E1%BB%8Dc-huy%E1%BB%87n-Ng%E1%BB%8Dc-L%E1%BA%B7c-100063589652011/" TargetMode="External"/><Relationship Id="rId2921" Type="http://schemas.openxmlformats.org/officeDocument/2006/relationships/hyperlink" Target="https://vinhthai.vinhlinh.quangtri.gov.vn/" TargetMode="External"/><Relationship Id="rId1316" Type="http://schemas.openxmlformats.org/officeDocument/2006/relationships/hyperlink" Target="https://www.facebook.com/Conganxavs113/" TargetMode="External"/><Relationship Id="rId1523" Type="http://schemas.openxmlformats.org/officeDocument/2006/relationships/hyperlink" Target="https://www.facebook.com/ConganxaDongXa/" TargetMode="External"/><Relationship Id="rId1730" Type="http://schemas.openxmlformats.org/officeDocument/2006/relationships/hyperlink" Target="https://phunghiep.haugiang.gov.vn/l%E1%BB%8Bch-l%C3%A0m-vi%E1%BB%87c-ubnd-x%C3%83-t%C3%82n-ph%C6%AF%E1%BB%9Ac-h%C6%AFng" TargetMode="External"/><Relationship Id="rId22" Type="http://schemas.openxmlformats.org/officeDocument/2006/relationships/hyperlink" Target="https://www.facebook.com/C%C3%B4ng-an-Th%E1%BB%8B-tr%E1%BA%A5n-Qu%C3%A1n-L%C3%A0o-huy%E1%BB%87n-Y%C3%AAn-%C4%90%E1%BB%8Bnh-t%E1%BB%89nh-Thanh-H%C3%B3a-105027061519209" TargetMode="External"/><Relationship Id="rId3488" Type="http://schemas.openxmlformats.org/officeDocument/2006/relationships/hyperlink" Target="https://www.facebook.com/tuoitreconganlangson/" TargetMode="External"/><Relationship Id="rId3695" Type="http://schemas.openxmlformats.org/officeDocument/2006/relationships/hyperlink" Target="https://duyenhai.travinh.gov.vn/" TargetMode="External"/><Relationship Id="rId2297" Type="http://schemas.openxmlformats.org/officeDocument/2006/relationships/hyperlink" Target="https://binhdinh.gov.vn/" TargetMode="External"/><Relationship Id="rId3348" Type="http://schemas.openxmlformats.org/officeDocument/2006/relationships/hyperlink" Target="https://www.facebook.com/tuoitreconganquangnam/" TargetMode="External"/><Relationship Id="rId3555" Type="http://schemas.openxmlformats.org/officeDocument/2006/relationships/hyperlink" Target="https://dason.doluong.nghean.gov.vn/" TargetMode="External"/><Relationship Id="rId3762" Type="http://schemas.openxmlformats.org/officeDocument/2006/relationships/hyperlink" Target="https://stp.hanam.gov.vn/Pages/thong-bao-to-chuc-dau-gia-quyen-su-dung-dat-tai-xa-ngoc-son-huyen-kim-bang-637251157078117161.aspx" TargetMode="External"/><Relationship Id="rId269" Type="http://schemas.openxmlformats.org/officeDocument/2006/relationships/hyperlink" Target="https://www.facebook.com/profile.php?id=100072414188764" TargetMode="External"/><Relationship Id="rId476" Type="http://schemas.openxmlformats.org/officeDocument/2006/relationships/hyperlink" Target="https://www.facebook.com/profile.php?id=100069726939590" TargetMode="External"/><Relationship Id="rId683" Type="http://schemas.openxmlformats.org/officeDocument/2006/relationships/hyperlink" Target="https://www.facebook.com/profile.php?id=100066334665937" TargetMode="External"/><Relationship Id="rId890" Type="http://schemas.openxmlformats.org/officeDocument/2006/relationships/hyperlink" Target="https://www.facebook.com/policeZaHung" TargetMode="External"/><Relationship Id="rId2157" Type="http://schemas.openxmlformats.org/officeDocument/2006/relationships/hyperlink" Target="https://www.facebook.com/people/C%C3%B4ng-an-x%C3%A3-Thi%E1%BB%87u-V%E1%BA%ADn-Thi%E1%BB%87u-H%C3%B3a/100063774684071/" TargetMode="External"/><Relationship Id="rId2364" Type="http://schemas.openxmlformats.org/officeDocument/2006/relationships/hyperlink" Target="https://qppl.dienbien.gov.vn/" TargetMode="External"/><Relationship Id="rId2571" Type="http://schemas.openxmlformats.org/officeDocument/2006/relationships/hyperlink" Target="https://thitran.muonglat.thanhhoa.gov.vn/" TargetMode="External"/><Relationship Id="rId3208" Type="http://schemas.openxmlformats.org/officeDocument/2006/relationships/hyperlink" Target="https://bactramy.quangnam.gov.vn/webcenter/portal/bactramy" TargetMode="External"/><Relationship Id="rId3415" Type="http://schemas.openxmlformats.org/officeDocument/2006/relationships/hyperlink" Target="https://www.facebook.com/p/C%C3%B4ng-An-Th%C3%A0nh-Ph%E1%BB%91-H%C6%B0ng-Y%C3%AAn-100057576334172/" TargetMode="External"/><Relationship Id="rId129" Type="http://schemas.openxmlformats.org/officeDocument/2006/relationships/hyperlink" Target="https://www.facebook.com/xaydungphongtrao" TargetMode="External"/><Relationship Id="rId336" Type="http://schemas.openxmlformats.org/officeDocument/2006/relationships/hyperlink" Target="https://www.facebook.com/profile.php?id=100078282393034" TargetMode="External"/><Relationship Id="rId543" Type="http://schemas.openxmlformats.org/officeDocument/2006/relationships/hyperlink" Target="https://www.facebook.com/profile.php?id=100063673751543" TargetMode="External"/><Relationship Id="rId1173" Type="http://schemas.openxmlformats.org/officeDocument/2006/relationships/hyperlink" Target="https://www.facebook.com/conganxaquanglang" TargetMode="External"/><Relationship Id="rId1380" Type="http://schemas.openxmlformats.org/officeDocument/2006/relationships/hyperlink" Target="https://www.facebook.com/conganxaquangphu/" TargetMode="External"/><Relationship Id="rId2017" Type="http://schemas.openxmlformats.org/officeDocument/2006/relationships/hyperlink" Target="https://nhonhau.annhon.binhdinh.gov.vn/" TargetMode="External"/><Relationship Id="rId2224" Type="http://schemas.openxmlformats.org/officeDocument/2006/relationships/hyperlink" Target="https://www.facebook.com/conganthachha/?locale=vi_VN" TargetMode="External"/><Relationship Id="rId3622" Type="http://schemas.openxmlformats.org/officeDocument/2006/relationships/hyperlink" Target="https://xasontrung.hatinh.gov.vn/" TargetMode="External"/><Relationship Id="rId403" Type="http://schemas.openxmlformats.org/officeDocument/2006/relationships/hyperlink" Target="https://www.facebook.com/profile.php?id=100076219935227" TargetMode="External"/><Relationship Id="rId750" Type="http://schemas.openxmlformats.org/officeDocument/2006/relationships/hyperlink" Target="https://www.facebook.com/profile.php?id=100064067769175" TargetMode="External"/><Relationship Id="rId1033" Type="http://schemas.openxmlformats.org/officeDocument/2006/relationships/hyperlink" Target="https://www.facebook.com/Ph%C3%B2ng-K%E1%BB%B9-thu%E1%BA%ADt-h%C3%ACnh-s%E1%BB%B1-C%C3%B4ng-an-t%E1%BB%89nh-Cao-B%E1%BA%B1ng-104832925136628/" TargetMode="External"/><Relationship Id="rId2431" Type="http://schemas.openxmlformats.org/officeDocument/2006/relationships/hyperlink" Target="https://www.facebook.com/policeduynghia/" TargetMode="External"/><Relationship Id="rId610" Type="http://schemas.openxmlformats.org/officeDocument/2006/relationships/hyperlink" Target="https://www.facebook.com/profile.php?id=100057574024652" TargetMode="External"/><Relationship Id="rId1240" Type="http://schemas.openxmlformats.org/officeDocument/2006/relationships/hyperlink" Target="https://www.facebook.com/DoManhTung1988/" TargetMode="External"/><Relationship Id="rId4049" Type="http://schemas.openxmlformats.org/officeDocument/2006/relationships/hyperlink" Target="https://melinh.hanoi.gov.vn/thi-tran-quang-minh.htm" TargetMode="External"/><Relationship Id="rId1100" Type="http://schemas.openxmlformats.org/officeDocument/2006/relationships/hyperlink" Target="https://www.facebook.com/conganxatruongdong/" TargetMode="External"/><Relationship Id="rId1917" Type="http://schemas.openxmlformats.org/officeDocument/2006/relationships/hyperlink" Target="https://www.facebook.com/DoanThanhnienCongantinhLaoCai/" TargetMode="External"/><Relationship Id="rId3065" Type="http://schemas.openxmlformats.org/officeDocument/2006/relationships/hyperlink" Target="https://www.facebook.com/xabinhsonanhson/" TargetMode="External"/><Relationship Id="rId3272" Type="http://schemas.openxmlformats.org/officeDocument/2006/relationships/hyperlink" Target="https://trunghoa.quangbinh.gov.vn/" TargetMode="External"/><Relationship Id="rId193" Type="http://schemas.openxmlformats.org/officeDocument/2006/relationships/hyperlink" Target="https://www.facebook.com/profile.php?id=100072195438924" TargetMode="External"/><Relationship Id="rId2081" Type="http://schemas.openxmlformats.org/officeDocument/2006/relationships/hyperlink" Target="https://dienlu.bathuoc.thanhhoa.gov.vn/" TargetMode="External"/><Relationship Id="rId3132" Type="http://schemas.openxmlformats.org/officeDocument/2006/relationships/hyperlink" Target="https://minhhoa.quangbinh.gov.vn/" TargetMode="External"/><Relationship Id="rId260" Type="http://schemas.openxmlformats.org/officeDocument/2006/relationships/hyperlink" Target="https://www.facebook.com/profile.php?id=100072201740770" TargetMode="External"/><Relationship Id="rId120" Type="http://schemas.openxmlformats.org/officeDocument/2006/relationships/hyperlink" Target="https://www.facebook.com/Xuanthuy05017/" TargetMode="External"/><Relationship Id="rId2898" Type="http://schemas.openxmlformats.org/officeDocument/2006/relationships/hyperlink" Target="https://chupuh.gialai.gov.vn/chuyen-muc/Thong-bao.aspx" TargetMode="External"/><Relationship Id="rId3949" Type="http://schemas.openxmlformats.org/officeDocument/2006/relationships/hyperlink" Target="https://camvan.camthuy.thanhhoa.gov.vn/web/danh-ba-co-quan-chuc-nang" TargetMode="External"/><Relationship Id="rId2758" Type="http://schemas.openxmlformats.org/officeDocument/2006/relationships/hyperlink" Target="https://www.facebook.com/p/C%C3%B4ng-an-x%C3%A3-C%C3%A1c-S%C6%A1n-Th%E1%BB%8B-x%C3%A3-Nghi-S%C6%A1n-100063839059089/" TargetMode="External"/><Relationship Id="rId2965" Type="http://schemas.openxmlformats.org/officeDocument/2006/relationships/hyperlink" Target="https://www.facebook.com/p/C%C3%B4ng-an-huy%E1%BB%87n-Y%C3%AAn-Ch%C3%A2u-t%E1%BB%89nh-S%C6%A1n-La-100067882819020/" TargetMode="External"/><Relationship Id="rId3809" Type="http://schemas.openxmlformats.org/officeDocument/2006/relationships/hyperlink" Target="https://www.facebook.com/TuoitreCongantinhBinhDinh/" TargetMode="External"/><Relationship Id="rId937" Type="http://schemas.openxmlformats.org/officeDocument/2006/relationships/hyperlink" Target="https://www.facebook.com/policekadang" TargetMode="External"/><Relationship Id="rId1567" Type="http://schemas.openxmlformats.org/officeDocument/2006/relationships/hyperlink" Target="https://hoangtruong.hoanghoa.thanhhoa.gov.vn/" TargetMode="External"/><Relationship Id="rId1774" Type="http://schemas.openxmlformats.org/officeDocument/2006/relationships/hyperlink" Target="https://www.facebook.com/tuoitrecongansonla/" TargetMode="External"/><Relationship Id="rId1981" Type="http://schemas.openxmlformats.org/officeDocument/2006/relationships/hyperlink" Target="https://sonla.gov.vn/tin-van-hoa-xa-hoi/le-don-nhan-ban-giao-truy-dieu-va-an-tang-hai-cot-liet-si-quan-tinh-nguyen-viet-nam-hy-sinh-tai--714097" TargetMode="External"/><Relationship Id="rId2618" Type="http://schemas.openxmlformats.org/officeDocument/2006/relationships/hyperlink" Target="https://www.facebook.com/p/C%C3%B4ng-an-x%C3%A3-Qu%E1%BA%A3ng-V%C4%83n-th%E1%BB%8B-x%C3%A3-Ba-%C4%90%E1%BB%93n-100058684023511/" TargetMode="External"/><Relationship Id="rId2825" Type="http://schemas.openxmlformats.org/officeDocument/2006/relationships/hyperlink" Target="https://xuanloc.dongnai.gov.vn/" TargetMode="External"/><Relationship Id="rId66" Type="http://schemas.openxmlformats.org/officeDocument/2006/relationships/hyperlink" Target="https://www.facebook.com/Conganxaphukhecamkhe" TargetMode="External"/><Relationship Id="rId1427" Type="http://schemas.openxmlformats.org/officeDocument/2006/relationships/hyperlink" Target="https://www.facebook.com/conganxalungniem" TargetMode="External"/><Relationship Id="rId1634" Type="http://schemas.openxmlformats.org/officeDocument/2006/relationships/hyperlink" Target="https://www.facebook.com/Conganxamuongkhong/" TargetMode="External"/><Relationship Id="rId1841" Type="http://schemas.openxmlformats.org/officeDocument/2006/relationships/hyperlink" Target="https://www.facebook.com/csgtcatpquangngai/" TargetMode="External"/><Relationship Id="rId4040" Type="http://schemas.openxmlformats.org/officeDocument/2006/relationships/hyperlink" Target="https://www.facebook.com/p/C%C3%B4ng-an-x%C3%A3-V%C4%A9nh-Long-100068525307147/" TargetMode="External"/><Relationship Id="rId3599" Type="http://schemas.openxmlformats.org/officeDocument/2006/relationships/hyperlink" Target="https://www.facebook.com/p/C%C3%B4ng-an-x%C3%A3-Hi%E1%BB%87p-C%C3%A1t-Nam-S%C3%A1ch-H%E1%BA%A3i-D%C6%B0%C6%A1ng-100072440046533/" TargetMode="External"/><Relationship Id="rId1701" Type="http://schemas.openxmlformats.org/officeDocument/2006/relationships/hyperlink" Target="https://quangphu.thoxuan.thanhhoa.gov.vn/" TargetMode="External"/><Relationship Id="rId3459" Type="http://schemas.openxmlformats.org/officeDocument/2006/relationships/hyperlink" Target="https://kimboi.hoabinh.gov.vn/" TargetMode="External"/><Relationship Id="rId3666" Type="http://schemas.openxmlformats.org/officeDocument/2006/relationships/hyperlink" Target="https://bentre.gov.vn/news/Pages/Tintucsukien.aspx?Term=B%E1%BA%BFn%20Tre%20v%E1%BB%9Bi%20c%C3%B4ng%20d%C3%A2n&amp;ItemID=36492" TargetMode="External"/><Relationship Id="rId587" Type="http://schemas.openxmlformats.org/officeDocument/2006/relationships/hyperlink" Target="https://www.facebook.com/profile.php?id=100062863521624" TargetMode="External"/><Relationship Id="rId2268" Type="http://schemas.openxmlformats.org/officeDocument/2006/relationships/hyperlink" Target="https://baclieu.gov.vn/" TargetMode="External"/><Relationship Id="rId3319" Type="http://schemas.openxmlformats.org/officeDocument/2006/relationships/hyperlink" Target="https://www.facebook.com/groups/toi.yeu.xa.thuy.xuan.tien.huyen.chuong.my/" TargetMode="External"/><Relationship Id="rId3873" Type="http://schemas.openxmlformats.org/officeDocument/2006/relationships/hyperlink" Target="https://www.facebook.com/xnctthue/" TargetMode="External"/><Relationship Id="rId447" Type="http://schemas.openxmlformats.org/officeDocument/2006/relationships/hyperlink" Target="https://www.facebook.com/profile.php?id=100072054085007" TargetMode="External"/><Relationship Id="rId794" Type="http://schemas.openxmlformats.org/officeDocument/2006/relationships/hyperlink" Target="https://www.facebook.com/profile.php?id=100063532419754" TargetMode="External"/><Relationship Id="rId1077" Type="http://schemas.openxmlformats.org/officeDocument/2006/relationships/hyperlink" Target="https://www.facebook.com/CSGT.QUANGTRI/" TargetMode="External"/><Relationship Id="rId2128" Type="http://schemas.openxmlformats.org/officeDocument/2006/relationships/hyperlink" Target="https://www.quangninh.gov.vn/" TargetMode="External"/><Relationship Id="rId2475" Type="http://schemas.openxmlformats.org/officeDocument/2006/relationships/hyperlink" Target="https://www.facebook.com/587881275432823" TargetMode="External"/><Relationship Id="rId2682" Type="http://schemas.openxmlformats.org/officeDocument/2006/relationships/hyperlink" Target="https://www.facebook.com/p/C%C3%B4ng-an-x%C3%A3-T%C3%B9ng-Ch%C3%A2u-Huy%E1%BB%87n-%C4%90%E1%BB%A9c-Th%E1%BB%8D-100063474136483/" TargetMode="External"/><Relationship Id="rId3526" Type="http://schemas.openxmlformats.org/officeDocument/2006/relationships/hyperlink" Target="https://www.quangninh.gov.vn/donvi/xahiephoa/Trang/ChiTietTinTuc.aspx?nid=943" TargetMode="External"/><Relationship Id="rId3733" Type="http://schemas.openxmlformats.org/officeDocument/2006/relationships/hyperlink" Target="https://bentre.gov.vn/Documents/848_danh_sach%20nguoi%20phat%20ngon.pdf" TargetMode="External"/><Relationship Id="rId3940" Type="http://schemas.openxmlformats.org/officeDocument/2006/relationships/hyperlink" Target="https://www.facebook.com/p/C%C3%B4ng-an-x%C3%A3-Ph%C3%BAc-Th%E1%BB%8Bnh-huy%E1%BB%87n-Ng%E1%BB%8Dc-L%E1%BA%B7c-t%E1%BB%89nh-Thanh-Ho%C3%A1-100037192226173/?locale=it_IT" TargetMode="External"/><Relationship Id="rId654" Type="http://schemas.openxmlformats.org/officeDocument/2006/relationships/hyperlink" Target="https://www.facebook.com/profile.php?id=100067331566943" TargetMode="External"/><Relationship Id="rId861" Type="http://schemas.openxmlformats.org/officeDocument/2006/relationships/hyperlink" Target="https://www.facebook.com/profile.php?id=100050620252362" TargetMode="External"/><Relationship Id="rId1284" Type="http://schemas.openxmlformats.org/officeDocument/2006/relationships/hyperlink" Target="https://www.facebook.com/cshshb" TargetMode="External"/><Relationship Id="rId1491" Type="http://schemas.openxmlformats.org/officeDocument/2006/relationships/hyperlink" Target="https://www.facebook.com/conganxaDongQuang/" TargetMode="External"/><Relationship Id="rId2335" Type="http://schemas.openxmlformats.org/officeDocument/2006/relationships/hyperlink" Target="https://gialai.gov.vn/" TargetMode="External"/><Relationship Id="rId2542" Type="http://schemas.openxmlformats.org/officeDocument/2006/relationships/hyperlink" Target="https://www.facebook.com/C%C3%B4ng-an-x%C3%A3-Thi%E1%BA%BFt-%E1%BB%90ng-huy%E1%BB%87n-B%C3%A1-Th%C6%B0%E1%BB%9Bc-102636818305307/" TargetMode="External"/><Relationship Id="rId3800" Type="http://schemas.openxmlformats.org/officeDocument/2006/relationships/hyperlink" Target="https://bentre.gov.vn/Documents/848_danh_sach%20nguoi%20phat%20ngon.pdf" TargetMode="External"/><Relationship Id="rId307" Type="http://schemas.openxmlformats.org/officeDocument/2006/relationships/hyperlink" Target="https://www.facebook.com/profile.php?id=100083057086428" TargetMode="External"/><Relationship Id="rId514" Type="http://schemas.openxmlformats.org/officeDocument/2006/relationships/hyperlink" Target="https://www.facebook.com/profile.php?id=100070405173006" TargetMode="External"/><Relationship Id="rId721" Type="http://schemas.openxmlformats.org/officeDocument/2006/relationships/hyperlink" Target="https://www.facebook.com/profile.php?id=100064714087264" TargetMode="External"/><Relationship Id="rId1144" Type="http://schemas.openxmlformats.org/officeDocument/2006/relationships/hyperlink" Target="https://www.facebook.com/hoiphunucaag/" TargetMode="External"/><Relationship Id="rId1351" Type="http://schemas.openxmlformats.org/officeDocument/2006/relationships/hyperlink" Target="https://www.facebook.com/conganxaThachTrung" TargetMode="External"/><Relationship Id="rId2402" Type="http://schemas.openxmlformats.org/officeDocument/2006/relationships/hyperlink" Target="https://www.facebook.com/policebinhquy/" TargetMode="External"/><Relationship Id="rId1004" Type="http://schemas.openxmlformats.org/officeDocument/2006/relationships/hyperlink" Target="https://www.facebook.com/phongcsgtvinhlong/" TargetMode="External"/><Relationship Id="rId1211" Type="http://schemas.openxmlformats.org/officeDocument/2006/relationships/hyperlink" Target="https://www.facebook.com/conganxaiamonong/" TargetMode="External"/><Relationship Id="rId3176" Type="http://schemas.openxmlformats.org/officeDocument/2006/relationships/hyperlink" Target="https://bentre.gov.vn/news/Pages/Tintucsukien.aspx?Term=B%E1%BA%BFn%20Tre%20v%E1%BB%9Bi%20c%C3%B4ng%20d%C3%A2n&amp;ItemID=36492" TargetMode="External"/><Relationship Id="rId3383" Type="http://schemas.openxmlformats.org/officeDocument/2006/relationships/hyperlink" Target="https://www.facebook.com/p/C%C3%B4ng-an-ph%C6%B0%E1%BB%9Dng-K%E1%BB%B3-Trinh-th%E1%BB%8B-x%C3%A3-K%E1%BB%B3-Anh-H%C3%A0-T%C4%A9nh-100078038280365/" TargetMode="External"/><Relationship Id="rId3590" Type="http://schemas.openxmlformats.org/officeDocument/2006/relationships/hyperlink" Target="https://congbang.pacnam.gov.vn/" TargetMode="External"/><Relationship Id="rId2192" Type="http://schemas.openxmlformats.org/officeDocument/2006/relationships/hyperlink" Target="https://namdinh.gov.vn/" TargetMode="External"/><Relationship Id="rId3036" Type="http://schemas.openxmlformats.org/officeDocument/2006/relationships/hyperlink" Target="https://thanhngoc.thanhchuong.nghean.gov.vn/" TargetMode="External"/><Relationship Id="rId3243" Type="http://schemas.openxmlformats.org/officeDocument/2006/relationships/hyperlink" Target="https://www.facebook.com/tuoitreconganquangbinh/" TargetMode="External"/><Relationship Id="rId164" Type="http://schemas.openxmlformats.org/officeDocument/2006/relationships/hyperlink" Target="https://www.facebook.com/profile.php?id=100072195438924" TargetMode="External"/><Relationship Id="rId371" Type="http://schemas.openxmlformats.org/officeDocument/2006/relationships/hyperlink" Target="https://www.facebook.com/profile.php?id=100075913813558" TargetMode="External"/><Relationship Id="rId2052" Type="http://schemas.openxmlformats.org/officeDocument/2006/relationships/hyperlink" Target="https://www.facebook.com/conganxaquangphu/" TargetMode="External"/><Relationship Id="rId3450" Type="http://schemas.openxmlformats.org/officeDocument/2006/relationships/hyperlink" Target="https://www.facebook.com/p/Tu%E1%BB%95i-tr%E1%BA%BB-C%C3%B4ng-an-Th%C3%A0nh-ph%E1%BB%91-V%C4%A9nh-Y%C3%AAn-100066497717181/?locale=gl_ES" TargetMode="External"/><Relationship Id="rId3103" Type="http://schemas.openxmlformats.org/officeDocument/2006/relationships/hyperlink" Target="https://www.facebook.com/truyenhinhthixakyanh/videos/x%C3%A3-k%E1%BB%B3-nam-quy%E1%BA%BFt-cao-n%E1%BB%97-l%E1%BB%B1c-l%E1%BB%9Bn-quy%E1%BA%BFt-t%C3%A2m-tr%E1%BB%9F-th%C3%A0nh-ph%C6%B0%E1%BB%9Dng-c%E1%BB%ADa-ng%C3%B5-ph%C3%ADa-nam-tx-k%E1%BB%B3/1691428721649673/" TargetMode="External"/><Relationship Id="rId3310" Type="http://schemas.openxmlformats.org/officeDocument/2006/relationships/hyperlink" Target="https://www.facebook.com/p/C%C3%B4ng-an-x%C3%A3-N%C3%A0-T%E1%BA%A5u-th%C3%A0nh-ph%E1%BB%91-%C4%90i%E1%BB%87n-Bi%C3%AAn-Ph%E1%BB%A7-100072035016233/" TargetMode="External"/><Relationship Id="rId231" Type="http://schemas.openxmlformats.org/officeDocument/2006/relationships/hyperlink" Target="https://www.facebook.com/C%C3%B4ng-an-ph%C6%B0%E1%BB%9Dng-Qu%E1%BA%A3ng-Th%C3%A0nh-TP-Thanh-H%C3%B3a-115170173672420" TargetMode="External"/><Relationship Id="rId2869" Type="http://schemas.openxmlformats.org/officeDocument/2006/relationships/hyperlink" Target="https://simacai.laocai.gov.vn/" TargetMode="External"/><Relationship Id="rId1678" Type="http://schemas.openxmlformats.org/officeDocument/2006/relationships/hyperlink" Target="https://phuly.phuluong.thainguyen.gov.vn/uy-ban-nhan-dan" TargetMode="External"/><Relationship Id="rId1885" Type="http://schemas.openxmlformats.org/officeDocument/2006/relationships/hyperlink" Target="https://kiengiang.gov.vn/" TargetMode="External"/><Relationship Id="rId2729" Type="http://schemas.openxmlformats.org/officeDocument/2006/relationships/hyperlink" Target="https://www.facebook.com/p/C%C3%B4ng-an-huy%E1%BB%87n-Minh-H%C3%B3a-100063651312687/" TargetMode="External"/><Relationship Id="rId2936" Type="http://schemas.openxmlformats.org/officeDocument/2006/relationships/hyperlink" Target="https://hscvth.hatinh.gov.vn/thachha/vbdh.nsf/str/9301209EF65C0F52472587FB000B517C/$file/GI%E1%BA%A4Y%20M%E1%BB%9CI%20GI%E1%BA%A2I%20QUY%E1%BA%BET%20%C4%90%C6%A0N%20TH%C6%AF%20%C4%90%E1%BB%92NG%20XU%C3%82N(17.02.2022_08h51p51)_signed.pdf" TargetMode="External"/><Relationship Id="rId4084" Type="http://schemas.openxmlformats.org/officeDocument/2006/relationships/hyperlink" Target="https://lamson.thoxuan.thanhhoa.gov.vn/" TargetMode="External"/><Relationship Id="rId908" Type="http://schemas.openxmlformats.org/officeDocument/2006/relationships/hyperlink" Target="https://www.facebook.com/policetienchau" TargetMode="External"/><Relationship Id="rId1538" Type="http://schemas.openxmlformats.org/officeDocument/2006/relationships/hyperlink" Target="https://giaoan.langchanh.thanhhoa.gov.vn/" TargetMode="External"/><Relationship Id="rId1745" Type="http://schemas.openxmlformats.org/officeDocument/2006/relationships/hyperlink" Target="https://www.facebook.com/Tu%E1%BB%95i-tr%E1%BA%BB-C%C3%B4ng-an-TP-S%E1%BA%A7m-S%C6%A1n-100069346653553/?locale=vi_VN" TargetMode="External"/><Relationship Id="rId1952" Type="http://schemas.openxmlformats.org/officeDocument/2006/relationships/hyperlink" Target="https://binhphuoc.gov.vn/" TargetMode="External"/><Relationship Id="rId4011" Type="http://schemas.openxmlformats.org/officeDocument/2006/relationships/hyperlink" Target="https://thachlam.baolam.caobang.gov.vn/" TargetMode="External"/><Relationship Id="rId37" Type="http://schemas.openxmlformats.org/officeDocument/2006/relationships/hyperlink" Target="https://www.facebook.com/C%C3%B4ng-an-x%C3%A3-V%C4%A9nh-Ti%E1%BA%BFn-V%C4%A9nh-L%E1%BB%99c-Thanh-H%C3%B3a-102607741861347" TargetMode="External"/><Relationship Id="rId1605" Type="http://schemas.openxmlformats.org/officeDocument/2006/relationships/hyperlink" Target="https://www.facebook.com/conganxalaison/" TargetMode="External"/><Relationship Id="rId1812" Type="http://schemas.openxmlformats.org/officeDocument/2006/relationships/hyperlink" Target="https://datafiles.nghean.gov.vn/nan-ubnd/4117/steeringdocument/bc_giam_sat_cua_hdnd_20240508020240508050157084_Signed638508361957203069.pdf" TargetMode="External"/><Relationship Id="rId3777" Type="http://schemas.openxmlformats.org/officeDocument/2006/relationships/hyperlink" Target="https://www.facebook.com/p/C%C3%B4ng-an-ph%C6%B0%E1%BB%9Dng-%C4%90%E1%BA%ADu-Li%C3%AAu-Th%E1%BB%8B-x%C3%A3-H%E1%BB%93ng-L%C4%A9nh-H%C3%A0-T%C4%A9nh-100069141701263/" TargetMode="External"/><Relationship Id="rId3984" Type="http://schemas.openxmlformats.org/officeDocument/2006/relationships/hyperlink" Target="https://www.facebook.com/p/C%C3%B4ng-an-x%C3%A3-Xu%C3%A2n-Thu%E1%BB%B7-100066347632750/?locale=fr_CA" TargetMode="External"/><Relationship Id="rId698" Type="http://schemas.openxmlformats.org/officeDocument/2006/relationships/hyperlink" Target="https://www.facebook.com/profile.php?id=100065175061816" TargetMode="External"/><Relationship Id="rId2379" Type="http://schemas.openxmlformats.org/officeDocument/2006/relationships/hyperlink" Target="https://baclieu.gov.vn/" TargetMode="External"/><Relationship Id="rId2586" Type="http://schemas.openxmlformats.org/officeDocument/2006/relationships/hyperlink" Target="https://chupuh.gialai.gov.vn/xa-ia-hru/Documents.aspx" TargetMode="External"/><Relationship Id="rId2793" Type="http://schemas.openxmlformats.org/officeDocument/2006/relationships/hyperlink" Target="https://www.facebook.com/catpsonla/" TargetMode="External"/><Relationship Id="rId3637" Type="http://schemas.openxmlformats.org/officeDocument/2006/relationships/hyperlink" Target="https://www.facebook.com/pages/Cong%20An%20Huyen%20Giong%20Trom/552014178144054/" TargetMode="External"/><Relationship Id="rId3844" Type="http://schemas.openxmlformats.org/officeDocument/2006/relationships/hyperlink" Target="https://www.facebook.com/p/C%C3%B4ng-an-huy%E1%BB%87n-%C4%90%E1%BB%A9c-C%C6%A1-100057245957638/" TargetMode="External"/><Relationship Id="rId558" Type="http://schemas.openxmlformats.org/officeDocument/2006/relationships/hyperlink" Target="https://www.facebook.com/profile.php?id=100063556540192" TargetMode="External"/><Relationship Id="rId765" Type="http://schemas.openxmlformats.org/officeDocument/2006/relationships/hyperlink" Target="https://www.facebook.com/profile.php?id=100063760157490" TargetMode="External"/><Relationship Id="rId972" Type="http://schemas.openxmlformats.org/officeDocument/2006/relationships/hyperlink" Target="https://www.facebook.com/policeBinhAn" TargetMode="External"/><Relationship Id="rId1188" Type="http://schemas.openxmlformats.org/officeDocument/2006/relationships/hyperlink" Target="https://www.facebook.com/conganxaphucchu/" TargetMode="External"/><Relationship Id="rId1395" Type="http://schemas.openxmlformats.org/officeDocument/2006/relationships/hyperlink" Target="https://www.facebook.com/conganxaPhuChau/" TargetMode="External"/><Relationship Id="rId2239" Type="http://schemas.openxmlformats.org/officeDocument/2006/relationships/hyperlink" Target="https://baclieu.gov.vn/" TargetMode="External"/><Relationship Id="rId2446" Type="http://schemas.openxmlformats.org/officeDocument/2006/relationships/hyperlink" Target="https://duyxuyen.quangnam.gov.vn/webcenter/portal/duyxuyen/pages_tin-tuc/chi-tiet-tin?dDocName=PORTAL027869" TargetMode="External"/><Relationship Id="rId2653" Type="http://schemas.openxmlformats.org/officeDocument/2006/relationships/hyperlink" Target="https://www.facebook.com/p/ANTT-V%C5%A9-Vinh-V%C5%A9-Th%C6%B0-100062609227953/" TargetMode="External"/><Relationship Id="rId2860" Type="http://schemas.openxmlformats.org/officeDocument/2006/relationships/hyperlink" Target="https://anhson.nghean.gov.vn/long-son" TargetMode="External"/><Relationship Id="rId3704" Type="http://schemas.openxmlformats.org/officeDocument/2006/relationships/hyperlink" Target="https://www.facebook.com/p/C%C3%B4ng-an-x%C3%A3-Nguy%C3%AAn-X%C3%A1-%C4%90%C3%B4ng-H%C6%B0ng-Th%C3%A1i-B%C3%ACnh-100075874274651/" TargetMode="External"/><Relationship Id="rId418" Type="http://schemas.openxmlformats.org/officeDocument/2006/relationships/hyperlink" Target="https://www.facebook.com/phunuconganhanam" TargetMode="External"/><Relationship Id="rId625" Type="http://schemas.openxmlformats.org/officeDocument/2006/relationships/hyperlink" Target="https://www.facebook.com/profile.php?id=100068315706523" TargetMode="External"/><Relationship Id="rId832" Type="http://schemas.openxmlformats.org/officeDocument/2006/relationships/hyperlink" Target="https://www.facebook.com/profile.php?id=100060182194802" TargetMode="External"/><Relationship Id="rId1048" Type="http://schemas.openxmlformats.org/officeDocument/2006/relationships/hyperlink" Target="https://www.facebook.com/Ph%C3%B2ng-C%E1%BA%A3nh-s%C3%A1t-PCCC-CNCH-Ngh%E1%BB%87-An-336153300301211" TargetMode="External"/><Relationship Id="rId1255" Type="http://schemas.openxmlformats.org/officeDocument/2006/relationships/hyperlink" Target="https://www.facebook.com/DoanthanhnienConganhuyenBacHa" TargetMode="External"/><Relationship Id="rId1462" Type="http://schemas.openxmlformats.org/officeDocument/2006/relationships/hyperlink" Target="https://www.facebook.com/conganxahoangdongf/" TargetMode="External"/><Relationship Id="rId2306" Type="http://schemas.openxmlformats.org/officeDocument/2006/relationships/hyperlink" Target="https://www.facebook.com/catphochiminhofficial/?locale=vi_VN" TargetMode="External"/><Relationship Id="rId2513" Type="http://schemas.openxmlformats.org/officeDocument/2006/relationships/hyperlink" Target="https://www.quangninh.gov.vn/donvi/TXQuangYen/Trang/ChiTietBVGioiThieu.aspx?bvid=212" TargetMode="External"/><Relationship Id="rId3911" Type="http://schemas.openxmlformats.org/officeDocument/2006/relationships/hyperlink" Target="https://tanphuc.langchanh.thanhhoa.gov.vn/" TargetMode="External"/><Relationship Id="rId1115" Type="http://schemas.openxmlformats.org/officeDocument/2006/relationships/hyperlink" Target="https://www.facebook.com/ConganxaThieuNgoc" TargetMode="External"/><Relationship Id="rId1322" Type="http://schemas.openxmlformats.org/officeDocument/2006/relationships/hyperlink" Target="https://www.facebook.com/ConganxaVinhPhong/" TargetMode="External"/><Relationship Id="rId2720" Type="http://schemas.openxmlformats.org/officeDocument/2006/relationships/hyperlink" Target="https://www.facebook.com/CAXQuangThach/" TargetMode="External"/><Relationship Id="rId3287" Type="http://schemas.openxmlformats.org/officeDocument/2006/relationships/hyperlink" Target="https://www.facebook.com/p/Tu%E1%BB%95i-tr%E1%BA%BB-C%C3%B4ng-an-huy%E1%BB%87n-Ninh-Ph%C6%B0%E1%BB%9Bc-100068114569027/" TargetMode="External"/><Relationship Id="rId2096" Type="http://schemas.openxmlformats.org/officeDocument/2006/relationships/hyperlink" Target="https://yenlap.phutho.gov.vn/khu-minh-cat-xa-dong-lac-to-chuc-ngay-hoi-dai-doan-ket-toan-dan-toc/" TargetMode="External"/><Relationship Id="rId3494" Type="http://schemas.openxmlformats.org/officeDocument/2006/relationships/hyperlink" Target="https://ductho.hatinh.gov.vn/tandan/pages/2024-07-25/Khoi-cong-nha-tinh-nghia-cho-gia-dinh-chinh-sach-x-478365.aspx" TargetMode="External"/><Relationship Id="rId3147" Type="http://schemas.openxmlformats.org/officeDocument/2006/relationships/hyperlink" Target="https://chauthanh.soctrang.gov.vn/huyenchauthanh/1308/33327/57720/349607/Uy-ban-nhan-dan-xa--Thi-tran/Uy-ban-han-dan-xa-Thuan-Hoa.aspx" TargetMode="External"/><Relationship Id="rId3354" Type="http://schemas.openxmlformats.org/officeDocument/2006/relationships/hyperlink" Target="https://thaibinh.gov.vn/van-ban-phap-luat/van-ban-dieu-hanh/ban-hanh-dinh-muc-kinh-te-ky-thuat-ap-dung-cho-hoat-dong-khu.html" TargetMode="External"/><Relationship Id="rId3561" Type="http://schemas.openxmlformats.org/officeDocument/2006/relationships/hyperlink" Target="https://dbnd.quangbinh.gov.vn/chi-tiet-tin/-/view-article/1/1515633979427/1689756165816" TargetMode="External"/><Relationship Id="rId275" Type="http://schemas.openxmlformats.org/officeDocument/2006/relationships/hyperlink" Target="https://www.facebook.com/C%C3%B4ng-an-x%C3%A3-C%C3%A1t-Th%E1%BB%8Bnh-106385711078846" TargetMode="External"/><Relationship Id="rId482" Type="http://schemas.openxmlformats.org/officeDocument/2006/relationships/hyperlink" Target="https://www.facebook.com/profile.php?id=100071393120467" TargetMode="External"/><Relationship Id="rId2163" Type="http://schemas.openxmlformats.org/officeDocument/2006/relationships/hyperlink" Target="https://www.facebook.com/conganxathuandien/" TargetMode="External"/><Relationship Id="rId2370" Type="http://schemas.openxmlformats.org/officeDocument/2006/relationships/hyperlink" Target="https://hoaan.caobang.gov.vn/" TargetMode="External"/><Relationship Id="rId3007" Type="http://schemas.openxmlformats.org/officeDocument/2006/relationships/hyperlink" Target="https://www.facebook.com/p/C%C3%B4ng-an-x%C3%A3-Qu%E1%BA%A3ng-S%C6%A1n-100068854224748/" TargetMode="External"/><Relationship Id="rId3214" Type="http://schemas.openxmlformats.org/officeDocument/2006/relationships/hyperlink" Target="https://stttt.dienbien.gov.vn/vi/about/danh-sach-nguoi-phat-ngon-tinh-dien-bien-nam-2018.html" TargetMode="External"/><Relationship Id="rId3421" Type="http://schemas.openxmlformats.org/officeDocument/2006/relationships/hyperlink" Target="https://www.facebook.com/people/C%C3%B4ng-An-X%C3%A3-Minh-L%E1%BB%99c/100075944591201/" TargetMode="External"/><Relationship Id="rId135" Type="http://schemas.openxmlformats.org/officeDocument/2006/relationships/hyperlink" Target="https://www.facebook.com/X%C3%A2y-d%E1%BB%B1ng-phong-tr%C3%A0o-b%E1%BA%A3o-v%E1%BB%87-ANTQ-Huy%E1%BB%87n-Tam-B%C3%ACnh-T%E1%BB%89nh-V%C4%A9nh-Long-105290122023218" TargetMode="External"/><Relationship Id="rId342" Type="http://schemas.openxmlformats.org/officeDocument/2006/relationships/hyperlink" Target="https://www.facebook.com/profile.php?id=100072202249710" TargetMode="External"/><Relationship Id="rId2023" Type="http://schemas.openxmlformats.org/officeDocument/2006/relationships/hyperlink" Target="https://thaibinh.gov.vn/van-ban-phap-luat/van-ban-tinh-uy/ubnd-xa-phong-chau-huyen-dong-hung-chuyen-muc-dich-su-dung-d.html" TargetMode="External"/><Relationship Id="rId2230" Type="http://schemas.openxmlformats.org/officeDocument/2006/relationships/hyperlink" Target="https://www.facebook.com/p/C%C3%B4ng-An-T%E1%BB%89nh-B%E1%BA%AFc-Ninh-100067184832103/" TargetMode="External"/><Relationship Id="rId202" Type="http://schemas.openxmlformats.org/officeDocument/2006/relationships/hyperlink" Target="https://www.facebook.com/profile.php?id=100072218360197" TargetMode="External"/><Relationship Id="rId1789" Type="http://schemas.openxmlformats.org/officeDocument/2006/relationships/hyperlink" Target="https://bacson.langson.gov.vn/" TargetMode="External"/><Relationship Id="rId1996" Type="http://schemas.openxmlformats.org/officeDocument/2006/relationships/hyperlink" Target="https://kimson.ninhbinh.gov.vn/gioi-thieu/xa-kim-chinh" TargetMode="External"/><Relationship Id="rId4055" Type="http://schemas.openxmlformats.org/officeDocument/2006/relationships/hyperlink" Target="https://www.facebook.com/vinhandanphucvu198/" TargetMode="External"/><Relationship Id="rId1649" Type="http://schemas.openxmlformats.org/officeDocument/2006/relationships/hyperlink" Target="https://mythanh.yenthanh.nghean.gov.vn/" TargetMode="External"/><Relationship Id="rId1856" Type="http://schemas.openxmlformats.org/officeDocument/2006/relationships/hyperlink" Target="https://www.facebook.com/ConganThanhHoaOfficial/?locale=vi_VN" TargetMode="External"/><Relationship Id="rId2907" Type="http://schemas.openxmlformats.org/officeDocument/2006/relationships/hyperlink" Target="https://yenbinh.yenbai.gov.vn/" TargetMode="External"/><Relationship Id="rId3071" Type="http://schemas.openxmlformats.org/officeDocument/2006/relationships/hyperlink" Target="https://camngoc.camthuy.thanhhoa.gov.vn/" TargetMode="External"/><Relationship Id="rId1509" Type="http://schemas.openxmlformats.org/officeDocument/2006/relationships/hyperlink" Target="https://dongson.thanhhoa.gov.vn/" TargetMode="External"/><Relationship Id="rId1716" Type="http://schemas.openxmlformats.org/officeDocument/2006/relationships/hyperlink" Target="https://www.facebook.com/dtncatphp/" TargetMode="External"/><Relationship Id="rId1923" Type="http://schemas.openxmlformats.org/officeDocument/2006/relationships/hyperlink" Target="http://lungkhaunhin.muongkhuong.laocai.gov.vn/to-chuc-bo-may/gioi-thieu-to-chuc-bo-may-xa-lung-vai-1246005" TargetMode="External"/><Relationship Id="rId3888" Type="http://schemas.openxmlformats.org/officeDocument/2006/relationships/hyperlink" Target="https://www.facebook.com/p/C%C3%B4ng-an-x%C3%A3-L%C3%AA-H%E1%BB%93-100064560319193/?locale=mk_MK" TargetMode="External"/><Relationship Id="rId2697" Type="http://schemas.openxmlformats.org/officeDocument/2006/relationships/hyperlink" Target="https://www.facebook.com/p/C%C3%B4ng-an-x%C3%A3-Long-X%C3%A1-100063532419754/" TargetMode="External"/><Relationship Id="rId3748" Type="http://schemas.openxmlformats.org/officeDocument/2006/relationships/hyperlink" Target="https://triton.angiang.gov.vn/wps/portal/Home" TargetMode="External"/><Relationship Id="rId669" Type="http://schemas.openxmlformats.org/officeDocument/2006/relationships/hyperlink" Target="https://www.facebook.com/profile.php?id=100066720815458" TargetMode="External"/><Relationship Id="rId876" Type="http://schemas.openxmlformats.org/officeDocument/2006/relationships/hyperlink" Target="https://www.facebook.com/profile.php?id=100034431847238" TargetMode="External"/><Relationship Id="rId1299" Type="http://schemas.openxmlformats.org/officeDocument/2006/relationships/hyperlink" Target="https://www.facebook.com/CoquanHanhphap/" TargetMode="External"/><Relationship Id="rId2557" Type="http://schemas.openxmlformats.org/officeDocument/2006/relationships/hyperlink" Target="https://yenmo.ninhbinh.gov.vn/" TargetMode="External"/><Relationship Id="rId3608" Type="http://schemas.openxmlformats.org/officeDocument/2006/relationships/hyperlink" Target="https://doanhung.phutho.gov.vn/Chuyen-muc-tin/Chi-tiet-tin/tabid/92/title/15599/ctitle/3/language/vi-VN/Default.aspx" TargetMode="External"/><Relationship Id="rId3955" Type="http://schemas.openxmlformats.org/officeDocument/2006/relationships/hyperlink" Target="https://thanhpho.tuyenquang.gov.vn/" TargetMode="External"/><Relationship Id="rId529" Type="http://schemas.openxmlformats.org/officeDocument/2006/relationships/hyperlink" Target="https://www.facebook.com/profile.php?id=100069787908812" TargetMode="External"/><Relationship Id="rId736" Type="http://schemas.openxmlformats.org/officeDocument/2006/relationships/hyperlink" Target="https://www.facebook.com/profile.php?id=100064504334143" TargetMode="External"/><Relationship Id="rId1159" Type="http://schemas.openxmlformats.org/officeDocument/2006/relationships/hyperlink" Target="https://www.facebook.com/CONGANXADAOLY/" TargetMode="External"/><Relationship Id="rId1366" Type="http://schemas.openxmlformats.org/officeDocument/2006/relationships/hyperlink" Target="https://www.facebook.com/ConganxaTanBinh/" TargetMode="External"/><Relationship Id="rId2417" Type="http://schemas.openxmlformats.org/officeDocument/2006/relationships/hyperlink" Target="https://www.facebook.com/PoliceDaiPhong/" TargetMode="External"/><Relationship Id="rId2764" Type="http://schemas.openxmlformats.org/officeDocument/2006/relationships/hyperlink" Target="https://quangtrach.quangxuong.thanhhoa.gov.vn/thong-tin-quy-hoach/xa-quang-trach-to-chuc-hoi-nghi-cong-khai-lay-y-kien-cua-cac-co-quan-to-chuc-va-cong-dong-dan-cu-3436" TargetMode="External"/><Relationship Id="rId2971" Type="http://schemas.openxmlformats.org/officeDocument/2006/relationships/hyperlink" Target="https://trungson.doluong.nghean.gov.vn/" TargetMode="External"/><Relationship Id="rId3815" Type="http://schemas.openxmlformats.org/officeDocument/2006/relationships/hyperlink" Target="https://www.facebook.com/tuoitreconganxathanhtrach/?locale=vi_VN" TargetMode="External"/><Relationship Id="rId943" Type="http://schemas.openxmlformats.org/officeDocument/2006/relationships/hyperlink" Target="https://www.facebook.com/policeduyvinh" TargetMode="External"/><Relationship Id="rId1019" Type="http://schemas.openxmlformats.org/officeDocument/2006/relationships/hyperlink" Target="https://www.facebook.com/Ph%E1%BB%A5-n%E1%BB%AF-C%C3%B4ng-an-th%C3%A0nh-ph%E1%BB%91-%C4%90%C3%A0-N%E1%BA%B5ng-101163909199179/" TargetMode="External"/><Relationship Id="rId1573" Type="http://schemas.openxmlformats.org/officeDocument/2006/relationships/hyperlink" Target="https://thaibinh.gov.vn/van-ban-phap-luat/van-ban-dieu-hanh/ve-viec-giao-dat-cho-uy-ban-nhan-dan-xa-hong-bach-huyen-dong.html" TargetMode="External"/><Relationship Id="rId1780" Type="http://schemas.openxmlformats.org/officeDocument/2006/relationships/hyperlink" Target="https://trungngai.vinhlong.gov.vn/" TargetMode="External"/><Relationship Id="rId2624" Type="http://schemas.openxmlformats.org/officeDocument/2006/relationships/hyperlink" Target="https://chuongmy.hanoi.gov.vn/" TargetMode="External"/><Relationship Id="rId2831" Type="http://schemas.openxmlformats.org/officeDocument/2006/relationships/hyperlink" Target="https://www.facebook.com/p/C%C3%B4ng-an-x%C3%A3-C%E1%BA%A9m-Ninh-100064752490634/" TargetMode="External"/><Relationship Id="rId72" Type="http://schemas.openxmlformats.org/officeDocument/2006/relationships/hyperlink" Target="https://www.facebook.com/profile.php?id=100069362282975" TargetMode="External"/><Relationship Id="rId803" Type="http://schemas.openxmlformats.org/officeDocument/2006/relationships/hyperlink" Target="https://www.facebook.com/profile.php?id=100063488833805" TargetMode="External"/><Relationship Id="rId1226" Type="http://schemas.openxmlformats.org/officeDocument/2006/relationships/hyperlink" Target="https://www.facebook.com/conganxahoangchau/" TargetMode="External"/><Relationship Id="rId1433" Type="http://schemas.openxmlformats.org/officeDocument/2006/relationships/hyperlink" Target="https://www.facebook.com/conganxalienloc" TargetMode="External"/><Relationship Id="rId1640" Type="http://schemas.openxmlformats.org/officeDocument/2006/relationships/hyperlink" Target="https://www.facebook.com/p/C%C3%B4ng-an-x%C3%A3-M%E1%BB%B9-Th%E1%BA%A1nh-An-B%E1%BA%BFn-Tre-100075841302470/" TargetMode="External"/><Relationship Id="rId1500" Type="http://schemas.openxmlformats.org/officeDocument/2006/relationships/hyperlink" Target="https://www.facebook.com/conganxadonglac/" TargetMode="External"/><Relationship Id="rId3398" Type="http://schemas.openxmlformats.org/officeDocument/2006/relationships/hyperlink" Target="https://m.chiemhoa.gov.vn/ubnd-xa-thi-tran.html" TargetMode="External"/><Relationship Id="rId3258" Type="http://schemas.openxmlformats.org/officeDocument/2006/relationships/hyperlink" Target="https://binhdai.bentre.gov.vn/longhoa" TargetMode="External"/><Relationship Id="rId3465" Type="http://schemas.openxmlformats.org/officeDocument/2006/relationships/hyperlink" Target="https://dbnd.quangbinh.gov.vn/chi-tiet-tin/-/view-article/1/1515633979427/1689756165816" TargetMode="External"/><Relationship Id="rId3672" Type="http://schemas.openxmlformats.org/officeDocument/2006/relationships/hyperlink" Target="https://tpthanhhoa.thanhhoa.gov.vn/web/gioi-thieu-chung/tin-tuc/quoc-phong-an-ninh/phuong-quang-thinh-to-chuc-ngay-hoi-toan-dan-bao-ve-an-ninh-to-quoc.html" TargetMode="External"/><Relationship Id="rId179" Type="http://schemas.openxmlformats.org/officeDocument/2006/relationships/hyperlink" Target="https://www.facebook.com/profile.php?id=100073524621443" TargetMode="External"/><Relationship Id="rId386" Type="http://schemas.openxmlformats.org/officeDocument/2006/relationships/hyperlink" Target="https://www.facebook.com/profile.php?id=100072882894005" TargetMode="External"/><Relationship Id="rId593" Type="http://schemas.openxmlformats.org/officeDocument/2006/relationships/hyperlink" Target="https://www.facebook.com/profile.php?id=100061229988068" TargetMode="External"/><Relationship Id="rId2067" Type="http://schemas.openxmlformats.org/officeDocument/2006/relationships/hyperlink" Target="https://www.facebook.com/CONGANXADAILOC/" TargetMode="External"/><Relationship Id="rId2274" Type="http://schemas.openxmlformats.org/officeDocument/2006/relationships/hyperlink" Target="https://baclieu.gov.vn/" TargetMode="External"/><Relationship Id="rId2481" Type="http://schemas.openxmlformats.org/officeDocument/2006/relationships/hyperlink" Target="https://qppl.quangnam.gov.vn/" TargetMode="External"/><Relationship Id="rId3118" Type="http://schemas.openxmlformats.org/officeDocument/2006/relationships/hyperlink" Target="https://thanhtam.chonthanh.binhphuoc.gov.vn/" TargetMode="External"/><Relationship Id="rId3325" Type="http://schemas.openxmlformats.org/officeDocument/2006/relationships/hyperlink" Target="https://tamnong.phutho.gov.vn/Chuyen-muc-tin/Chi-tiet-tin/t/xa-hien-quan/title/248/ctitle/210" TargetMode="External"/><Relationship Id="rId3532" Type="http://schemas.openxmlformats.org/officeDocument/2006/relationships/hyperlink" Target="https://thanhxuan.hanoi.gov.vn/" TargetMode="External"/><Relationship Id="rId246" Type="http://schemas.openxmlformats.org/officeDocument/2006/relationships/hyperlink" Target="https://www.facebook.com/profile.php?id=100069866522888" TargetMode="External"/><Relationship Id="rId453" Type="http://schemas.openxmlformats.org/officeDocument/2006/relationships/hyperlink" Target="https://www.facebook.com/caxhason" TargetMode="External"/><Relationship Id="rId660" Type="http://schemas.openxmlformats.org/officeDocument/2006/relationships/hyperlink" Target="https://www.facebook.com/profile.php?id=100067055584527" TargetMode="External"/><Relationship Id="rId1083" Type="http://schemas.openxmlformats.org/officeDocument/2006/relationships/hyperlink" Target="https://www.facebook.com/pages/Ph%C3%B2ng-C%E1%BA%A3nh-S%C3%A1t-Ph%C3%B2ng-Ch%C3%A1y-Ch%E1%BB%AFa-Ch%C3%A1y-C%E1%BB%A9u-N%E1%BA%A1n-C%E1%BB%A9u-H%E1%BB%99-C%C3%B4ng-An-T%E1%BB%89nh-Kontum/549225398586695" TargetMode="External"/><Relationship Id="rId1290" Type="http://schemas.openxmlformats.org/officeDocument/2006/relationships/hyperlink" Target="https://www.facebook.com/csgtthachha/" TargetMode="External"/><Relationship Id="rId2134" Type="http://schemas.openxmlformats.org/officeDocument/2006/relationships/hyperlink" Target="http://congbao.phutho.gov.vn/tong-tap.html?classification=2&amp;unitid=2&amp;pageIndex=10" TargetMode="External"/><Relationship Id="rId2341" Type="http://schemas.openxmlformats.org/officeDocument/2006/relationships/hyperlink" Target="https://vinhlong.gov.vn/" TargetMode="External"/><Relationship Id="rId106" Type="http://schemas.openxmlformats.org/officeDocument/2006/relationships/hyperlink" Target="https://www.facebook.com/conganthitranlangchanh/" TargetMode="External"/><Relationship Id="rId313" Type="http://schemas.openxmlformats.org/officeDocument/2006/relationships/hyperlink" Target="https://www.facebook.com/profile.php?id=100082798402298" TargetMode="External"/><Relationship Id="rId1150" Type="http://schemas.openxmlformats.org/officeDocument/2006/relationships/hyperlink" Target="https://www.facebook.com/ConganxaDongKinh" TargetMode="External"/><Relationship Id="rId4099" Type="http://schemas.openxmlformats.org/officeDocument/2006/relationships/table" Target="../tables/table1.xml"/><Relationship Id="rId520" Type="http://schemas.openxmlformats.org/officeDocument/2006/relationships/hyperlink" Target="https://www.facebook.com/profile.php?id=100070077787329" TargetMode="External"/><Relationship Id="rId2201" Type="http://schemas.openxmlformats.org/officeDocument/2006/relationships/hyperlink" Target="https://www.facebook.com/p/B%E1%BA%A3n-Tin-X%C3%A3-Minh-%C4%90%E1%BB%A9c-100057515256641/" TargetMode="External"/><Relationship Id="rId1010" Type="http://schemas.openxmlformats.org/officeDocument/2006/relationships/hyperlink" Target="https://www.facebook.com/phongchaybinhthuan/" TargetMode="External"/><Relationship Id="rId1967" Type="http://schemas.openxmlformats.org/officeDocument/2006/relationships/hyperlink" Target="https://www.facebook.com/conganxahoangtruong/" TargetMode="External"/><Relationship Id="rId4026" Type="http://schemas.openxmlformats.org/officeDocument/2006/relationships/hyperlink" Target="https://thitran.hatrung.thanhhoa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995"/>
  <sheetViews>
    <sheetView tabSelected="1" zoomScaleNormal="100" workbookViewId="0">
      <pane ySplit="1" topLeftCell="A2" activePane="bottomLeft" state="frozen"/>
      <selection pane="bottomLeft" activeCell="A29001" sqref="A2:XFD29001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2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320</v>
      </c>
      <c r="C1" s="22" t="s">
        <v>335</v>
      </c>
      <c r="D1" s="22" t="s">
        <v>336</v>
      </c>
      <c r="E1" s="19" t="s">
        <v>329</v>
      </c>
      <c r="F1" s="18" t="s">
        <v>328</v>
      </c>
      <c r="G1" s="8" t="s">
        <v>325</v>
      </c>
      <c r="H1" s="20" t="s">
        <v>327</v>
      </c>
      <c r="I1" s="7" t="s">
        <v>330</v>
      </c>
      <c r="J1" s="17" t="s">
        <v>326</v>
      </c>
      <c r="K1" s="7" t="s">
        <v>323</v>
      </c>
      <c r="L1" s="23" t="s">
        <v>337</v>
      </c>
      <c r="M1" s="16" t="s">
        <v>324</v>
      </c>
      <c r="N1" s="21" t="s">
        <v>333</v>
      </c>
      <c r="O1" s="21" t="s">
        <v>331</v>
      </c>
      <c r="P1" s="21" t="s">
        <v>334</v>
      </c>
      <c r="Q1" s="21" t="s">
        <v>332</v>
      </c>
    </row>
    <row r="2" spans="1:17" ht="30" customHeight="1" x14ac:dyDescent="0.25">
      <c r="A2" s="1">
        <v>29001</v>
      </c>
      <c r="B2" s="2" t="str">
        <f>HYPERLINK("https://www.facebook.com/tuoitreconganquanhadong/?locale=vi_VN", "Công an xã Đông La thành phố Hà Nội")</f>
        <v>Công an xã Đông La thành phố Hà Nội</v>
      </c>
      <c r="C2" s="12" t="s">
        <v>321</v>
      </c>
      <c r="D2" s="12" t="s">
        <v>322</v>
      </c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29002</v>
      </c>
      <c r="B3" s="2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3" s="12" t="s">
        <v>321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29003</v>
      </c>
      <c r="B4" s="2" t="str">
        <f>HYPERLINK("https://www.facebook.com/conganxadonglac/", "Công an xã Đồng Lạc tỉnh Phú Thọ")</f>
        <v>Công an xã Đồng Lạc tỉnh Phú Thọ</v>
      </c>
      <c r="C4" s="12" t="s">
        <v>321</v>
      </c>
      <c r="D4" s="12" t="s">
        <v>322</v>
      </c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29004</v>
      </c>
      <c r="B5" s="2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5" s="12" t="s">
        <v>321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29005</v>
      </c>
      <c r="B6" s="2" t="str">
        <f>HYPERLINK("https://www.facebook.com/p/Tu%E1%BB%95i-tr%E1%BA%BB-C%C3%B4ng-an-Th%C3%A1i-B%C3%ACnh-100068113789461/", "Công an xã Đông Long tỉnh Thái Bình")</f>
        <v>Công an xã Đông Long tỉnh Thái Bình</v>
      </c>
      <c r="C6" s="12" t="s">
        <v>321</v>
      </c>
      <c r="D6" s="12" t="s">
        <v>322</v>
      </c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29006</v>
      </c>
      <c r="B7" s="2" t="str">
        <f>HYPERLINK("https://www.quangninh.gov.vn/", "UBND Ủy ban nhân dân xã Đông Long tỉnh Thái Bình")</f>
        <v>UBND Ủy ban nhân dân xã Đông Long tỉnh Thái Bình</v>
      </c>
      <c r="C7" s="12" t="s">
        <v>321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29007</v>
      </c>
      <c r="B8" s="2" t="str">
        <f>HYPERLINK("https://www.facebook.com/conganxadongnam/", "Công an xã Đông Nam tỉnh Thanh Hóa")</f>
        <v>Công an xã Đông Nam tỉnh Thanh Hóa</v>
      </c>
      <c r="C8" s="12" t="s">
        <v>321</v>
      </c>
      <c r="D8" s="12" t="s">
        <v>322</v>
      </c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29008</v>
      </c>
      <c r="B9" s="2" t="str">
        <f>HYPERLINK("https://dongson.thanhhoa.gov.vn/", "UBND Ủy ban nhân dân xã Đông Nam tỉnh Thanh Hóa")</f>
        <v>UBND Ủy ban nhân dân xã Đông Nam tỉnh Thanh Hóa</v>
      </c>
      <c r="C9" s="12" t="s">
        <v>321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29009</v>
      </c>
      <c r="B10" s="2" t="str">
        <f>HYPERLINK("https://www.facebook.com/conganxadongninh/", "Công an xã Đông Ninh tỉnh Thanh Hóa")</f>
        <v>Công an xã Đông Ninh tỉnh Thanh Hóa</v>
      </c>
      <c r="C10" s="12" t="s">
        <v>321</v>
      </c>
      <c r="D10" s="12" t="s">
        <v>322</v>
      </c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29010</v>
      </c>
      <c r="B11" s="2" t="str">
        <f>HYPERLINK("https://dongson.thanhhoa.gov.vn/", "UBND Ủy ban nhân dân xã Đông Ninh tỉnh Thanh Hóa")</f>
        <v>UBND Ủy ban nhân dân xã Đông Ninh tỉnh Thanh Hóa</v>
      </c>
      <c r="C11" s="12" t="s">
        <v>321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29011</v>
      </c>
      <c r="B12" s="2" t="str">
        <f>HYPERLINK("https://www.facebook.com/p/C%C3%B4ng-an-x%C3%A3-%C4%90%C3%B4ng-Ph%C3%BA-huy%E1%BB%87n-%C4%90%C3%B4ng-S%C6%A1n-t%E1%BB%89nh-Thanh-H%C3%B3a-100083122513009/", "Công an xã Đông Phú tỉnh Thanh Hóa")</f>
        <v>Công an xã Đông Phú tỉnh Thanh Hóa</v>
      </c>
      <c r="C12" s="12" t="s">
        <v>321</v>
      </c>
      <c r="D12" s="12" t="s">
        <v>322</v>
      </c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29012</v>
      </c>
      <c r="B13" s="2" t="str">
        <f>HYPERLINK("https://dongson.thanhhoa.gov.vn/", "UBND Ủy ban nhân dân xã Đông Phú tỉnh Thanh Hóa")</f>
        <v>UBND Ủy ban nhân dân xã Đông Phú tỉnh Thanh Hóa</v>
      </c>
      <c r="C13" s="12" t="s">
        <v>321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29013</v>
      </c>
      <c r="B14" s="2" t="str">
        <f>HYPERLINK("https://www.facebook.com/p/Tu%E1%BB%95i-tr%E1%BA%BB-C%C3%B4ng-an-Th%C3%A1i-B%C3%ACnh-100068113789461/", "Công an xã Đông Quang tỉnh Thái Bình")</f>
        <v>Công an xã Đông Quang tỉnh Thái Bình</v>
      </c>
      <c r="C14" s="12" t="s">
        <v>321</v>
      </c>
      <c r="D14" s="12" t="s">
        <v>322</v>
      </c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29014</v>
      </c>
      <c r="B15" s="2" t="str">
        <f>HYPERLINK("https://thaibinh.gov.vn/van-ban-phap-luat/van-ban-dieu-hanh/ve-viec-cho-phep-uy-ban-nhan-dan-xa-dong-quang-huyen-dong-hu.html", "UBND Ủy ban nhân dân xã Đông Quang tỉnh Thái Bình")</f>
        <v>UBND Ủy ban nhân dân xã Đông Quang tỉnh Thái Bình</v>
      </c>
      <c r="C15" s="12" t="s">
        <v>321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29015</v>
      </c>
      <c r="B16" s="2" t="s">
        <v>11</v>
      </c>
      <c r="C16" s="13" t="s">
        <v>1</v>
      </c>
      <c r="D16" s="12" t="s">
        <v>322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29016</v>
      </c>
      <c r="B17" s="2" t="str">
        <f>HYPERLINK("http://soyte.tuyenquang.gov.vn/vi/tin-y-te-trong-tinh?id=5645", "UBND Ủy ban nhân dân xã Đồng Quý tỉnh Tuyên Quang")</f>
        <v>UBND Ủy ban nhân dân xã Đồng Quý tỉnh Tuyên Quang</v>
      </c>
      <c r="C17" s="12" t="s">
        <v>321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29017</v>
      </c>
      <c r="B18" s="2" t="str">
        <f>HYPERLINK("https://www.facebook.com/conganxadongson/", "Công an xã Đông Sơn tỉnh Bắc Giang")</f>
        <v>Công an xã Đông Sơn tỉnh Bắc Giang</v>
      </c>
      <c r="C18" s="12" t="s">
        <v>321</v>
      </c>
      <c r="D18" s="12" t="s">
        <v>322</v>
      </c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29018</v>
      </c>
      <c r="B19" s="2" t="str">
        <f>HYPERLINK("https://dongson.yenthe.bacgiang.gov.vn/", "UBND Ủy ban nhân dân xã Đông Sơn tỉnh Bắc Giang")</f>
        <v>UBND Ủy ban nhân dân xã Đông Sơn tỉnh Bắc Giang</v>
      </c>
      <c r="C19" s="12" t="s">
        <v>321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29019</v>
      </c>
      <c r="B20" s="2" t="str">
        <f>HYPERLINK("https://www.facebook.com/conganxadongthangtrieuson/", "Công an xã Đồng Thắng tỉnh Thanh Hóa")</f>
        <v>Công an xã Đồng Thắng tỉnh Thanh Hóa</v>
      </c>
      <c r="C20" s="12" t="s">
        <v>321</v>
      </c>
      <c r="D20" s="12" t="s">
        <v>322</v>
      </c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29020</v>
      </c>
      <c r="B21" s="2" t="str">
        <f>HYPERLINK("https://dongthang.trieuson.thanhhoa.gov.vn/trang-chu", "UBND Ủy ban nhân dân xã Đồng Thắng tỉnh Thanh Hóa")</f>
        <v>UBND Ủy ban nhân dân xã Đồng Thắng tỉnh Thanh Hóa</v>
      </c>
      <c r="C21" s="12" t="s">
        <v>321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29021</v>
      </c>
      <c r="B22" s="2" t="str">
        <f>HYPERLINK("https://www.facebook.com/ConganxaDongThanh2021/", "Công an xã Đông Thành tỉnh Phú Thọ")</f>
        <v>Công an xã Đông Thành tỉnh Phú Thọ</v>
      </c>
      <c r="C22" s="12" t="s">
        <v>321</v>
      </c>
      <c r="D22" s="12" t="s">
        <v>322</v>
      </c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29022</v>
      </c>
      <c r="B23" s="2" t="str">
        <f>HYPERLINK("http://congbao.phutho.gov.vn/tong-tap.html?type=3&amp;publishyear=0&amp;unitid=2", "UBND Ủy ban nhân dân xã Đông Thành tỉnh Phú Thọ")</f>
        <v>UBND Ủy ban nhân dân xã Đông Thành tỉnh Phú Thọ</v>
      </c>
      <c r="C23" s="12" t="s">
        <v>321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29023</v>
      </c>
      <c r="B24" s="2" t="str">
        <f>HYPERLINK("https://www.facebook.com/Conganxadongthinh/", "Công an xã Đồng Thịnh tỉnh Thanh Hóa")</f>
        <v>Công an xã Đồng Thịnh tỉnh Thanh Hóa</v>
      </c>
      <c r="C24" s="12" t="s">
        <v>321</v>
      </c>
      <c r="D24" s="12" t="s">
        <v>322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29024</v>
      </c>
      <c r="B25" s="2" t="str">
        <f>HYPERLINK("https://dongthinh.dinhhoa.thainguyen.gov.vn/", "UBND Ủy ban nhân dân xã Đồng Thịnh tỉnh Thanh Hóa")</f>
        <v>UBND Ủy ban nhân dân xã Đồng Thịnh tỉnh Thanh Hóa</v>
      </c>
      <c r="C25" s="12" t="s">
        <v>321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29025</v>
      </c>
      <c r="B26" s="2" t="str">
        <f>HYPERLINK("https://www.facebook.com/ConganxaDongVinh/", "Công an xã Đông Vinh tỉnh Thái Bình")</f>
        <v>Công an xã Đông Vinh tỉnh Thái Bình</v>
      </c>
      <c r="C26" s="12" t="s">
        <v>321</v>
      </c>
      <c r="D26" s="12" t="s">
        <v>322</v>
      </c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29026</v>
      </c>
      <c r="B27" s="2" t="str">
        <f>HYPERLINK("https://donghung.thaibinh.gov.vn/danh-sach-xa-thi-tran/xa-dong-vinh", "UBND Ủy ban nhân dân xã Đông Vinh tỉnh Thái Bình")</f>
        <v>UBND Ủy ban nhân dân xã Đông Vinh tỉnh Thái Bình</v>
      </c>
      <c r="C27" s="12" t="s">
        <v>321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29027</v>
      </c>
      <c r="B28" s="2" t="str">
        <f>HYPERLINK("https://www.facebook.com/ConganxaDongXa/", "Công an xã Đông Xá tỉnh Thái Bình")</f>
        <v>Công an xã Đông Xá tỉnh Thái Bình</v>
      </c>
      <c r="C28" s="12" t="s">
        <v>321</v>
      </c>
      <c r="D28" s="12" t="s">
        <v>322</v>
      </c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29028</v>
      </c>
      <c r="B29" s="2" t="str">
        <f>HYPERLINK("https://thaibinh.gov.vn/van-ban-phap-luat/van-ban-dieu-hanh/ve-viec-giao-dat-cho-uy-ban-nhan-dan-xa-dong-xa-huyen-dong-h.html", "UBND Ủy ban nhân dân xã Đông Xá tỉnh Thái Bình")</f>
        <v>UBND Ủy ban nhân dân xã Đông Xá tỉnh Thái Bình</v>
      </c>
      <c r="C29" s="12" t="s">
        <v>321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29029</v>
      </c>
      <c r="B30" s="2" t="str">
        <f>HYPERLINK("https://www.facebook.com/Conganxadongxahuyennari/", "Công an xã Đổng Xá tỉnh Bắc Kạn")</f>
        <v>Công an xã Đổng Xá tỉnh Bắc Kạn</v>
      </c>
      <c r="C30" s="12" t="s">
        <v>321</v>
      </c>
      <c r="D30" s="12" t="s">
        <v>322</v>
      </c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29030</v>
      </c>
      <c r="B31" s="2" t="str">
        <f>HYPERLINK("https://nari.backan.gov.vn/", "UBND Ủy ban nhân dân xã Đổng Xá tỉnh Bắc Kạn")</f>
        <v>UBND Ủy ban nhân dân xã Đổng Xá tỉnh Bắc Kạn</v>
      </c>
      <c r="C31" s="12" t="s">
        <v>321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29031</v>
      </c>
      <c r="B32" s="2" t="str">
        <f>HYPERLINK("https://www.facebook.com/conganxadonxuan/", "Công an xã Đôn Xuân tỉnh Trà Vinh")</f>
        <v>Công an xã Đôn Xuân tỉnh Trà Vinh</v>
      </c>
      <c r="C32" s="12" t="s">
        <v>321</v>
      </c>
      <c r="D32" s="12" t="s">
        <v>322</v>
      </c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29032</v>
      </c>
      <c r="B33" s="2" t="str">
        <f>HYPERLINK("https://donxuan.duyenhai.travinh.gov.vn/", "UBND Ủy ban nhân dân xã Đôn Xuân tỉnh Trà Vinh")</f>
        <v>UBND Ủy ban nhân dân xã Đôn Xuân tỉnh Trà Vinh</v>
      </c>
      <c r="C33" s="12" t="s">
        <v>321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29033</v>
      </c>
      <c r="B34" s="2" t="s">
        <v>137</v>
      </c>
      <c r="C34" s="13" t="s">
        <v>1</v>
      </c>
      <c r="D34" s="12" t="s">
        <v>322</v>
      </c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29034</v>
      </c>
      <c r="B35" s="2" t="str">
        <f>HYPERLINK("http://duclong.nhoquan.ninhbinh.gov.vn/", "UBND Ủy ban nhân dân xã Đức Long tỉnh Ninh Bình")</f>
        <v>UBND Ủy ban nhân dân xã Đức Long tỉnh Ninh Bình</v>
      </c>
      <c r="C35" s="12" t="s">
        <v>321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29035</v>
      </c>
      <c r="B36" s="2" t="s">
        <v>115</v>
      </c>
      <c r="C36" s="13" t="s">
        <v>1</v>
      </c>
      <c r="D36" s="12" t="s">
        <v>322</v>
      </c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29036</v>
      </c>
      <c r="B37" s="2" t="str">
        <f>HYPERLINK("https://bdt.daknong.gov.vn/web/guest/chi-tiet-tim-kiem/-/view_content/85549608-phe-duyet-gia-dat-cu-the-de-lam-can-cu-tinh-tien-boi-thuong-khi-nha-nuoc-thu-hoi-dat-thuc-hien-cong-trinh-trung-tam-xa-duc-xuyen-.html", "UBND Ủy ban nhân dân xã Đức Xuyên tỉnh Đắk Nông")</f>
        <v>UBND Ủy ban nhân dân xã Đức Xuyên tỉnh Đắk Nông</v>
      </c>
      <c r="C37" s="12" t="s">
        <v>321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29037</v>
      </c>
      <c r="B38" s="2" t="s">
        <v>112</v>
      </c>
      <c r="C38" s="13" t="s">
        <v>1</v>
      </c>
      <c r="D38" s="12" t="s">
        <v>322</v>
      </c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29038</v>
      </c>
      <c r="B39" s="2" t="str">
        <f>HYPERLINK("http://buondon.daklak.gov.vn/web/xa-ea-nuol/gioi-thieu-ve-xa", "UBND Ủy ban nhân dân xã Ea Nuôl tỉnh Đắk Lắk")</f>
        <v>UBND Ủy ban nhân dân xã Ea Nuôl tỉnh Đắk Lắk</v>
      </c>
      <c r="C39" s="12" t="s">
        <v>321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29039</v>
      </c>
      <c r="B40" s="2" t="s">
        <v>113</v>
      </c>
      <c r="C40" s="13" t="s">
        <v>1</v>
      </c>
      <c r="D40" s="12" t="s">
        <v>322</v>
      </c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29040</v>
      </c>
      <c r="B41" s="2" t="str">
        <f>HYPERLINK("https://cukuin.daklak.gov.vn/uy-ban-nhan-dan-xa-ea-bhok-5626.html", "UBND Ủy ban nhân dân xã Ea Tih tỉnh Đắk Lắk")</f>
        <v>UBND Ủy ban nhân dân xã Ea Tih tỉnh Đắk Lắk</v>
      </c>
      <c r="C41" s="12" t="s">
        <v>321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29041</v>
      </c>
      <c r="B42" s="2" t="str">
        <f>HYPERLINK("https://www.facebook.com/conganxagiacanh/", "Công an xã Gia Canh tỉnh Đồng Nai")</f>
        <v>Công an xã Gia Canh tỉnh Đồng Nai</v>
      </c>
      <c r="C42" s="12" t="s">
        <v>321</v>
      </c>
      <c r="D42" s="12" t="s">
        <v>322</v>
      </c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29042</v>
      </c>
      <c r="B43" s="2" t="str">
        <f>HYPERLINK("https://dinhquan.dongnai.gov.vn/Pages/newsdetail.aspx?NewsId=5770&amp;CatId=97", "UBND Ủy ban nhân dân xã Gia Canh tỉnh Đồng Nai")</f>
        <v>UBND Ủy ban nhân dân xã Gia Canh tỉnh Đồng Nai</v>
      </c>
      <c r="C43" s="12" t="s">
        <v>321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29043</v>
      </c>
      <c r="B44" s="2" t="str">
        <f>HYPERLINK("https://www.facebook.com/conganxagiahoi/", "Công an xã Gia Hội tỉnh Yên Bái")</f>
        <v>Công an xã Gia Hội tỉnh Yên Bái</v>
      </c>
      <c r="C44" s="12" t="s">
        <v>321</v>
      </c>
      <c r="D44" s="12" t="s">
        <v>322</v>
      </c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29044</v>
      </c>
      <c r="B45" s="2" t="str">
        <f>HYPERLINK("https://giahoi.vanchan.yenbai.gov.vn/", "UBND Ủy ban nhân dân xã Gia Hội tỉnh Yên Bái")</f>
        <v>UBND Ủy ban nhân dân xã Gia Hội tỉnh Yên Bái</v>
      </c>
      <c r="C45" s="12" t="s">
        <v>321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29045</v>
      </c>
      <c r="B46" s="2" t="str">
        <f>HYPERLINK("https://www.facebook.com/p/Tu%E1%BB%95i-tr%E1%BA%BB-C%C3%B4ng-an-TP-S%E1%BA%A7m-S%C6%A1n-100069346653553/?locale=te_IN", "Công an xã Giao An tỉnh Thanh Hóa")</f>
        <v>Công an xã Giao An tỉnh Thanh Hóa</v>
      </c>
      <c r="C46" s="12" t="s">
        <v>321</v>
      </c>
      <c r="D46" s="12" t="s">
        <v>322</v>
      </c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29046</v>
      </c>
      <c r="B47" s="2" t="str">
        <f>HYPERLINK("https://giaoan.langchanh.thanhhoa.gov.vn/", "UBND Ủy ban nhân dân xã Giao An tỉnh Thanh Hóa")</f>
        <v>UBND Ủy ban nhân dân xã Giao An tỉnh Thanh Hóa</v>
      </c>
      <c r="C47" s="12" t="s">
        <v>321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29047</v>
      </c>
      <c r="B48" s="2" t="str">
        <f>HYPERLINK("https://www.facebook.com/tuoitreconganninhbinh/", "Công an xã Gia Thanh tỉnh Ninh Bình")</f>
        <v>Công an xã Gia Thanh tỉnh Ninh Bình</v>
      </c>
      <c r="C48" s="12" t="s">
        <v>321</v>
      </c>
      <c r="D48" s="12" t="s">
        <v>322</v>
      </c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29048</v>
      </c>
      <c r="B49" s="2" t="str">
        <f>HYPERLINK("https://giathanh.giavien.ninhbinh.gov.vn/", "UBND Ủy ban nhân dân xã Gia Thanh tỉnh Ninh Bình")</f>
        <v>UBND Ủy ban nhân dân xã Gia Thanh tỉnh Ninh Bình</v>
      </c>
      <c r="C49" s="12" t="s">
        <v>321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29049</v>
      </c>
      <c r="B50" s="2" t="str">
        <f>HYPERLINK("https://www.facebook.com/tuoitreconganquanhadong/", "Công an xã Hà Đông tỉnh Gia Lai")</f>
        <v>Công an xã Hà Đông tỉnh Gia Lai</v>
      </c>
      <c r="C50" s="12" t="s">
        <v>321</v>
      </c>
      <c r="D50" s="12" t="s">
        <v>322</v>
      </c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29050</v>
      </c>
      <c r="B51" s="2" t="str">
        <f>HYPERLINK("https://dakdoa.gialai.gov.vn/Xa-Ha-Dong/Home.aspx", "UBND Ủy ban nhân dân xã Hà Đông tỉnh Gia Lai")</f>
        <v>UBND Ủy ban nhân dân xã Hà Đông tỉnh Gia Lai</v>
      </c>
      <c r="C51" s="12" t="s">
        <v>321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29051</v>
      </c>
      <c r="B52" s="2" t="str">
        <f>HYPERLINK("https://www.facebook.com/p/Tu%E1%BB%95i-tr%E1%BA%BB-C%C3%B4ng-an-Th%C3%A1i-B%C3%ACnh-100068113789461/", "Công an xã Hà Giang tỉnh Thái Bình")</f>
        <v>Công an xã Hà Giang tỉnh Thái Bình</v>
      </c>
      <c r="C52" s="12" t="s">
        <v>321</v>
      </c>
      <c r="D52" s="12" t="s">
        <v>322</v>
      </c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29052</v>
      </c>
      <c r="B53" s="2" t="str">
        <f>HYPERLINK("https://thaibinh.gov.vn/van-ban-phap-luat/van-ban-dieu-hanh/ve-viec-cho-phep-uy-ban-nhan-dan-xa-ha-giang-huyen-dong-hung2.html", "UBND Ủy ban nhân dân xã Hà Giang tỉnh Thái Bình")</f>
        <v>UBND Ủy ban nhân dân xã Hà Giang tỉnh Thái Bình</v>
      </c>
      <c r="C53" s="12" t="s">
        <v>321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29053</v>
      </c>
      <c r="B54" s="2" t="str">
        <f>HYPERLINK("https://www.facebook.com/1460699017666651", "Công an xã Hải Hòa tỉnh Nam Định")</f>
        <v>Công an xã Hải Hòa tỉnh Nam Định</v>
      </c>
      <c r="C54" s="12" t="s">
        <v>321</v>
      </c>
      <c r="D54" s="12" t="s">
        <v>322</v>
      </c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29054</v>
      </c>
      <c r="B55" s="2" t="str">
        <f>HYPERLINK("https://haihoa-haihau.namdinh.gov.vn/", "UBND Ủy ban nhân dân xã Hải Hòa tỉnh Nam Định")</f>
        <v>UBND Ủy ban nhân dân xã Hải Hòa tỉnh Nam Định</v>
      </c>
      <c r="C55" s="12" t="s">
        <v>321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29055</v>
      </c>
      <c r="B56" s="2" t="s">
        <v>138</v>
      </c>
      <c r="C56" s="13" t="s">
        <v>1</v>
      </c>
      <c r="D56" s="12" t="s">
        <v>322</v>
      </c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29056</v>
      </c>
      <c r="B57" s="2" t="str">
        <f>HYPERLINK("https://haitrung-haihau.namdinh.gov.vn/", "UBND Ủy ban nhân dân xã Hải Trung tỉnh Nam Định")</f>
        <v>UBND Ủy ban nhân dân xã Hải Trung tỉnh Nam Định</v>
      </c>
      <c r="C57" s="12" t="s">
        <v>321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29057</v>
      </c>
      <c r="B58" s="2" t="str">
        <f>HYPERLINK("https://www.facebook.com/269189171445336", "Công an xã Háng Đồng tỉnh Sơn La")</f>
        <v>Công an xã Háng Đồng tỉnh Sơn La</v>
      </c>
      <c r="C58" s="12" t="s">
        <v>321</v>
      </c>
      <c r="D58" s="12" t="s">
        <v>322</v>
      </c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29058</v>
      </c>
      <c r="B59" s="2" t="str">
        <f>HYPERLINK("https://bacyen.sonla.gov.vn/thong-bao-ket-luan-thanh-tra/ket-luan-thanh-tra-cong-tac-quan-ly-dieu-hanh-ngan-sach-doi-voi-uy-ban-nhan-dan-xa-hang-dong-01--746815", "UBND Ủy ban nhân dân xã Háng Đồng tỉnh Sơn La")</f>
        <v>UBND Ủy ban nhân dân xã Háng Đồng tỉnh Sơn La</v>
      </c>
      <c r="C59" s="12" t="s">
        <v>321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29059</v>
      </c>
      <c r="B60" s="2" t="s">
        <v>38</v>
      </c>
      <c r="C60" s="13" t="s">
        <v>1</v>
      </c>
      <c r="D60" s="12" t="s">
        <v>322</v>
      </c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29060</v>
      </c>
      <c r="B61" s="2" t="str">
        <f>HYPERLINK("https://sovanhoa.hoabinh.gov.vn/du-lich/1072-ka-t-qua-ha-i-ngha-xa-c-tia-n-a-u-t-du-la-ch-ta-i-hang-kia", "UBND Ủy ban nhân dân xã Hang Kia tỉnh Hòa Bình")</f>
        <v>UBND Ủy ban nhân dân xã Hang Kia tỉnh Hòa Bình</v>
      </c>
      <c r="C61" s="12" t="s">
        <v>321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29061</v>
      </c>
      <c r="B62" s="2" t="str">
        <f>HYPERLINK("https://www.facebook.com/conganxahaumybaca/", "Công an xã Hậu Mỹ Bắc A tỉnh TIỀN GIANG")</f>
        <v>Công an xã Hậu Mỹ Bắc A tỉnh TIỀN GIANG</v>
      </c>
      <c r="C62" s="12" t="s">
        <v>321</v>
      </c>
      <c r="D62" s="12" t="s">
        <v>322</v>
      </c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29062</v>
      </c>
      <c r="B63" s="2" t="str">
        <f>HYPERLINK("https://caibe.tiengiang.gov.vn/xa-hau-my-bac-a", "UBND Ủy ban nhân dân xã Hậu Mỹ Bắc A tỉnh TIỀN GIANG")</f>
        <v>UBND Ủy ban nhân dân xã Hậu Mỹ Bắc A tỉnh TIỀN GIANG</v>
      </c>
      <c r="C63" s="12" t="s">
        <v>321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29063</v>
      </c>
      <c r="B64" s="2" t="s">
        <v>16</v>
      </c>
      <c r="C64" s="13" t="s">
        <v>1</v>
      </c>
      <c r="D64" s="12" t="s">
        <v>322</v>
      </c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29064</v>
      </c>
      <c r="B65" s="2" t="str">
        <f>HYPERLINK("https://huyendienbien.dienbien.gov.vn/muongnha/T/-Xa-He-Muong-", "UBND Ủy ban nhân dân xã Hẹ Muông tỉnh Điện Biên")</f>
        <v>UBND Ủy ban nhân dân xã Hẹ Muông tỉnh Điện Biên</v>
      </c>
      <c r="C65" s="12" t="s">
        <v>321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29065</v>
      </c>
      <c r="B66" s="2" t="s">
        <v>139</v>
      </c>
      <c r="C66" s="13" t="s">
        <v>1</v>
      </c>
      <c r="D66" s="12" t="s">
        <v>322</v>
      </c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29066</v>
      </c>
      <c r="B67" s="2" t="str">
        <f>HYPERLINK("https://hoahiep.vinhlong.gov.vn/", "UBND Ủy ban nhân dân xã Hoà Hiệp tỉnh Vĩnh Long")</f>
        <v>UBND Ủy ban nhân dân xã Hoà Hiệp tỉnh Vĩnh Long</v>
      </c>
      <c r="C67" s="12" t="s">
        <v>321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29067</v>
      </c>
      <c r="B68" s="2" t="str">
        <f>HYPERLINK("https://www.facebook.com/conganxahoamac/", "Công an xã Hòa Mạc tỉnh Lào Cai")</f>
        <v>Công an xã Hòa Mạc tỉnh Lào Cai</v>
      </c>
      <c r="C68" s="12" t="s">
        <v>321</v>
      </c>
      <c r="D68" s="12" t="s">
        <v>322</v>
      </c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29068</v>
      </c>
      <c r="B69" s="2" t="str">
        <f>HYPERLINK("https://vanban.laocai.gov.vn/xa-hoa-mac", "UBND Ủy ban nhân dân xã Hòa Mạc tỉnh Lào Cai")</f>
        <v>UBND Ủy ban nhân dân xã Hòa Mạc tỉnh Lào Cai</v>
      </c>
      <c r="C69" s="12" t="s">
        <v>321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29069</v>
      </c>
      <c r="B70" s="2" t="str">
        <f>HYPERLINK("https://www.facebook.com/conganxahoangchau", "Công an xã Hoằng Châu tỉnh Thanh Hóa")</f>
        <v>Công an xã Hoằng Châu tỉnh Thanh Hóa</v>
      </c>
      <c r="C70" s="12" t="s">
        <v>321</v>
      </c>
      <c r="D70" s="12" t="s">
        <v>322</v>
      </c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29070</v>
      </c>
      <c r="B71" s="2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71" s="12" t="s">
        <v>321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29071</v>
      </c>
      <c r="B72" s="2" t="s">
        <v>70</v>
      </c>
      <c r="C72" s="13" t="s">
        <v>1</v>
      </c>
      <c r="D72" s="12" t="s">
        <v>322</v>
      </c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29072</v>
      </c>
      <c r="B73" s="2" t="str">
        <f>HYPERLINK("https://hoangdongf.hoanghoa.thanhhoa.gov.vn/", "UBND Ủy ban nhân dân xã Hoằng Đồng tỉnh Thanh Hóa")</f>
        <v>UBND Ủy ban nhân dân xã Hoằng Đồng tỉnh Thanh Hóa</v>
      </c>
      <c r="C73" s="12" t="s">
        <v>321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29073</v>
      </c>
      <c r="B74" s="2" t="str">
        <f>HYPERLINK("https://www.facebook.com/conganxahoangphong/", "Công an xã Hoằng Phong tỉnh Thanh Hóa")</f>
        <v>Công an xã Hoằng Phong tỉnh Thanh Hóa</v>
      </c>
      <c r="C74" s="12" t="s">
        <v>321</v>
      </c>
      <c r="D74" s="12" t="s">
        <v>322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29074</v>
      </c>
      <c r="B75" s="2" t="str">
        <f>HYPERLINK("https://hoangphong.hoanghoa.thanhhoa.gov.vn/", "UBND Ủy ban nhân dân xã Hoằng Phong tỉnh Thanh Hóa")</f>
        <v>UBND Ủy ban nhân dân xã Hoằng Phong tỉnh Thanh Hóa</v>
      </c>
      <c r="C75" s="12" t="s">
        <v>321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29075</v>
      </c>
      <c r="B76" s="2" t="str">
        <f>HYPERLINK("https://www.facebook.com/conganxahoangquy/", "Công an xã Hoằng Quý tỉnh Thanh Hóa")</f>
        <v>Công an xã Hoằng Quý tỉnh Thanh Hóa</v>
      </c>
      <c r="C76" s="12" t="s">
        <v>321</v>
      </c>
      <c r="D76" s="12" t="s">
        <v>322</v>
      </c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29076</v>
      </c>
      <c r="B77" s="2" t="str">
        <f>HYPERLINK("https://hoangquys.hoanghoa.thanhhoa.gov.vn/", "UBND Ủy ban nhân dân xã Hoằng Quý tỉnh Thanh Hóa")</f>
        <v>UBND Ủy ban nhân dân xã Hoằng Quý tỉnh Thanh Hóa</v>
      </c>
      <c r="C77" s="12" t="s">
        <v>321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29077</v>
      </c>
      <c r="B78" s="2" t="str">
        <f>HYPERLINK("https://www.facebook.com/conganxahoangtrung/", "Công an xã Hoằng Trung tỉnh Thanh Hóa")</f>
        <v>Công an xã Hoằng Trung tỉnh Thanh Hóa</v>
      </c>
      <c r="C78" s="12" t="s">
        <v>321</v>
      </c>
      <c r="D78" s="12" t="s">
        <v>322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29078</v>
      </c>
      <c r="B79" s="2" t="str">
        <f>HYPERLINK("https://hoangtrung.hoanghoa.thanhhoa.gov.vn/", "UBND Ủy ban nhân dân xã Hoằng Trung tỉnh Thanh Hóa")</f>
        <v>UBND Ủy ban nhân dân xã Hoằng Trung tỉnh Thanh Hóa</v>
      </c>
      <c r="C79" s="12" t="s">
        <v>321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29079</v>
      </c>
      <c r="B80" s="2" t="str">
        <f>HYPERLINK("https://www.facebook.com/conganxahoangtruong/", "Công an xã Hoằng Trường tỉnh Thanh Hóa")</f>
        <v>Công an xã Hoằng Trường tỉnh Thanh Hóa</v>
      </c>
      <c r="C80" s="12" t="s">
        <v>321</v>
      </c>
      <c r="D80" s="12" t="s">
        <v>322</v>
      </c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29080</v>
      </c>
      <c r="B81" s="2" t="str">
        <f>HYPERLINK("https://hoangtruong.hoanghoa.thanhhoa.gov.vn/", "UBND Ủy ban nhân dân xã Hoằng Trường tỉnh Thanh Hóa")</f>
        <v>UBND Ủy ban nhân dân xã Hoằng Trường tỉnh Thanh Hóa</v>
      </c>
      <c r="C81" s="12" t="s">
        <v>321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29081</v>
      </c>
      <c r="B82" s="2" t="str">
        <f>HYPERLINK("https://www.facebook.com/conganxahoanhson/", "Công an xã Hoành Sơn tỉnh Nam Định")</f>
        <v>Công an xã Hoành Sơn tỉnh Nam Định</v>
      </c>
      <c r="C82" s="12" t="s">
        <v>321</v>
      </c>
      <c r="D82" s="12" t="s">
        <v>322</v>
      </c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29082</v>
      </c>
      <c r="B83" s="2" t="str">
        <f>HYPERLINK("https://dichvucong.namdinh.gov.vn/portaldvc/KenhTin/dich-vu-cong-truc-tuyen.aspx?_dv=50149574-6FC6-65AD-5AC5-9F1678CFA032", "UBND Ủy ban nhân dân xã Hoành Sơn tỉnh Nam Định")</f>
        <v>UBND Ủy ban nhân dân xã Hoành Sơn tỉnh Nam Định</v>
      </c>
      <c r="C83" s="12" t="s">
        <v>321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29083</v>
      </c>
      <c r="B84" s="2" t="str">
        <f>HYPERLINK("https://www.facebook.com/tuoitreconganquangbinh/", "Công an xã Hóa Phúc tỉnh Quảng Bình")</f>
        <v>Công an xã Hóa Phúc tỉnh Quảng Bình</v>
      </c>
      <c r="C84" s="12" t="s">
        <v>321</v>
      </c>
      <c r="D84" s="12" t="s">
        <v>322</v>
      </c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29084</v>
      </c>
      <c r="B85" s="2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85" s="12" t="s">
        <v>321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29085</v>
      </c>
      <c r="B86" s="2" t="str">
        <f>HYPERLINK("https://www.facebook.com/ConganxaHongBach/", "Công an xã Hồng Bạch tỉnh Thái Bình")</f>
        <v>Công an xã Hồng Bạch tỉnh Thái Bình</v>
      </c>
      <c r="C86" s="12" t="s">
        <v>321</v>
      </c>
      <c r="D86" s="12" t="s">
        <v>322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29086</v>
      </c>
      <c r="B87" s="2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87" s="12" t="s">
        <v>321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29087</v>
      </c>
      <c r="B88" s="2" t="str">
        <f>HYPERLINK("https://www.facebook.com/ConganxaHongViet/", "Công an xã Hồng Việt tỉnh Thái Bình")</f>
        <v>Công an xã Hồng Việt tỉnh Thái Bình</v>
      </c>
      <c r="C88" s="12" t="s">
        <v>321</v>
      </c>
      <c r="D88" s="12" t="s">
        <v>322</v>
      </c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29088</v>
      </c>
      <c r="B89" s="2" t="str">
        <f>HYPERLINK("https://donghung.thaibinh.gov.vn/danh-sach-xa-thi-tran/xa-hong-viet", "UBND Ủy ban nhân dân xã Hồng Việt tỉnh Thái Bình")</f>
        <v>UBND Ủy ban nhân dân xã Hồng Việt tỉnh Thái Bình</v>
      </c>
      <c r="C89" s="12" t="s">
        <v>321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29089</v>
      </c>
      <c r="B90" s="2" t="s">
        <v>140</v>
      </c>
      <c r="C90" s="13" t="s">
        <v>1</v>
      </c>
      <c r="D90" s="12" t="s">
        <v>322</v>
      </c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29090</v>
      </c>
      <c r="B91" s="2" t="str">
        <f>HYPERLINK("https://luongson.hoabinh.gov.vn/", "UBND Ủy ban nhân dân xã Hợp Phong tỉnh Hòa Bình")</f>
        <v>UBND Ủy ban nhân dân xã Hợp Phong tỉnh Hòa Bình</v>
      </c>
      <c r="C91" s="12" t="s">
        <v>321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29091</v>
      </c>
      <c r="B92" s="2" t="str">
        <f>HYPERLINK("https://www.facebook.com/conganxahopthanh/", "Công an xã Hợp Thành tỉnh Thanh Hóa")</f>
        <v>Công an xã Hợp Thành tỉnh Thanh Hóa</v>
      </c>
      <c r="C92" s="12" t="s">
        <v>321</v>
      </c>
      <c r="D92" s="12" t="s">
        <v>322</v>
      </c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29092</v>
      </c>
      <c r="B93" s="2" t="str">
        <f>HYPERLINK("https://hopthanh.trieuson.thanhhoa.gov.vn/chuyen-doi-so/quyet-dinh-kien-toan-bcd-chuyen-doi-so-xa-hop-thanh-85801", "UBND Ủy ban nhân dân xã Hợp Thành tỉnh Thanh Hóa")</f>
        <v>UBND Ủy ban nhân dân xã Hợp Thành tỉnh Thanh Hóa</v>
      </c>
      <c r="C93" s="12" t="s">
        <v>321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29093</v>
      </c>
      <c r="B94" s="2" t="str">
        <f>HYPERLINK("https://www.facebook.com/tuoitrecongansonla/", "Công an xã Hua La tỉnh Sơn La")</f>
        <v>Công an xã Hua La tỉnh Sơn La</v>
      </c>
      <c r="C94" s="12" t="s">
        <v>321</v>
      </c>
      <c r="D94" s="12" t="s">
        <v>322</v>
      </c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29094</v>
      </c>
      <c r="B95" s="2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95" s="12" t="s">
        <v>321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29095</v>
      </c>
      <c r="B96" s="2" t="str">
        <f>HYPERLINK("https://www.facebook.com/ConganxaHungMy/", "Công an xã Hưng Mỹ tỉnh Nghệ An")</f>
        <v>Công an xã Hưng Mỹ tỉnh Nghệ An</v>
      </c>
      <c r="C96" s="12" t="s">
        <v>321</v>
      </c>
      <c r="D96" s="12" t="s">
        <v>322</v>
      </c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29096</v>
      </c>
      <c r="B97" s="2" t="str">
        <f>HYPERLINK("https://hungmy.hungnguyen.nghean.gov.vn/", "UBND Ủy ban nhân dân xã Hưng Mỹ tỉnh Nghệ An")</f>
        <v>UBND Ủy ban nhân dân xã Hưng Mỹ tỉnh Nghệ An</v>
      </c>
      <c r="C97" s="12" t="s">
        <v>321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29097</v>
      </c>
      <c r="B98" s="2" t="s">
        <v>110</v>
      </c>
      <c r="C98" s="13" t="s">
        <v>1</v>
      </c>
      <c r="D98" s="12" t="s">
        <v>322</v>
      </c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29098</v>
      </c>
      <c r="B99" s="2" t="str">
        <f>HYPERLINK("https://chupuh.gialai.gov.vn/Xa-Ia-Dreng/Documents/Van-ban-huyen.aspx", "UBND Ủy ban nhân dân xã Ia Din tỉnh Gia Lai")</f>
        <v>UBND Ủy ban nhân dân xã Ia Din tỉnh Gia Lai</v>
      </c>
      <c r="C99" s="12" t="s">
        <v>321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29099</v>
      </c>
      <c r="B100" s="2" t="s">
        <v>106</v>
      </c>
      <c r="C100" s="13" t="s">
        <v>1</v>
      </c>
      <c r="D100" s="12" t="s">
        <v>322</v>
      </c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29100</v>
      </c>
      <c r="B101" s="2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101" s="12" t="s">
        <v>321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29101</v>
      </c>
      <c r="B102" s="2" t="str">
        <f>HYPERLINK("https://www.facebook.com/ConganxaKhamLang/", "Công an xã Khám Lạng tỉnh Bắc Giang")</f>
        <v>Công an xã Khám Lạng tỉnh Bắc Giang</v>
      </c>
      <c r="C102" s="12" t="s">
        <v>321</v>
      </c>
      <c r="D102" s="12" t="s">
        <v>322</v>
      </c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29102</v>
      </c>
      <c r="B103" s="2" t="str">
        <f>HYPERLINK("https://bacgiang.gov.vn/web/ubnd-xa-kham-lang", "UBND Ủy ban nhân dân xã Khám Lạng tỉnh Bắc Giang")</f>
        <v>UBND Ủy ban nhân dân xã Khám Lạng tỉnh Bắc Giang</v>
      </c>
      <c r="C103" s="12" t="s">
        <v>321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29103</v>
      </c>
      <c r="B104" s="2" t="str">
        <f>HYPERLINK("https://www.facebook.com/conganxakhanhcuong/?locale=vi_VN", "Công an xã Khánh Cường tỉnh Ninh Bình")</f>
        <v>Công an xã Khánh Cường tỉnh Ninh Bình</v>
      </c>
      <c r="C104" s="12" t="s">
        <v>321</v>
      </c>
      <c r="D104" s="12" t="s">
        <v>322</v>
      </c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29104</v>
      </c>
      <c r="B105" s="2" t="str">
        <f>HYPERLINK("http://khanhcuong.yenkhanh.ninhbinh.gov.vn/", "UBND Ủy ban nhân dân xã Khánh Cường tỉnh Ninh Bình")</f>
        <v>UBND Ủy ban nhân dân xã Khánh Cường tỉnh Ninh Bình</v>
      </c>
      <c r="C105" s="12" t="s">
        <v>321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29105</v>
      </c>
      <c r="B106" s="2" t="s">
        <v>65</v>
      </c>
      <c r="C106" s="13" t="s">
        <v>1</v>
      </c>
      <c r="D106" s="12" t="s">
        <v>322</v>
      </c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29106</v>
      </c>
      <c r="B107" s="2" t="str">
        <f>HYPERLINK("http://khanhtien.yenkhanh.ninhbinh.gov.vn/", "UBND Ủy ban nhân dân xã Khánh Tiên tỉnh Ninh Bình")</f>
        <v>UBND Ủy ban nhân dân xã Khánh Tiên tỉnh Ninh Bình</v>
      </c>
      <c r="C107" s="12" t="s">
        <v>321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29107</v>
      </c>
      <c r="B108" s="2" t="str">
        <f>HYPERLINK("https://www.facebook.com/Conganxakhanhvan/", "Công an xã Khánh Vân tỉnh Ninh Bình")</f>
        <v>Công an xã Khánh Vân tỉnh Ninh Bình</v>
      </c>
      <c r="C108" s="12" t="s">
        <v>321</v>
      </c>
      <c r="D108" s="12" t="s">
        <v>322</v>
      </c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29108</v>
      </c>
      <c r="B109" s="2" t="str">
        <f>HYPERLINK("http://khanhvan.yenkhanh.ninhbinh.gov.vn/", "UBND Ủy ban nhân dân xã Khánh Vân tỉnh Ninh Bình")</f>
        <v>UBND Ủy ban nhân dân xã Khánh Vân tỉnh Ninh Bình</v>
      </c>
      <c r="C109" s="12" t="s">
        <v>321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29109</v>
      </c>
      <c r="B110" s="2" t="str">
        <f>HYPERLINK("https://www.facebook.com/conganxakhoikydaitu/", "Công an xã Khôi Kỳ tỉnh Thái Nguyên")</f>
        <v>Công an xã Khôi Kỳ tỉnh Thái Nguyên</v>
      </c>
      <c r="C110" s="12" t="s">
        <v>321</v>
      </c>
      <c r="D110" s="12" t="s">
        <v>322</v>
      </c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29110</v>
      </c>
      <c r="B111" s="2" t="str">
        <f>HYPERLINK("https://khoiky.daitu.thainguyen.gov.vn/", "UBND Ủy ban nhân dân xã Khôi Kỳ tỉnh Thái Nguyên")</f>
        <v>UBND Ủy ban nhân dân xã Khôi Kỳ tỉnh Thái Nguyên</v>
      </c>
      <c r="C111" s="12" t="s">
        <v>321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29111</v>
      </c>
      <c r="B112" s="2" t="str">
        <f>HYPERLINK("https://www.facebook.com/tuoitrecongansonla/", "Công an xã Kim Chính tỉnh Ninh Bình")</f>
        <v>Công an xã Kim Chính tỉnh Ninh Bình</v>
      </c>
      <c r="C112" s="12" t="s">
        <v>321</v>
      </c>
      <c r="D112" s="12" t="s">
        <v>322</v>
      </c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29112</v>
      </c>
      <c r="B113" s="2" t="str">
        <f>HYPERLINK("https://kimson.ninhbinh.gov.vn/gioi-thieu/xa-kim-chinh", "UBND Ủy ban nhân dân xã Kim Chính tỉnh Ninh Bình")</f>
        <v>UBND Ủy ban nhân dân xã Kim Chính tỉnh Ninh Bình</v>
      </c>
      <c r="C113" s="12" t="s">
        <v>321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29113</v>
      </c>
      <c r="B114" s="2" t="str">
        <f>HYPERLINK("https://www.facebook.com/conganxakimlap/", "Công an xã Kim Lập tỉnh Hòa Bình")</f>
        <v>Công an xã Kim Lập tỉnh Hòa Bình</v>
      </c>
      <c r="C114" s="12" t="s">
        <v>321</v>
      </c>
      <c r="D114" s="12" t="s">
        <v>322</v>
      </c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29114</v>
      </c>
      <c r="B115" s="2" t="str">
        <f>HYPERLINK("https://kimboi.hoabinh.gov.vn/", "UBND Ủy ban nhân dân xã Kim Lập tỉnh Hòa Bình")</f>
        <v>UBND Ủy ban nhân dân xã Kim Lập tỉnh Hòa Bình</v>
      </c>
      <c r="C115" s="12" t="s">
        <v>321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29115</v>
      </c>
      <c r="B116" s="2" t="s">
        <v>108</v>
      </c>
      <c r="C116" s="13" t="s">
        <v>1</v>
      </c>
      <c r="D116" s="12" t="s">
        <v>322</v>
      </c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29116</v>
      </c>
      <c r="B117" s="2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117" s="12" t="s">
        <v>321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29117</v>
      </c>
      <c r="B118" s="2" t="str">
        <f>HYPERLINK("https://www.facebook.com/ConganxaKyThuong/", "Công an xã Kỳ Thượng tỉnh Hà Tĩnh")</f>
        <v>Công an xã Kỳ Thượng tỉnh Hà Tĩnh</v>
      </c>
      <c r="C118" s="12" t="s">
        <v>321</v>
      </c>
      <c r="D118" s="12" t="s">
        <v>322</v>
      </c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29118</v>
      </c>
      <c r="B119" s="2" t="s">
        <v>141</v>
      </c>
      <c r="C119" s="12" t="s">
        <v>321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29119</v>
      </c>
      <c r="B120" s="2" t="str">
        <f>HYPERLINK("https://www.facebook.com/conganxakytien/", "Công an xã Kỳ Tiến tỉnh Hà Tĩnh")</f>
        <v>Công an xã Kỳ Tiến tỉnh Hà Tĩnh</v>
      </c>
      <c r="C120" s="12" t="s">
        <v>321</v>
      </c>
      <c r="D120" s="12" t="s">
        <v>322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29120</v>
      </c>
      <c r="B121" s="2" t="str">
        <f>HYPERLINK("http://kytien.kyanh.hatinh.gov.vn/", "UBND Ủy ban nhân dân xã Kỳ Tiến tỉnh Hà Tĩnh")</f>
        <v>UBND Ủy ban nhân dân xã Kỳ Tiến tỉnh Hà Tĩnh</v>
      </c>
      <c r="C121" s="12" t="s">
        <v>321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29121</v>
      </c>
      <c r="B122" s="2" t="str">
        <f>HYPERLINK("https://www.facebook.com/conganxaLacVe/?locale=ms_MY", "Công an xã Lạc Vệ tỉnh Bắc Ninh")</f>
        <v>Công an xã Lạc Vệ tỉnh Bắc Ninh</v>
      </c>
      <c r="C122" s="12" t="s">
        <v>321</v>
      </c>
      <c r="D122" s="12" t="s">
        <v>322</v>
      </c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29122</v>
      </c>
      <c r="B123" s="2" t="str">
        <f>HYPERLINK("https://www.bacninh.gov.vn/web/xa-lac-ve", "UBND Ủy ban nhân dân xã Lạc Vệ tỉnh Bắc Ninh")</f>
        <v>UBND Ủy ban nhân dân xã Lạc Vệ tỉnh Bắc Ninh</v>
      </c>
      <c r="C123" s="12" t="s">
        <v>321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29123</v>
      </c>
      <c r="B124" s="2" t="str">
        <f>HYPERLINK("https://www.facebook.com/conganxalaison/", "Công an xã Lại Sơn tỉnh Kiên Giang")</f>
        <v>Công an xã Lại Sơn tỉnh Kiên Giang</v>
      </c>
      <c r="C124" s="12" t="s">
        <v>321</v>
      </c>
      <c r="D124" s="12" t="s">
        <v>322</v>
      </c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29124</v>
      </c>
      <c r="B125" s="2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125" s="12" t="s">
        <v>321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29125</v>
      </c>
      <c r="B126" s="2" t="str">
        <f>HYPERLINK("https://www.facebook.com/conganxalamhop/?locale=vi_VN", "Công an xã Lâm Hợp tỉnh Hà Tĩnh")</f>
        <v>Công an xã Lâm Hợp tỉnh Hà Tĩnh</v>
      </c>
      <c r="C126" s="12" t="s">
        <v>321</v>
      </c>
      <c r="D126" s="12" t="s">
        <v>322</v>
      </c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29126</v>
      </c>
      <c r="B127" s="2" t="str">
        <f>HYPERLINK("https://lamhop.kyanh.hatinh.gov.vn/", "UBND Ủy ban nhân dân xã Lâm Hợp tỉnh Hà Tĩnh")</f>
        <v>UBND Ủy ban nhân dân xã Lâm Hợp tỉnh Hà Tĩnh</v>
      </c>
      <c r="C127" s="12" t="s">
        <v>321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29127</v>
      </c>
      <c r="B128" s="2" t="str">
        <f>HYPERLINK("https://www.facebook.com/ConganxaLangSon/", "Công an xã Lãng Sơn tỉnh Bắc Giang")</f>
        <v>Công an xã Lãng Sơn tỉnh Bắc Giang</v>
      </c>
      <c r="C128" s="12" t="s">
        <v>321</v>
      </c>
      <c r="D128" s="12" t="s">
        <v>322</v>
      </c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29128</v>
      </c>
      <c r="B129" s="2" t="str">
        <f>HYPERLINK("https://langson.yendung.bacgiang.gov.vn/", "UBND Ủy ban nhân dân xã Lãng Sơn tỉnh Bắc Giang")</f>
        <v>UBND Ủy ban nhân dân xã Lãng Sơn tỉnh Bắc Giang</v>
      </c>
      <c r="C129" s="12" t="s">
        <v>321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29129</v>
      </c>
      <c r="B130" s="2" t="str">
        <f>HYPERLINK("https://www.facebook.com/conganxalienloc/", "Công an xã Liên Lộc tỉnh Thanh Hóa")</f>
        <v>Công an xã Liên Lộc tỉnh Thanh Hóa</v>
      </c>
      <c r="C130" s="12" t="s">
        <v>321</v>
      </c>
      <c r="D130" s="12" t="s">
        <v>322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29130</v>
      </c>
      <c r="B131" s="2" t="str">
        <f>HYPERLINK("http://lienloc.hauloc.thanhhoa.gov.vn/kinh-te-chinh-tri", "UBND Ủy ban nhân dân xã Liên Lộc tỉnh Thanh Hóa")</f>
        <v>UBND Ủy ban nhân dân xã Liên Lộc tỉnh Thanh Hóa</v>
      </c>
      <c r="C131" s="12" t="s">
        <v>321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29131</v>
      </c>
      <c r="B132" s="2" t="s">
        <v>41</v>
      </c>
      <c r="C132" s="13" t="s">
        <v>1</v>
      </c>
      <c r="D132" s="12" t="s">
        <v>322</v>
      </c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29132</v>
      </c>
      <c r="B133" s="2" t="str">
        <f>HYPERLINK("https://lienminh.vonhai.thainguyen.gov.vn/", "UBND Ủy ban nhân dân xã Liên Minh tỉnh Thái Nguyên")</f>
        <v>UBND Ủy ban nhân dân xã Liên Minh tỉnh Thái Nguyên</v>
      </c>
      <c r="C133" s="12" t="s">
        <v>321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29133</v>
      </c>
      <c r="B134" s="2" t="str">
        <f>HYPERLINK("https://www.facebook.com/conganxaliennghia/", "Công an xã Liên Nghĩa tỉnh Hưng Yên")</f>
        <v>Công an xã Liên Nghĩa tỉnh Hưng Yên</v>
      </c>
      <c r="C134" s="12" t="s">
        <v>321</v>
      </c>
      <c r="D134" s="12" t="s">
        <v>322</v>
      </c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29134</v>
      </c>
      <c r="B135" s="2" t="str">
        <f>HYPERLINK("https://vangiang.hungyen.gov.vn/cong-an-xa-lien-nghia-to-chuc-hoi-nghi-cong-an-xa-lang-nghe-y-kien-nhan-dan-c2403.html", "UBND Ủy ban nhân dân xã Liên Nghĩa tỉnh Hưng Yên")</f>
        <v>UBND Ủy ban nhân dân xã Liên Nghĩa tỉnh Hưng Yên</v>
      </c>
      <c r="C135" s="12" t="s">
        <v>321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29135</v>
      </c>
      <c r="B136" s="2" t="str">
        <f>HYPERLINK("https://www.facebook.com/conganxalongdientay/", "Công an xã Long Điền tỉnh Bạc Liêu")</f>
        <v>Công an xã Long Điền tỉnh Bạc Liêu</v>
      </c>
      <c r="C136" s="12" t="s">
        <v>321</v>
      </c>
      <c r="D136" s="12" t="s">
        <v>322</v>
      </c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29136</v>
      </c>
      <c r="B137" s="2" t="s">
        <v>128</v>
      </c>
      <c r="C137" s="12" t="s">
        <v>321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29137</v>
      </c>
      <c r="B138" s="2" t="s">
        <v>29</v>
      </c>
      <c r="C138" s="13" t="s">
        <v>1</v>
      </c>
      <c r="D138" s="12" t="s">
        <v>322</v>
      </c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29138</v>
      </c>
      <c r="B139" s="2" t="str">
        <f>HYPERLINK("http://www.bocongan.gov.vn/tin-tuc/bo-cong-an---ubnd-tinh-son-la-so-ket-1-nam-thuc-hien-phuong-an-279-tai-xa-long-luong-huyen-van-ho-t17123.html", "UBND Ủy ban nhân dân xã Lóng Luông tỉnh Sơn La")</f>
        <v>UBND Ủy ban nhân dân xã Lóng Luông tỉnh Sơn La</v>
      </c>
      <c r="C139" s="12" t="s">
        <v>321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29139</v>
      </c>
      <c r="B140" s="2" t="s">
        <v>125</v>
      </c>
      <c r="C140" s="13" t="s">
        <v>1</v>
      </c>
      <c r="D140" s="12" t="s">
        <v>322</v>
      </c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29140</v>
      </c>
      <c r="B141" s="2" t="str">
        <f>HYPERLINK("https://longtoan.txdh.travinh.gov.vn/", "UBND Ủy ban nhân dân xã Long Toàn tỉnh Trà Vinh")</f>
        <v>UBND Ủy ban nhân dân xã Long Toàn tỉnh Trà Vinh</v>
      </c>
      <c r="C141" s="12" t="s">
        <v>321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29141</v>
      </c>
      <c r="B142" s="2" t="str">
        <f>HYPERLINK("https://www.facebook.com/reel/842501834288733/", "Công an xã Lũng Niêm tỉnh Thanh Hóa")</f>
        <v>Công an xã Lũng Niêm tỉnh Thanh Hóa</v>
      </c>
      <c r="C142" s="12" t="s">
        <v>321</v>
      </c>
      <c r="D142" s="12" t="s">
        <v>322</v>
      </c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29142</v>
      </c>
      <c r="B143" s="2" t="str">
        <f>HYPERLINK("https://qppl.thanhhoa.gov.vn/vbpq_thanhhoa.nsf/str/69A163B6B024CC9E472585DF00389978/$file/DT-VBDTPT463235070-9-20201599703878841chanth10.09.2020_13h23p20_thinv_10-09-2020-14-40-04_signed.pdf", "UBND Ủy ban nhân dân xã Lũng Niêm tỉnh Thanh Hóa")</f>
        <v>UBND Ủy ban nhân dân xã Lũng Niêm tỉnh Thanh Hóa</v>
      </c>
      <c r="C143" s="12" t="s">
        <v>321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29143</v>
      </c>
      <c r="B144" s="2" t="str">
        <f>HYPERLINK("https://www.facebook.com/conganxaluongson/?locale=vi_VN", "Công an xã Lương Sơn tỉnh Thanh Hóa")</f>
        <v>Công an xã Lương Sơn tỉnh Thanh Hóa</v>
      </c>
      <c r="C144" s="12" t="s">
        <v>321</v>
      </c>
      <c r="D144" s="12" t="s">
        <v>322</v>
      </c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29144</v>
      </c>
      <c r="B145" s="2" t="str">
        <f>HYPERLINK("https://luongson.hoabinh.gov.vn/", "UBND Ủy ban nhân dân xã Lương Sơn tỉnh Thanh Hóa")</f>
        <v>UBND Ủy ban nhân dân xã Lương Sơn tỉnh Thanh Hóa</v>
      </c>
      <c r="C145" s="12" t="s">
        <v>321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29145</v>
      </c>
      <c r="B146" s="2" t="str">
        <f>HYPERLINK("https://www.facebook.com/conganxamaiha/", "Công an xã Mai Hạ tỉnh Hòa Bình")</f>
        <v>Công an xã Mai Hạ tỉnh Hòa Bình</v>
      </c>
      <c r="C146" s="12" t="s">
        <v>321</v>
      </c>
      <c r="D146" s="12" t="s">
        <v>322</v>
      </c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29146</v>
      </c>
      <c r="B147" s="2" t="str">
        <f>HYPERLINK("https://maichau.hoabinh.gov.vn/index.php?option=com_content&amp;view=article&amp;id=204:gi-i-thi-u-ubnd-xa-ba-khan-3&amp;catid=14&amp;Itemid=643&amp;lang=vi", "UBND Ủy ban nhân dân xã Mai Hạ tỉnh Hòa Bình")</f>
        <v>UBND Ủy ban nhân dân xã Mai Hạ tỉnh Hòa Bình</v>
      </c>
      <c r="C147" s="12" t="s">
        <v>321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29147</v>
      </c>
      <c r="B148" s="2" t="str">
        <f>HYPERLINK("https://www.facebook.com/groups/1050293985034674/?locale=vi_VN", "Công an xã Minh Phú tỉnh Thái Bình")</f>
        <v>Công an xã Minh Phú tỉnh Thái Bình</v>
      </c>
      <c r="C148" s="12" t="s">
        <v>321</v>
      </c>
      <c r="D148" s="12" t="s">
        <v>322</v>
      </c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29148</v>
      </c>
      <c r="B149" s="2" t="str">
        <f>HYPERLINK("https://donghung.thaibinh.gov.vn/danh-sach-xa-thi-tran/xa-minh-chau", "UBND Ủy ban nhân dân xã Minh Phú tỉnh Thái Bình")</f>
        <v>UBND Ủy ban nhân dân xã Minh Phú tỉnh Thái Bình</v>
      </c>
      <c r="C149" s="12" t="s">
        <v>321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29149</v>
      </c>
      <c r="B150" s="2" t="str">
        <f>HYPERLINK("https://www.facebook.com/ConganxaMinhTan/", "Công an xã Minh Tân tỉnh Thái Bình")</f>
        <v>Công an xã Minh Tân tỉnh Thái Bình</v>
      </c>
      <c r="C150" s="12" t="s">
        <v>321</v>
      </c>
      <c r="D150" s="12" t="s">
        <v>322</v>
      </c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29150</v>
      </c>
      <c r="B151" s="2" t="str">
        <f>HYPERLINK("https://kienxuong.thaibinh.gov.vn/cac-don-vi-hanh-chinh/xa-minh-tan", "UBND Ủy ban nhân dân xã Minh Tân tỉnh Thái Bình")</f>
        <v>UBND Ủy ban nhân dân xã Minh Tân tỉnh Thái Bình</v>
      </c>
      <c r="C151" s="12" t="s">
        <v>321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29151</v>
      </c>
      <c r="B152" s="2" t="s">
        <v>10</v>
      </c>
      <c r="C152" s="13" t="s">
        <v>1</v>
      </c>
      <c r="D152" s="12" t="s">
        <v>322</v>
      </c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29152</v>
      </c>
      <c r="B153" s="2" t="s">
        <v>142</v>
      </c>
      <c r="C153" s="12" t="s">
        <v>321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29153</v>
      </c>
      <c r="B154" s="2" t="s">
        <v>143</v>
      </c>
      <c r="C154" s="13" t="s">
        <v>1</v>
      </c>
      <c r="D154" s="12" t="s">
        <v>322</v>
      </c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29154</v>
      </c>
      <c r="B155" s="2" t="str">
        <f>HYPERLINK("https://sonoivu.sonla.gov.vn/Default.aspx?sid=1282&amp;pageid=30665&amp;catid=64562&amp;id=537895&amp;catname=thong-tin-tuyen-truyen&amp;title=quyet-dinh-dieu-chinh-phan-loai-don-vi-hanh-chinh-cac-xa-phuong-thi-tran-tren-dia-ban-tinh-son-l", "UBND Ủy ban nhân dân xã Mường Do tỉnh Sơn La")</f>
        <v>UBND Ủy ban nhân dân xã Mường Do tỉnh Sơn La</v>
      </c>
      <c r="C155" s="12" t="s">
        <v>321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29155</v>
      </c>
      <c r="B156" s="2" t="str">
        <f>HYPERLINK("https://www.facebook.com/conganhuyenphuyen/?locale=ku_TR", "Công an xã Mường É tỉnh Sơn La")</f>
        <v>Công an xã Mường É tỉnh Sơn La</v>
      </c>
      <c r="C156" s="12" t="s">
        <v>321</v>
      </c>
      <c r="D156" s="12" t="s">
        <v>322</v>
      </c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29156</v>
      </c>
      <c r="B157" s="2" t="str">
        <f>HYPERLINK("https://sonla.gov.vn/Default.aspx?sid=4&amp;pageid=27160&amp;p_steering=68965", "UBND Ủy ban nhân dân xã Mường É tỉnh Sơn La")</f>
        <v>UBND Ủy ban nhân dân xã Mường É tỉnh Sơn La</v>
      </c>
      <c r="C157" s="12" t="s">
        <v>321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29157</v>
      </c>
      <c r="B158" s="2" t="str">
        <f>HYPERLINK("https://www.facebook.com/Conganxamuongkhong/", "Công an xã Mường Khong tỉnh Điện Biên")</f>
        <v>Công an xã Mường Khong tỉnh Điện Biên</v>
      </c>
      <c r="C158" s="12" t="s">
        <v>321</v>
      </c>
      <c r="D158" s="12" t="s">
        <v>322</v>
      </c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29158</v>
      </c>
      <c r="B159" s="2" t="str">
        <f>HYPERLINK("https://stttt.dienbien.gov.vn/vi/about/danh-sach-nguoi-phat-ngon-tinh-dien-bien-nam-2018.html", "UBND Ủy ban nhân dân xã Mường Khong tỉnh Điện Biên")</f>
        <v>UBND Ủy ban nhân dân xã Mường Khong tỉnh Điện Biên</v>
      </c>
      <c r="C159" s="12" t="s">
        <v>321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29159</v>
      </c>
      <c r="B160" s="2" t="s">
        <v>27</v>
      </c>
      <c r="C160" s="13" t="s">
        <v>1</v>
      </c>
      <c r="D160" s="12" t="s">
        <v>322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29160</v>
      </c>
      <c r="B161" s="2" t="str">
        <f>HYPERLINK("https://sopcop.sonla.gov.vn/kinh-te/sat-taluy-duong-gay-thiet-hai-02-nha-tai-ban-poi-lanh-xa-muong-va-830398", "UBND Ủy ban nhân dân xã Mường Lạn tỉnh Sơn La")</f>
        <v>UBND Ủy ban nhân dân xã Mường Lạn tỉnh Sơn La</v>
      </c>
      <c r="C161" s="12" t="s">
        <v>321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29161</v>
      </c>
      <c r="B162" s="2" t="s">
        <v>22</v>
      </c>
      <c r="C162" s="13" t="s">
        <v>1</v>
      </c>
      <c r="D162" s="12" t="s">
        <v>322</v>
      </c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29162</v>
      </c>
      <c r="B163" s="2" t="str">
        <f>HYPERLINK("https://qbvptrsonla.gov.vn/Hoat-dong-doan-the/chi-doan-quy-bao-ve-va-phat-trien-rung-to-chuc-cac-hoat-dong-tinh-nguyen-trong-thang-thanh-nien-378161", "UBND Ủy ban nhân dân xã Mường Lang tỉnh Sơn La")</f>
        <v>UBND Ủy ban nhân dân xã Mường Lang tỉnh Sơn La</v>
      </c>
      <c r="C163" s="12" t="s">
        <v>321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29163</v>
      </c>
      <c r="B164" s="2" t="s">
        <v>66</v>
      </c>
      <c r="C164" s="13" t="s">
        <v>1</v>
      </c>
      <c r="D164" s="12" t="s">
        <v>322</v>
      </c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29164</v>
      </c>
      <c r="B165" s="2" t="str">
        <f>HYPERLINK("https://muongly.muonglat.thanhhoa.gov.vn/", "UBND Ủy ban nhân dân xã Mường Lý tỉnh Thanh Hóa")</f>
        <v>UBND Ủy ban nhân dân xã Mường Lý tỉnh Thanh Hóa</v>
      </c>
      <c r="C165" s="12" t="s">
        <v>321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29165</v>
      </c>
      <c r="B166" s="2" t="s">
        <v>144</v>
      </c>
      <c r="C166" s="13" t="s">
        <v>1</v>
      </c>
      <c r="D166" s="12" t="s">
        <v>322</v>
      </c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29166</v>
      </c>
      <c r="B167" s="2" t="str">
        <f>HYPERLINK("https://stttt.dienbien.gov.vn/vi/about/danh-sach-nguoi-phat-ngon-tinh-dien-bien-nam-2018.html", "UBND Ủy ban nhân dân xã Mường Phăng tỉnh Điện Biên")</f>
        <v>UBND Ủy ban nhân dân xã Mường Phăng tỉnh Điện Biên</v>
      </c>
      <c r="C167" s="12" t="s">
        <v>321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29167</v>
      </c>
      <c r="B168" s="2" t="str">
        <f>HYPERLINK("https://www.facebook.com/p/C%C3%B4ng-an-x%C3%A3-M%E1%BB%B9-Th%E1%BA%A1nh-An-B%E1%BA%BFn-Tre-100075841302470/", "Công an xã Mỹ An tỉnh Bến Tre")</f>
        <v>Công an xã Mỹ An tỉnh Bến Tre</v>
      </c>
      <c r="C168" s="12" t="s">
        <v>321</v>
      </c>
      <c r="D168" s="12" t="s">
        <v>322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29168</v>
      </c>
      <c r="B169" s="2" t="str">
        <f>HYPERLINK("http://mythanhgiongtrom.bentre.gov.vn/", "UBND Ủy ban nhân dân xã Mỹ An tỉnh Bến Tre")</f>
        <v>UBND Ủy ban nhân dân xã Mỹ An tỉnh Bến Tre</v>
      </c>
      <c r="C169" s="12" t="s">
        <v>321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29169</v>
      </c>
      <c r="B170" s="2" t="str">
        <f>HYPERLINK("https://www.facebook.com/p/C%C3%B4ng-An-x%C3%A3-M%E1%BB%B9-Ch%C3%A1nh-100078697523021/", "Công an xã Mỹ Chánh Tây tỉnh Bình Định")</f>
        <v>Công an xã Mỹ Chánh Tây tỉnh Bình Định</v>
      </c>
      <c r="C170" s="12" t="s">
        <v>321</v>
      </c>
      <c r="D170" s="12" t="s">
        <v>322</v>
      </c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29170</v>
      </c>
      <c r="B171" s="2" t="str">
        <f>HYPERLINK("http://mychanhtay.phumy.binhdinh.gov.vn/", "UBND Ủy ban nhân dân xã Mỹ Chánh Tây tỉnh Bình Định")</f>
        <v>UBND Ủy ban nhân dân xã Mỹ Chánh Tây tỉnh Bình Định</v>
      </c>
      <c r="C171" s="12" t="s">
        <v>321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29171</v>
      </c>
      <c r="B172" s="2" t="str">
        <f>HYPERLINK("https://www.facebook.com/conganxamyduc/", "Công an xã Mỹ Đức tỉnh Lâm Đồng")</f>
        <v>Công an xã Mỹ Đức tỉnh Lâm Đồng</v>
      </c>
      <c r="C172" s="12" t="s">
        <v>321</v>
      </c>
      <c r="D172" s="12" t="s">
        <v>322</v>
      </c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29172</v>
      </c>
      <c r="B173" s="2" t="str">
        <f>HYPERLINK("https://lamdong.gov.vn/sites/dateh/hethongchinhtri/tintuc-ubnd/cx-tn/SitePages/xa-my-duc.aspx", "UBND Ủy ban nhân dân xã Mỹ Đức tỉnh Lâm Đồng")</f>
        <v>UBND Ủy ban nhân dân xã Mỹ Đức tỉnh Lâm Đồng</v>
      </c>
      <c r="C173" s="12" t="s">
        <v>321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29173</v>
      </c>
      <c r="B174" s="2" t="str">
        <f>HYPERLINK("https://www.facebook.com/conganhuyenLacSon/", "Công an xã Mỵ Hòa tỉnh Hòa Bình")</f>
        <v>Công an xã Mỵ Hòa tỉnh Hòa Bình</v>
      </c>
      <c r="C174" s="12" t="s">
        <v>321</v>
      </c>
      <c r="D174" s="12" t="s">
        <v>322</v>
      </c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29174</v>
      </c>
      <c r="B175" s="2" t="str">
        <f>HYPERLINK("https://xamyhoa.hoabinh.gov.vn/", "UBND Ủy ban nhân dân xã Mỵ Hòa tỉnh Hòa Bình")</f>
        <v>UBND Ủy ban nhân dân xã Mỵ Hòa tỉnh Hòa Bình</v>
      </c>
      <c r="C175" s="12" t="s">
        <v>321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29175</v>
      </c>
      <c r="B176" s="2" t="str">
        <f>HYPERLINK("https://www.facebook.com/p/Tu%E1%BB%95i-tr%E1%BA%BB-C%C3%B4ng-an-Th%C3%A0nh-ph%E1%BB%91-V%C4%A9nh-Y%C3%AAn-100066497717181/?locale=gl_ES", "Công an xã Mỹ Thành tỉnh Nghệ An")</f>
        <v>Công an xã Mỹ Thành tỉnh Nghệ An</v>
      </c>
      <c r="C176" s="12" t="s">
        <v>321</v>
      </c>
      <c r="D176" s="12" t="s">
        <v>322</v>
      </c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29176</v>
      </c>
      <c r="B177" s="2" t="str">
        <f>HYPERLINK("https://mythanh.yenthanh.nghean.gov.vn/", "UBND Ủy ban nhân dân xã Mỹ Thành tỉnh Nghệ An")</f>
        <v>UBND Ủy ban nhân dân xã Mỹ Thành tỉnh Nghệ An</v>
      </c>
      <c r="C177" s="12" t="s">
        <v>321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29177</v>
      </c>
      <c r="B178" s="2" t="str">
        <f>HYPERLINK("https://www.facebook.com/ConganxaNaCoSa/", "Công an xã Na Cô Sa tỉnh Điện Biên")</f>
        <v>Công an xã Na Cô Sa tỉnh Điện Biên</v>
      </c>
      <c r="C178" s="12" t="s">
        <v>321</v>
      </c>
      <c r="D178" s="12" t="s">
        <v>322</v>
      </c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29178</v>
      </c>
      <c r="B179" s="2" t="str">
        <f>HYPERLINK("https://stttt.dienbien.gov.vn/vi/about/danh-sach-nguoi-phat-ngon-tinh-dien-bien-nam-2018.html", "UBND Ủy ban nhân dân xã Na Cô Sa tỉnh Điện Biên")</f>
        <v>UBND Ủy ban nhân dân xã Na Cô Sa tỉnh Điện Biên</v>
      </c>
      <c r="C179" s="12" t="s">
        <v>321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29179</v>
      </c>
      <c r="B180" s="2" t="str">
        <f>HYPERLINK("https://www.facebook.com/antvbentre/", "Công an xã An Định tỉnh Bến Tre")</f>
        <v>Công an xã An Định tỉnh Bến Tre</v>
      </c>
      <c r="C180" s="12" t="s">
        <v>321</v>
      </c>
      <c r="D180" s="12" t="s">
        <v>322</v>
      </c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29180</v>
      </c>
      <c r="B181" s="2" t="str">
        <f>HYPERLINK("https://mocaynam.bentre.gov.vn/andinh/Lists/ThongTinCanBiet/DispForm.aspx?ID=2", "UBND Ủy ban nhân dân xã An Định tỉnh Bến Tre")</f>
        <v>UBND Ủy ban nhân dân xã An Định tỉnh Bến Tre</v>
      </c>
      <c r="C181" s="12" t="s">
        <v>321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29181</v>
      </c>
      <c r="B182" s="2" t="str">
        <f>HYPERLINK("https://www.facebook.com/conganxanamyang/", "Công an xã Nam Yang tỉnh Gia Lai")</f>
        <v>Công an xã Nam Yang tỉnh Gia Lai</v>
      </c>
      <c r="C182" s="12" t="s">
        <v>321</v>
      </c>
      <c r="D182" s="12" t="s">
        <v>322</v>
      </c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29182</v>
      </c>
      <c r="B183" s="2" t="str">
        <f>HYPERLINK("https://dakdoa.gialai.gov.vn/Xa-Nam-Yang/Home.aspx", "UBND Ủy ban nhân dân xã Nam Yang tỉnh Gia Lai")</f>
        <v>UBND Ủy ban nhân dân xã Nam Yang tỉnh Gia Lai</v>
      </c>
      <c r="C183" s="12" t="s">
        <v>321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29183</v>
      </c>
      <c r="B184" s="2" t="str">
        <f>HYPERLINK("https://www.facebook.com/conganxananhan/", "Công an xã Nà Nhạn tỉnh Điện Biên")</f>
        <v>Công an xã Nà Nhạn tỉnh Điện Biên</v>
      </c>
      <c r="C184" s="12" t="s">
        <v>321</v>
      </c>
      <c r="D184" s="12" t="s">
        <v>322</v>
      </c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29184</v>
      </c>
      <c r="B185" s="2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185" s="12" t="s">
        <v>321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29185</v>
      </c>
      <c r="B186" s="2" t="s">
        <v>145</v>
      </c>
      <c r="C186" s="13" t="s">
        <v>1</v>
      </c>
      <c r="D186" s="12" t="s">
        <v>322</v>
      </c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29186</v>
      </c>
      <c r="B187" s="2" t="str">
        <f>HYPERLINK("https://xananhnghe.hoabinh.gov.vn/", "UBND Ủy ban nhân dân xã Nánh Nghê tỉnh Hòa Bình")</f>
        <v>UBND Ủy ban nhân dân xã Nánh Nghê tỉnh Hòa Bình</v>
      </c>
      <c r="C187" s="12" t="s">
        <v>321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29187</v>
      </c>
      <c r="B188" s="2" t="s">
        <v>146</v>
      </c>
      <c r="C188" s="13" t="s">
        <v>1</v>
      </c>
      <c r="D188" s="12" t="s">
        <v>322</v>
      </c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29188</v>
      </c>
      <c r="B189" s="2" t="str">
        <f>HYPERLINK("https://ngaan.ngason.thanhhoa.gov.vn/uy-ban-nhan-dan", "UBND Ủy ban nhân dân xã Nga Điền tỉnh Thanh Hóa")</f>
        <v>UBND Ủy ban nhân dân xã Nga Điền tỉnh Thanh Hóa</v>
      </c>
      <c r="C189" s="12" t="s">
        <v>321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29189</v>
      </c>
      <c r="B190" s="2" t="str">
        <f>HYPERLINK("https://www.facebook.com/conganxanghiahung.org/", "Công an xã Nghĩa Hưng tỉnh Nghệ An")</f>
        <v>Công an xã Nghĩa Hưng tỉnh Nghệ An</v>
      </c>
      <c r="C190" s="12" t="s">
        <v>321</v>
      </c>
      <c r="D190" s="12" t="s">
        <v>322</v>
      </c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29190</v>
      </c>
      <c r="B191" s="2" t="str">
        <f>HYPERLINK("https://hungnghia.hungnguyen.nghean.gov.vn/", "UBND Ủy ban nhân dân xã Nghĩa Hưng tỉnh Nghệ An")</f>
        <v>UBND Ủy ban nhân dân xã Nghĩa Hưng tỉnh Nghệ An</v>
      </c>
      <c r="C191" s="12" t="s">
        <v>321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29191</v>
      </c>
      <c r="B192" s="2" t="str">
        <f>HYPERLINK("https://www.facebook.com/24hxangocthanhnews/", "Công an xã Ngọc Thanh tỉnh Vĩnh Phúc")</f>
        <v>Công an xã Ngọc Thanh tỉnh Vĩnh Phúc</v>
      </c>
      <c r="C192" s="12" t="s">
        <v>321</v>
      </c>
      <c r="D192" s="12" t="s">
        <v>322</v>
      </c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29192</v>
      </c>
      <c r="B193" s="2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193" s="12" t="s">
        <v>321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29193</v>
      </c>
      <c r="B194" s="2" t="str">
        <f>HYPERLINK("https://www.facebook.com/conganxanhonhau/", "Công an xã Nhơn Hậu tỉnh Bình Định")</f>
        <v>Công an xã Nhơn Hậu tỉnh Bình Định</v>
      </c>
      <c r="C194" s="12" t="s">
        <v>321</v>
      </c>
      <c r="D194" s="12" t="s">
        <v>322</v>
      </c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29194</v>
      </c>
      <c r="B195" s="2" t="str">
        <f>HYPERLINK("https://nhonhau.annhon.binhdinh.gov.vn/", "UBND Ủy ban nhân dân xã Nhơn Hậu tỉnh Bình Định")</f>
        <v>UBND Ủy ban nhân dân xã Nhơn Hậu tỉnh Bình Định</v>
      </c>
      <c r="C195" s="12" t="s">
        <v>321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29195</v>
      </c>
      <c r="B196" s="2" t="str">
        <f>HYPERLINK("https://www.facebook.com/conganxanhonphu/", "Công an xã Nhơn Phú tỉnh Vĩnh Long")</f>
        <v>Công an xã Nhơn Phú tỉnh Vĩnh Long</v>
      </c>
      <c r="C196" s="12" t="s">
        <v>321</v>
      </c>
      <c r="D196" s="12" t="s">
        <v>322</v>
      </c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29196</v>
      </c>
      <c r="B197" s="2" t="str">
        <f>HYPERLINK("https://nhonphu.vinhlong.gov.vn/", "UBND Ủy ban nhân dân xã Nhơn Phú tỉnh Vĩnh Long")</f>
        <v>UBND Ủy ban nhân dân xã Nhơn Phú tỉnh Vĩnh Long</v>
      </c>
      <c r="C197" s="12" t="s">
        <v>321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29197</v>
      </c>
      <c r="B198" s="2" t="s">
        <v>64</v>
      </c>
      <c r="C198" s="13" t="s">
        <v>1</v>
      </c>
      <c r="D198" s="12" t="s">
        <v>322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29198</v>
      </c>
      <c r="B199" s="2" t="str">
        <f>HYPERLINK("https://ninhkhang.hoalu.ninhbinh.gov.vn/", "UBND Ủy ban nhân dân xã Ninh Khang tỉnh Ninh Bình")</f>
        <v>UBND Ủy ban nhân dân xã Ninh Khang tỉnh Ninh Bình</v>
      </c>
      <c r="C199" s="12" t="s">
        <v>321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29199</v>
      </c>
      <c r="B200" s="2" t="s">
        <v>15</v>
      </c>
      <c r="C200" s="13" t="s">
        <v>1</v>
      </c>
      <c r="D200" s="12" t="s">
        <v>322</v>
      </c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29200</v>
      </c>
      <c r="B201" s="2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201" s="12" t="s">
        <v>321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29201</v>
      </c>
      <c r="B202" s="2" t="str">
        <f>HYPERLINK("https://www.facebook.com/groups/PhongChau/permalink/6624362111007132/", "Công an xã Phong Châu tỉnh Thái Bình")</f>
        <v>Công an xã Phong Châu tỉnh Thái Bình</v>
      </c>
      <c r="C202" s="12" t="s">
        <v>321</v>
      </c>
      <c r="D202" s="12" t="s">
        <v>322</v>
      </c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29202</v>
      </c>
      <c r="B203" s="2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203" s="12" t="s">
        <v>321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29203</v>
      </c>
      <c r="B204" s="2" t="str">
        <f>HYPERLINK("https://www.facebook.com/conganxaphucchu/", "Công an xã Phúc Chu tỉnh Thái Nguyên")</f>
        <v>Công an xã Phúc Chu tỉnh Thái Nguyên</v>
      </c>
      <c r="C204" s="12" t="s">
        <v>321</v>
      </c>
      <c r="D204" s="12" t="s">
        <v>322</v>
      </c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29204</v>
      </c>
      <c r="B205" s="2" t="str">
        <f>HYPERLINK("https://phucchu.dinhhoa.thainguyen.gov.vn/uy-ban-nhan-dan", "UBND Ủy ban nhân dân xã Phúc Chu tỉnh Thái Nguyên")</f>
        <v>UBND Ủy ban nhân dân xã Phúc Chu tỉnh Thái Nguyên</v>
      </c>
      <c r="C205" s="12" t="s">
        <v>321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29205</v>
      </c>
      <c r="B206" s="2" t="str">
        <f>HYPERLINK("https://www.facebook.com/conganxaPhuChau/", "Công an xã Phú Châu tỉnh Thái Bình")</f>
        <v>Công an xã Phú Châu tỉnh Thái Bình</v>
      </c>
      <c r="C206" s="12" t="s">
        <v>321</v>
      </c>
      <c r="D206" s="12" t="s">
        <v>322</v>
      </c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29206</v>
      </c>
      <c r="B207" s="2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207" s="12" t="s">
        <v>321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29207</v>
      </c>
      <c r="B208" s="2" t="s">
        <v>119</v>
      </c>
      <c r="C208" s="13" t="s">
        <v>1</v>
      </c>
      <c r="D208" s="12" t="s">
        <v>322</v>
      </c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29208</v>
      </c>
      <c r="B209" s="2" t="str">
        <f>HYPERLINK("http://phule.batri.bentre.gov.vn/", "UBND Ủy ban nhân dân xã Phú Lễ tỉnh Bến Tre")</f>
        <v>UBND Ủy ban nhân dân xã Phú Lễ tỉnh Bến Tre</v>
      </c>
      <c r="C209" s="12" t="s">
        <v>321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29209</v>
      </c>
      <c r="B210" s="2" t="s">
        <v>147</v>
      </c>
      <c r="C210" s="13" t="s">
        <v>1</v>
      </c>
      <c r="D210" s="12" t="s">
        <v>322</v>
      </c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29210</v>
      </c>
      <c r="B211" s="2" t="s">
        <v>148</v>
      </c>
      <c r="C211" s="12" t="s">
        <v>321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29211</v>
      </c>
      <c r="B212" s="2" t="s">
        <v>149</v>
      </c>
      <c r="C212" s="13" t="s">
        <v>1</v>
      </c>
      <c r="D212" s="12" t="s">
        <v>322</v>
      </c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29212</v>
      </c>
      <c r="B213" s="2" t="str">
        <f>HYPERLINK("https://phuly.phuluong.thainguyen.gov.vn/uy-ban-nhan-dan", "UBND Ủy ban nhân dân xã Phủ Lý tỉnh Thái Nguyên")</f>
        <v>UBND Ủy ban nhân dân xã Phủ Lý tỉnh Thái Nguyên</v>
      </c>
      <c r="C213" s="12" t="s">
        <v>321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29213</v>
      </c>
      <c r="B214" s="2" t="str">
        <f>HYPERLINK("https://www.facebook.com/Conganxaphunggiao/", "Công an xã Phùng Giáo tỉnh Thanh Hóa")</f>
        <v>Công an xã Phùng Giáo tỉnh Thanh Hóa</v>
      </c>
      <c r="C214" s="12" t="s">
        <v>321</v>
      </c>
      <c r="D214" s="12" t="s">
        <v>322</v>
      </c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29214</v>
      </c>
      <c r="B215" s="2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215" s="12" t="s">
        <v>321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29215</v>
      </c>
      <c r="B216" s="2" t="str">
        <f>HYPERLINK("https://www.facebook.com/CongAnXaPhuocHai.NinhPhuoc/?locale=vi_VN", "Công an xã Phước Hải tỉnh Ninh Bình")</f>
        <v>Công an xã Phước Hải tỉnh Ninh Bình</v>
      </c>
      <c r="C216" s="12" t="s">
        <v>321</v>
      </c>
      <c r="D216" s="12" t="s">
        <v>322</v>
      </c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29216</v>
      </c>
      <c r="B217" s="2" t="str">
        <f>HYPERLINK("https://ninhphuoc.ninhthuan.gov.vn/", "UBND Ủy ban nhân dân xã Phước Hải tỉnh Ninh Bình")</f>
        <v>UBND Ủy ban nhân dân xã Phước Hải tỉnh Ninh Bình</v>
      </c>
      <c r="C217" s="12" t="s">
        <v>321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29217</v>
      </c>
      <c r="B218" s="2" t="str">
        <f>HYPERLINK("https://www.facebook.com/conganxaphuochau/", "Công an xã Phước Hậu tỉnh Vĩnh Long")</f>
        <v>Công an xã Phước Hậu tỉnh Vĩnh Long</v>
      </c>
      <c r="C218" s="12" t="s">
        <v>321</v>
      </c>
      <c r="D218" s="12" t="s">
        <v>322</v>
      </c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29218</v>
      </c>
      <c r="B219" s="2" t="str">
        <f>HYPERLINK("https://ninhphuoc.ninhthuan.gov.vn/portal/Pages/UBND-xa-phuoc-hau.aspx", "UBND Ủy ban nhân dân xã Phước Hậu tỉnh Vĩnh Long")</f>
        <v>UBND Ủy ban nhân dân xã Phước Hậu tỉnh Vĩnh Long</v>
      </c>
      <c r="C219" s="12" t="s">
        <v>321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29219</v>
      </c>
      <c r="B220" s="2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220" s="12" t="s">
        <v>321</v>
      </c>
      <c r="D220" s="12" t="s">
        <v>322</v>
      </c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29220</v>
      </c>
      <c r="B221" s="2" t="str">
        <f>HYPERLINK("http://phuocthanh.tuyphuoc.binhdinh.gov.vn/", "UBND Ủy ban nhân dân xã Phước Thành tỉnh Bình Định")</f>
        <v>UBND Ủy ban nhân dân xã Phước Thành tỉnh Bình Định</v>
      </c>
      <c r="C221" s="12" t="s">
        <v>321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29221</v>
      </c>
      <c r="B222" s="2" t="str">
        <f>HYPERLINK("https://www.facebook.com/conganxaphuocthuan/?locale=vi_VN", "Công an xã Phước Thuận tỉnh Ninh Thuận")</f>
        <v>Công an xã Phước Thuận tỉnh Ninh Thuận</v>
      </c>
      <c r="C222" s="12" t="s">
        <v>321</v>
      </c>
      <c r="D222" s="12" t="s">
        <v>322</v>
      </c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29222</v>
      </c>
      <c r="B223" s="2" t="str">
        <f>HYPERLINK("https://ninhphuoc.ninhthuan.gov.vn/", "UBND Ủy ban nhân dân xã Phước Thuận tỉnh Ninh Thuận")</f>
        <v>UBND Ủy ban nhân dân xã Phước Thuận tỉnh Ninh Thuận</v>
      </c>
      <c r="C223" s="12" t="s">
        <v>321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29223</v>
      </c>
      <c r="B224" s="2" t="str">
        <f>HYPERLINK("https://www.facebook.com/conganxaphuphung/?locale=vi_VN", "Công an xã Phú Phụng tỉnh Bến Tre")</f>
        <v>Công an xã Phú Phụng tỉnh Bến Tre</v>
      </c>
      <c r="C224" s="12" t="s">
        <v>321</v>
      </c>
      <c r="D224" s="12" t="s">
        <v>322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29224</v>
      </c>
      <c r="B225" s="2" t="str">
        <f>HYPERLINK("https://dichvucong.gov.vn/p/home/dvc-tthc-co-quan-chi-tiet.html?id=403536", "UBND Ủy ban nhân dân xã Phú Phụng tỉnh Bến Tre")</f>
        <v>UBND Ủy ban nhân dân xã Phú Phụng tỉnh Bến Tre</v>
      </c>
      <c r="C225" s="12" t="s">
        <v>321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29225</v>
      </c>
      <c r="B226" s="2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226" s="12" t="s">
        <v>321</v>
      </c>
      <c r="D226" s="12" t="s">
        <v>322</v>
      </c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29226</v>
      </c>
      <c r="B227" s="2" t="str">
        <f>HYPERLINK("https://phuthanh.yenthanh.nghean.gov.vn/", "UBND Ủy ban nhân dân xã Phú Thành tỉnh Nghệ An")</f>
        <v>UBND Ủy ban nhân dân xã Phú Thành tỉnh Nghệ An</v>
      </c>
      <c r="C227" s="12" t="s">
        <v>321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29227</v>
      </c>
      <c r="B228" s="2" t="str">
        <f>HYPERLINK("https://www.facebook.com/conganxaphuthuan/?locale=vi_VN", "Công an xã Phú Thuận tỉnh Bến Tre")</f>
        <v>Công an xã Phú Thuận tỉnh Bến Tre</v>
      </c>
      <c r="C228" s="12" t="s">
        <v>321</v>
      </c>
      <c r="D228" s="12" t="s">
        <v>322</v>
      </c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29228</v>
      </c>
      <c r="B229" s="2" t="str">
        <f>HYPERLINK("https://binhdai.bentre.gov.vn/phuthuan", "UBND Ủy ban nhân dân xã Phú Thuận tỉnh Bến Tre")</f>
        <v>UBND Ủy ban nhân dân xã Phú Thuận tỉnh Bến Tre</v>
      </c>
      <c r="C229" s="12" t="s">
        <v>321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29229</v>
      </c>
      <c r="B230" s="2" t="s">
        <v>150</v>
      </c>
      <c r="C230" s="13" t="s">
        <v>1</v>
      </c>
      <c r="D230" s="12" t="s">
        <v>322</v>
      </c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29230</v>
      </c>
      <c r="B231" s="2" t="str">
        <f>HYPERLINK("https://socongthuong.backan.gov.vn/wp-content/uploads/2021/06/dinh-kem-1.pdf", "UBND Ủy ban nhân dân xã Quảng Chu tỉnh Bắc Kạn")</f>
        <v>UBND Ủy ban nhân dân xã Quảng Chu tỉnh Bắc Kạn</v>
      </c>
      <c r="C231" s="12" t="s">
        <v>321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29231</v>
      </c>
      <c r="B232" s="2" t="str">
        <f>HYPERLINK("https://www.facebook.com/ConganxaQuangDiem/?locale=ms_MY", "Công an xã Quang Diệm tỉnh Hà Tĩnh")</f>
        <v>Công an xã Quang Diệm tỉnh Hà Tĩnh</v>
      </c>
      <c r="C232" s="12" t="s">
        <v>321</v>
      </c>
      <c r="D232" s="12" t="s">
        <v>322</v>
      </c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29232</v>
      </c>
      <c r="B233" s="2" t="str">
        <f>HYPERLINK("https://xaquangdiem.hatinh.gov.vn/", "UBND Ủy ban nhân dân xã Quang Diệm tỉnh Hà Tĩnh")</f>
        <v>UBND Ủy ban nhân dân xã Quang Diệm tỉnh Hà Tĩnh</v>
      </c>
      <c r="C233" s="12" t="s">
        <v>321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29233</v>
      </c>
      <c r="B234" s="2" t="str">
        <f>HYPERLINK("https://www.facebook.com/conganxaquanglang/", "Công an xã Quảng Lãng tỉnh Hưng Yên")</f>
        <v>Công an xã Quảng Lãng tỉnh Hưng Yên</v>
      </c>
      <c r="C234" s="12" t="s">
        <v>321</v>
      </c>
      <c r="D234" s="12" t="s">
        <v>322</v>
      </c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29234</v>
      </c>
      <c r="B235" s="2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235" s="12" t="s">
        <v>321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29235</v>
      </c>
      <c r="B236" s="2" t="str">
        <f>HYPERLINK("https://www.facebook.com/conganxaquangphu/", "Công an xã Quảng Phú tỉnh Thanh Hóa")</f>
        <v>Công an xã Quảng Phú tỉnh Thanh Hóa</v>
      </c>
      <c r="C236" s="12" t="s">
        <v>321</v>
      </c>
      <c r="D236" s="12" t="s">
        <v>322</v>
      </c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29236</v>
      </c>
      <c r="B237" s="2" t="str">
        <f>HYPERLINK("https://quangphu.thoxuan.thanhhoa.gov.vn/", "UBND Ủy ban nhân dân xã Quảng Phú tỉnh Thanh Hóa")</f>
        <v>UBND Ủy ban nhân dân xã Quảng Phú tỉnh Thanh Hóa</v>
      </c>
      <c r="C237" s="12" t="s">
        <v>321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29237</v>
      </c>
      <c r="B238" s="2" t="str">
        <f>HYPERLINK("https://www.facebook.com/conganxaquangxuan/?locale=ms_MY", "Công an xã Quảng Xuân tỉnh Quảng Bình")</f>
        <v>Công an xã Quảng Xuân tỉnh Quảng Bình</v>
      </c>
      <c r="C238" s="12" t="s">
        <v>321</v>
      </c>
      <c r="D238" s="12" t="s">
        <v>322</v>
      </c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29238</v>
      </c>
      <c r="B239" s="2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239" s="12" t="s">
        <v>321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29239</v>
      </c>
      <c r="B240" s="2" t="str">
        <f>HYPERLINK("https://www.facebook.com/ConganxaQuyMong/", "Công an xã Quy Mông tỉnh Yên Bái")</f>
        <v>Công an xã Quy Mông tỉnh Yên Bái</v>
      </c>
      <c r="C240" s="12" t="s">
        <v>321</v>
      </c>
      <c r="D240" s="12" t="s">
        <v>322</v>
      </c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29240</v>
      </c>
      <c r="B241" s="2" t="str">
        <f>HYPERLINK("https://tranyen.yenbai.gov.vn/xa-thi-tran/xa-quy-mong", "UBND Ủy ban nhân dân xã Quy Mông tỉnh Yên Bái")</f>
        <v>UBND Ủy ban nhân dân xã Quy Mông tỉnh Yên Bái</v>
      </c>
      <c r="C241" s="12" t="s">
        <v>321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29241</v>
      </c>
      <c r="B242" s="2" t="s">
        <v>62</v>
      </c>
      <c r="C242" s="13" t="s">
        <v>1</v>
      </c>
      <c r="D242" s="12" t="s">
        <v>322</v>
      </c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29242</v>
      </c>
      <c r="B243" s="2" t="str">
        <f>HYPERLINK("https://nhoquan.ninhbinh.gov.vn/xa-quynh-luu", "UBND Ủy ban nhân dân xã Quỳnh Lưu tỉnh Ninh Bình")</f>
        <v>UBND Ủy ban nhân dân xã Quỳnh Lưu tỉnh Ninh Bình</v>
      </c>
      <c r="C243" s="12" t="s">
        <v>321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29243</v>
      </c>
      <c r="B244" s="2" t="s">
        <v>14</v>
      </c>
      <c r="C244" s="13" t="s">
        <v>1</v>
      </c>
      <c r="D244" s="12" t="s">
        <v>322</v>
      </c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29244</v>
      </c>
      <c r="B245" s="2" t="str">
        <f>HYPERLINK("https://stttt.dienbien.gov.vn/vi/about/danh-sach-nguoi-phat-ngon-tinh-dien-bien-nam-2018.html", "UBND Ủy ban nhân dân xã Rạng Đông tỉnh Điện Biên")</f>
        <v>UBND Ủy ban nhân dân xã Rạng Đông tỉnh Điện Biên</v>
      </c>
      <c r="C245" s="12" t="s">
        <v>321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29245</v>
      </c>
      <c r="B246" s="2" t="s">
        <v>13</v>
      </c>
      <c r="C246" s="13" t="s">
        <v>1</v>
      </c>
      <c r="D246" s="12" t="s">
        <v>322</v>
      </c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29246</v>
      </c>
      <c r="B247" s="2" t="str">
        <f>HYPERLINK("https://stttt.dienbien.gov.vn/vi/about/danh-sach-nguoi-phat-ngon-tinh-dien-bien-nam-2018.html", "UBND Ủy ban nhân dân xã Sa Lông tỉnh Điện Biên")</f>
        <v>UBND Ủy ban nhân dân xã Sa Lông tỉnh Điện Biên</v>
      </c>
      <c r="C247" s="12" t="s">
        <v>321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29247</v>
      </c>
      <c r="B248" s="2" t="s">
        <v>28</v>
      </c>
      <c r="C248" s="13" t="s">
        <v>1</v>
      </c>
      <c r="D248" s="12" t="s">
        <v>322</v>
      </c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29248</v>
      </c>
      <c r="B249" s="2" t="str">
        <f>HYPERLINK("https://sonla.gov.vn/tin-van-hoa-xa-hoi/hiep-hoi-doanh-nghiep-tinh-tham-va-tang-qua-tai-xa-song-khua-745460", "UBND Ủy ban nhân dân xã Song Khủa tỉnh Sơn La")</f>
        <v>UBND Ủy ban nhân dân xã Song Khủa tỉnh Sơn La</v>
      </c>
      <c r="C249" s="12" t="s">
        <v>321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29249</v>
      </c>
      <c r="B250" s="2" t="str">
        <f>HYPERLINK("https://www.facebook.com/conganxasontruong/", "Công an xã Sơn Trường tỉnh Hà Tĩnh")</f>
        <v>Công an xã Sơn Trường tỉnh Hà Tĩnh</v>
      </c>
      <c r="C250" s="12" t="s">
        <v>321</v>
      </c>
      <c r="D250" s="12" t="s">
        <v>322</v>
      </c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29250</v>
      </c>
      <c r="B251" s="2" t="str">
        <f>HYPERLINK("https://xasontruong.hatinh.gov.vn/", "UBND Ủy ban nhân dân xã Sơn Trường tỉnh Hà Tĩnh")</f>
        <v>UBND Ủy ban nhân dân xã Sơn Trường tỉnh Hà Tĩnh</v>
      </c>
      <c r="C251" s="12" t="s">
        <v>321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29251</v>
      </c>
      <c r="B252" s="2" t="s">
        <v>36</v>
      </c>
      <c r="C252" s="13" t="s">
        <v>1</v>
      </c>
      <c r="D252" s="12" t="s">
        <v>322</v>
      </c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29252</v>
      </c>
      <c r="B253" s="2" t="str">
        <f>HYPERLINK("https://vanchan.yenbai.gov.vn/cac-xa-thi-tran/xa-suoi-giang", "UBND Ủy ban nhân dân xã Suối Giàng tỉnh Yên Bái")</f>
        <v>UBND Ủy ban nhân dân xã Suối Giàng tỉnh Yên Bái</v>
      </c>
      <c r="C253" s="12" t="s">
        <v>321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29253</v>
      </c>
      <c r="B254" s="2" t="s">
        <v>105</v>
      </c>
      <c r="C254" s="13" t="s">
        <v>1</v>
      </c>
      <c r="D254" s="12" t="s">
        <v>322</v>
      </c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29254</v>
      </c>
      <c r="B255" s="2" t="str">
        <f>HYPERLINK("https://congbaokhanhhoa.gov.vn/noi-dung-van-ban/vanbanid/20840", "UBND Ủy ban nhân dân xã Suối Hiệp tỉnh Khánh Hòa")</f>
        <v>UBND Ủy ban nhân dân xã Suối Hiệp tỉnh Khánh Hòa</v>
      </c>
      <c r="C255" s="12" t="s">
        <v>321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29255</v>
      </c>
      <c r="B256" s="2" t="s">
        <v>151</v>
      </c>
      <c r="C256" s="13" t="s">
        <v>1</v>
      </c>
      <c r="D256" s="12" t="s">
        <v>322</v>
      </c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29256</v>
      </c>
      <c r="B257" s="2" t="str">
        <f>HYPERLINK("http://chiengsonmocchau.sonla.gov.vn/index.php?module=tochuc&amp;act=view&amp;id=46", "UBND Ủy ban nhân dân xã Tạ Khoa tỉnh Sơn La")</f>
        <v>UBND Ủy ban nhân dân xã Tạ Khoa tỉnh Sơn La</v>
      </c>
      <c r="C257" s="12" t="s">
        <v>321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29257</v>
      </c>
      <c r="B258" s="2" t="s">
        <v>92</v>
      </c>
      <c r="C258" s="13" t="s">
        <v>1</v>
      </c>
      <c r="D258" s="12" t="s">
        <v>322</v>
      </c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29258</v>
      </c>
      <c r="B259" s="2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59" s="12" t="s">
        <v>321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29259</v>
      </c>
      <c r="B260" s="2" t="str">
        <f>HYPERLINK("https://www.facebook.com/dtncatphp/", "Công an xã Tam Đa thành phố Hải Phòng")</f>
        <v>Công an xã Tam Đa thành phố Hải Phòng</v>
      </c>
      <c r="C260" s="12" t="s">
        <v>321</v>
      </c>
      <c r="D260" s="12" t="s">
        <v>322</v>
      </c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29260</v>
      </c>
      <c r="B261" s="2" t="str">
        <f>HYPERLINK("https://vinhbao.haiphong.gov.vn/", "UBND Ủy ban nhân dân xã Tam Đa thành phố Hải Phòng")</f>
        <v>UBND Ủy ban nhân dân xã Tam Đa thành phố Hải Phòng</v>
      </c>
      <c r="C261" s="12" t="s">
        <v>321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29261</v>
      </c>
      <c r="B262" s="2" t="s">
        <v>122</v>
      </c>
      <c r="C262" s="13" t="s">
        <v>1</v>
      </c>
      <c r="D262" s="12" t="s">
        <v>322</v>
      </c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29262</v>
      </c>
      <c r="B263" s="2" t="str">
        <f>HYPERLINK("https://tanan.canglong.travinh.gov.vn/", "UBND Ủy ban nhân dân xã Tân An tỉnh Trà Vinh")</f>
        <v>UBND Ủy ban nhân dân xã Tân An tỉnh Trà Vinh</v>
      </c>
      <c r="C263" s="12" t="s">
        <v>321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29263</v>
      </c>
      <c r="B264" s="2" t="s">
        <v>72</v>
      </c>
      <c r="C264" s="13" t="s">
        <v>1</v>
      </c>
      <c r="D264" s="12" t="s">
        <v>322</v>
      </c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29264</v>
      </c>
      <c r="B265" s="2" t="str">
        <f>HYPERLINK("https://tanbinh.nhuxuan.thanhhoa.gov.vn/", "UBND Ủy ban nhân dân xã Tân Bình tỉnh Thanh Hóa")</f>
        <v>UBND Ủy ban nhân dân xã Tân Bình tỉnh Thanh Hóa</v>
      </c>
      <c r="C265" s="12" t="s">
        <v>321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29265</v>
      </c>
      <c r="B266" s="2" t="str">
        <f>HYPERLINK("https://www.facebook.com/conganxatanchi/", "Công an xã Tân Chi tỉnh Bắc Ninh")</f>
        <v>Công an xã Tân Chi tỉnh Bắc Ninh</v>
      </c>
      <c r="C266" s="12" t="s">
        <v>321</v>
      </c>
      <c r="D266" s="12" t="s">
        <v>322</v>
      </c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29266</v>
      </c>
      <c r="B267" s="2" t="str">
        <f>HYPERLINK("https://www.bacninh.gov.vn/web/xa-tan-chi", "UBND Ủy ban nhân dân xã Tân Chi tỉnh Bắc Ninh")</f>
        <v>UBND Ủy ban nhân dân xã Tân Chi tỉnh Bắc Ninh</v>
      </c>
      <c r="C267" s="12" t="s">
        <v>321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29267</v>
      </c>
      <c r="B268" s="2" t="str">
        <f>HYPERLINK("https://www.facebook.com/ConganxaTanhoa/", "Công an xã Tân Hòa tỉnh TÂY NINH")</f>
        <v>Công an xã Tân Hòa tỉnh TÂY NINH</v>
      </c>
      <c r="C268" s="12" t="s">
        <v>321</v>
      </c>
      <c r="D268" s="12" t="s">
        <v>322</v>
      </c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29268</v>
      </c>
      <c r="B269" s="2" t="str">
        <f>HYPERLINK("https://tanchau.tayninh.gov.vn/vi/page/Uy-ban-nhan-dan-xa-Tan-Hoa.html", "UBND Ủy ban nhân dân xã Tân Hòa tỉnh TÂY NINH")</f>
        <v>UBND Ủy ban nhân dân xã Tân Hòa tỉnh TÂY NINH</v>
      </c>
      <c r="C269" s="12" t="s">
        <v>321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29269</v>
      </c>
      <c r="B270" s="2" t="str">
        <f>HYPERLINK("https://www.facebook.com/ConganxaTanhoa/", "Công an xã Tân Hòa tỉnh TÂY NINH")</f>
        <v>Công an xã Tân Hòa tỉnh TÂY NINH</v>
      </c>
      <c r="C270" s="12" t="s">
        <v>321</v>
      </c>
      <c r="D270" s="12" t="s">
        <v>322</v>
      </c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29270</v>
      </c>
      <c r="B271" s="2" t="str">
        <f>HYPERLINK("https://tanchau.tayninh.gov.vn/vi/page/Uy-ban-nhan-dan-xa-Tan-Hoa.html", "UBND Ủy ban nhân dân xã Tân Hòa tỉnh TÂY NINH")</f>
        <v>UBND Ủy ban nhân dân xã Tân Hòa tỉnh TÂY NINH</v>
      </c>
      <c r="C271" s="12" t="s">
        <v>321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29271</v>
      </c>
      <c r="B272" s="2" t="str">
        <f>HYPERLINK("https://www.facebook.com/dtncatphp/", "Công an xã Tân Kỳ tỉnh Hải Dương")</f>
        <v>Công an xã Tân Kỳ tỉnh Hải Dương</v>
      </c>
      <c r="C272" s="12" t="s">
        <v>321</v>
      </c>
      <c r="D272" s="12" t="s">
        <v>322</v>
      </c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29272</v>
      </c>
      <c r="B273" s="2" t="str">
        <f>HYPERLINK("http://tanky.tuky.haiduong.gov.vn/", "UBND Ủy ban nhân dân xã Tân Kỳ tỉnh Hải Dương")</f>
        <v>UBND Ủy ban nhân dân xã Tân Kỳ tỉnh Hải Dương</v>
      </c>
      <c r="C273" s="12" t="s">
        <v>321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29273</v>
      </c>
      <c r="B274" s="2" t="s">
        <v>53</v>
      </c>
      <c r="C274" s="13" t="s">
        <v>1</v>
      </c>
      <c r="D274" s="12" t="s">
        <v>322</v>
      </c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29274</v>
      </c>
      <c r="B275" s="2" t="str">
        <f>HYPERLINK("https://www.bacninh.gov.vn/web/xa-tan-lang", "UBND Ủy ban nhân dân xã Tân Lãng tỉnh Bắc Ninh")</f>
        <v>UBND Ủy ban nhân dân xã Tân Lãng tỉnh Bắc Ninh</v>
      </c>
      <c r="C275" s="12" t="s">
        <v>321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29275</v>
      </c>
      <c r="B276" s="2" t="s">
        <v>152</v>
      </c>
      <c r="C276" s="13" t="s">
        <v>1</v>
      </c>
      <c r="D276" s="12" t="s">
        <v>322</v>
      </c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29276</v>
      </c>
      <c r="B277" s="2" t="str">
        <f>HYPERLINK("https://tanlap.bactanuyen.binhduong.gov.vn/", "UBND Ủy ban nhân dân xã Tân Lập tỉnh Sơn La")</f>
        <v>UBND Ủy ban nhân dân xã Tân Lập tỉnh Sơn La</v>
      </c>
      <c r="C277" s="12" t="s">
        <v>321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29277</v>
      </c>
      <c r="B278" s="2" t="s">
        <v>126</v>
      </c>
      <c r="C278" s="13" t="s">
        <v>1</v>
      </c>
      <c r="D278" s="12" t="s">
        <v>322</v>
      </c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29278</v>
      </c>
      <c r="B279" s="2" t="str">
        <f>HYPERLINK("https://phunghiep.haugiang.gov.vn/l%E1%BB%8Bch-l%C3%A0m-vi%E1%BB%87c-ubnd-x%C3%83-t%C3%82n-ph%C6%AF%E1%BB%9Ac-h%C6%AFng", "UBND Ủy ban nhân dân xã Tân Phước Hưng tỉnh Hậu Giang")</f>
        <v>UBND Ủy ban nhân dân xã Tân Phước Hưng tỉnh Hậu Giang</v>
      </c>
      <c r="C279" s="12" t="s">
        <v>321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29279</v>
      </c>
      <c r="B280" s="2" t="str">
        <f>HYPERLINK("https://www.facebook.com/ConganxaTanson/?locale=vi_VN", "Công an xã Tân Sơn tỉnh Hà Nam")</f>
        <v>Công an xã Tân Sơn tỉnh Hà Nam</v>
      </c>
      <c r="C280" s="12" t="s">
        <v>321</v>
      </c>
      <c r="D280" s="12" t="s">
        <v>322</v>
      </c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29280</v>
      </c>
      <c r="B281" s="2" t="str">
        <f>HYPERLINK("https://kimbang.hanam.gov.vn/Pages/danh-sach-bi-thu-chu-tich-cac-xa-thi-tran.aspx", "UBND Ủy ban nhân dân xã Tân Sơn tỉnh Hà Nam")</f>
        <v>UBND Ủy ban nhân dân xã Tân Sơn tỉnh Hà Nam</v>
      </c>
      <c r="C281" s="12" t="s">
        <v>321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29281</v>
      </c>
      <c r="B282" s="2" t="s">
        <v>153</v>
      </c>
      <c r="C282" s="13" t="s">
        <v>1</v>
      </c>
      <c r="D282" s="12" t="s">
        <v>322</v>
      </c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29282</v>
      </c>
      <c r="B283" s="2" t="str">
        <f>HYPERLINK("https://qppl.thanhhoa.gov.vn/vbpq_thanhhoa.nsf/663FB8C759B9031E4725872E00089300/$file/DT-VBDTPT705243026-8-20211628472656097trangnt09.08.2021_10h34p25_liemmx_09-08-2021-21-22-05_signed.pdf", "UBND Ủy ban nhân dân xã Tân Thành n tỉnh Thanh Hóa")</f>
        <v>UBND Ủy ban nhân dân xã Tân Thành n tỉnh Thanh Hóa</v>
      </c>
      <c r="C283" s="12" t="s">
        <v>321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29283</v>
      </c>
      <c r="B284" s="2" t="str">
        <f>HYPERLINK("https://www.facebook.com/tanthinhntnd/", "Công an xã Tân Thịnh tỉnh Nam Định")</f>
        <v>Công an xã Tân Thịnh tỉnh Nam Định</v>
      </c>
      <c r="C284" s="12" t="s">
        <v>321</v>
      </c>
      <c r="D284" s="12" t="s">
        <v>322</v>
      </c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29284</v>
      </c>
      <c r="B285" s="2" t="str">
        <f>HYPERLINK("https://dichvucong.namdinh.gov.vn/portaldvc/KenhTin/dich-vu-cong-truc-tuyen.aspx?_dv=B18AE6B4-54BC-4178-5345-F7D866DB8519", "UBND Ủy ban nhân dân xã Tân Thịnh tỉnh Nam Định")</f>
        <v>UBND Ủy ban nhân dân xã Tân Thịnh tỉnh Nam Định</v>
      </c>
      <c r="C285" s="12" t="s">
        <v>321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29285</v>
      </c>
      <c r="B286" s="2" t="str">
        <f>HYPERLINK("https://www.facebook.com/conganxatantienanduonghaiphong/?locale=ms_MY", "Công an xã Tân Tiến thành phố Hải Phòng")</f>
        <v>Công an xã Tân Tiến thành phố Hải Phòng</v>
      </c>
      <c r="C286" s="12" t="s">
        <v>321</v>
      </c>
      <c r="D286" s="12" t="s">
        <v>322</v>
      </c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29286</v>
      </c>
      <c r="B287" s="2" t="str">
        <f>HYPERLINK("https://tantien.anduong.haiphong.gov.vn/", "UBND Ủy ban nhân dân xã Tân Tiến thành phố Hải Phòng")</f>
        <v>UBND Ủy ban nhân dân xã Tân Tiến thành phố Hải Phòng</v>
      </c>
      <c r="C287" s="12" t="s">
        <v>321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29287</v>
      </c>
      <c r="B288" s="2" t="s">
        <v>116</v>
      </c>
      <c r="C288" s="13" t="s">
        <v>1</v>
      </c>
      <c r="D288" s="12" t="s">
        <v>322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29288</v>
      </c>
      <c r="B289" s="2" t="str">
        <f>HYPERLINK("https://lamdong.gov.vn/sites/lamha/ubnd-huyen/xa-thitran/SitePages/xa-tan-van.aspx", "UBND Ủy ban nhân dân xã Tân Văn tỉnh Lâm Đồng")</f>
        <v>UBND Ủy ban nhân dân xã Tân Văn tỉnh Lâm Đồng</v>
      </c>
      <c r="C289" s="12" t="s">
        <v>321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29289</v>
      </c>
      <c r="B290" s="2" t="str">
        <f>HYPERLINK("https://www.facebook.com/TuoitreCongantinhBinhDinh/", "Công an xã Tây An tỉnh Bình Định")</f>
        <v>Công an xã Tây An tỉnh Bình Định</v>
      </c>
      <c r="C290" s="12" t="s">
        <v>321</v>
      </c>
      <c r="D290" s="12" t="s">
        <v>322</v>
      </c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29290</v>
      </c>
      <c r="B291" s="2" t="str">
        <f>HYPERLINK("http://tayvinh.tayson.binhdinh.gov.vn/", "UBND Ủy ban nhân dân xã Tây An tỉnh Bình Định")</f>
        <v>UBND Ủy ban nhân dân xã Tây An tỉnh Bình Định</v>
      </c>
      <c r="C291" s="12" t="s">
        <v>321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29291</v>
      </c>
      <c r="B292" s="2" t="str">
        <f>HYPERLINK("https://www.facebook.com/conganxathachdai2020/", "Công an xã Thạch Đài tỉnh Hà Tĩnh")</f>
        <v>Công an xã Thạch Đài tỉnh Hà Tĩnh</v>
      </c>
      <c r="C292" s="12" t="s">
        <v>321</v>
      </c>
      <c r="D292" s="12" t="s">
        <v>322</v>
      </c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29292</v>
      </c>
      <c r="B293" s="2" t="str">
        <f>HYPERLINK("https://thachha.hatinh.gov.vn/portal/pages/2023-10-20/Lanh-dao-huyen-Thach-Ha-doi-thoai-voi-nhan-dan-xa--471735.aspx", "UBND Ủy ban nhân dân xã Thạch Đài tỉnh Hà Tĩnh")</f>
        <v>UBND Ủy ban nhân dân xã Thạch Đài tỉnh Hà Tĩnh</v>
      </c>
      <c r="C293" s="12" t="s">
        <v>321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29293</v>
      </c>
      <c r="B294" s="2" t="str">
        <f>HYPERLINK("https://www.facebook.com/conganxaThachTrung/", "Công an xã Thạch Trung tỉnh Hà Tĩnh")</f>
        <v>Công an xã Thạch Trung tỉnh Hà Tĩnh</v>
      </c>
      <c r="C294" s="12" t="s">
        <v>321</v>
      </c>
      <c r="D294" s="12" t="s">
        <v>322</v>
      </c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29294</v>
      </c>
      <c r="B295" s="2" t="str">
        <f>HYPERLINK("https://thachtrung.hatinhcity.gov.vn/", "UBND Ủy ban nhân dân xã Thạch Trung tỉnh Hà Tĩnh")</f>
        <v>UBND Ủy ban nhân dân xã Thạch Trung tỉnh Hà Tĩnh</v>
      </c>
      <c r="C295" s="12" t="s">
        <v>321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29295</v>
      </c>
      <c r="B296" s="2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296" s="12" t="s">
        <v>321</v>
      </c>
      <c r="D296" s="12" t="s">
        <v>322</v>
      </c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29296</v>
      </c>
      <c r="B297" s="2" t="str">
        <f>HYPERLINK("https://thanhhung.thachthanh.thanhhoa.gov.vn/", "UBND Ủy ban nhân dân xã Thành An tỉnh Thanh Hóa")</f>
        <v>UBND Ủy ban nhân dân xã Thành An tỉnh Thanh Hóa</v>
      </c>
      <c r="C297" s="12" t="s">
        <v>321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29297</v>
      </c>
      <c r="B298" s="2" t="str">
        <f>HYPERLINK("https://www.facebook.com/conganxathanhlam/", "Công an xã Thành Lâm tỉnh Thanh Hóa")</f>
        <v>Công an xã Thành Lâm tỉnh Thanh Hóa</v>
      </c>
      <c r="C298" s="12" t="s">
        <v>321</v>
      </c>
      <c r="D298" s="12" t="s">
        <v>322</v>
      </c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29298</v>
      </c>
      <c r="B299" s="2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299" s="12" t="s">
        <v>321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29299</v>
      </c>
      <c r="B300" s="2" t="s">
        <v>78</v>
      </c>
      <c r="C300" s="13" t="s">
        <v>1</v>
      </c>
      <c r="D300" s="12" t="s">
        <v>322</v>
      </c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29300</v>
      </c>
      <c r="B301" s="2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301" s="12" t="s">
        <v>321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29301</v>
      </c>
      <c r="B302" s="2" t="str">
        <f>HYPERLINK("https://www.facebook.com/p/C%C3%B4ng-an-x%C3%A3-Th%E1%BA%A1nh-Qu%E1%BB%9Bi-100067439768110/", "Công an xã Thạnh Quới tỉnh Vĩnh Long")</f>
        <v>Công an xã Thạnh Quới tỉnh Vĩnh Long</v>
      </c>
      <c r="C302" s="12" t="s">
        <v>321</v>
      </c>
      <c r="D302" s="12" t="s">
        <v>322</v>
      </c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29302</v>
      </c>
      <c r="B303" s="2" t="str">
        <f>HYPERLINK("https://thanhquoi.vinhlong.gov.vn/", "UBND Ủy ban nhân dân xã Thạnh Quới tỉnh Vĩnh Long")</f>
        <v>UBND Ủy ban nhân dân xã Thạnh Quới tỉnh Vĩnh Long</v>
      </c>
      <c r="C303" s="12" t="s">
        <v>321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29303</v>
      </c>
      <c r="B304" s="2" t="str">
        <f>HYPERLINK("https://www.facebook.com/Conganxathanhsonthanhhahaiduong/", "Công an xã Thanh Sơn tỉnh Hải Dương")</f>
        <v>Công an xã Thanh Sơn tỉnh Hải Dương</v>
      </c>
      <c r="C304" s="12" t="s">
        <v>321</v>
      </c>
      <c r="D304" s="12" t="s">
        <v>322</v>
      </c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29304</v>
      </c>
      <c r="B305" s="2" t="str">
        <f>HYPERLINK("http://thanhson.thanhha.haiduong.gov.vn/", "UBND Ủy ban nhân dân xã Thanh Sơn tỉnh Hải Dương")</f>
        <v>UBND Ủy ban nhân dân xã Thanh Sơn tỉnh Hải Dương</v>
      </c>
      <c r="C305" s="12" t="s">
        <v>321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29305</v>
      </c>
      <c r="B306" s="2" t="str">
        <f>HYPERLINK("https://www.facebook.com/conganxathientan/", "Công an xã Thiện Tân tỉnh Lạng Sơn")</f>
        <v>Công an xã Thiện Tân tỉnh Lạng Sơn</v>
      </c>
      <c r="C306" s="12" t="s">
        <v>321</v>
      </c>
      <c r="D306" s="12" t="s">
        <v>322</v>
      </c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29306</v>
      </c>
      <c r="B307" s="2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307" s="12" t="s">
        <v>321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29307</v>
      </c>
      <c r="B308" s="2" t="str">
        <f>HYPERLINK("https://www.facebook.com/ConganxaThieuNgoc/?locale=vi_VN", "Công an xã Thiệu Ngọc tỉnh Thanh Hóa")</f>
        <v>Công an xã Thiệu Ngọc tỉnh Thanh Hóa</v>
      </c>
      <c r="C308" s="12" t="s">
        <v>321</v>
      </c>
      <c r="D308" s="12" t="s">
        <v>322</v>
      </c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29308</v>
      </c>
      <c r="B309" s="2" t="str">
        <f>HYPERLINK("https://qppl.thanhhoa.gov.vn/vbpq_thanhhoa.nsf/D6D5A1481A9323BA47258588003A8037/$file/DT-VBDTPT589259415-6-20201591954237917_quyennd_13-06-2020-07-51-19_signed.pdf", "UBND Ủy ban nhân dân xã Thiệu Ngọc tỉnh Thanh Hóa")</f>
        <v>UBND Ủy ban nhân dân xã Thiệu Ngọc tỉnh Thanh Hóa</v>
      </c>
      <c r="C309" s="12" t="s">
        <v>321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29309</v>
      </c>
      <c r="B310" s="2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310" s="12" t="s">
        <v>321</v>
      </c>
      <c r="D310" s="12" t="s">
        <v>322</v>
      </c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29310</v>
      </c>
      <c r="B311" s="2" t="str">
        <f>HYPERLINK("http://thieuvan.thieuhoa.thanhhoa.gov.vn/", "UBND Ủy ban nhân dân xã Thiệu Vân tỉnh Thanh Hóa")</f>
        <v>UBND Ủy ban nhân dân xã Thiệu Vân tỉnh Thanh Hóa</v>
      </c>
      <c r="C311" s="12" t="s">
        <v>321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29311</v>
      </c>
      <c r="B312" s="2" t="str">
        <f>HYPERLINK("https://www.facebook.com/conganxathoson/", "Công an xã Thổ Sơn tỉnh Kiên Giang")</f>
        <v>Công an xã Thổ Sơn tỉnh Kiên Giang</v>
      </c>
      <c r="C312" s="12" t="s">
        <v>321</v>
      </c>
      <c r="D312" s="12" t="s">
        <v>322</v>
      </c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29312</v>
      </c>
      <c r="B313" s="2" t="str">
        <f>HYPERLINK("https://hondat.kiengiang.gov.vn/", "UBND Ủy ban nhân dân xã Thổ Sơn tỉnh Kiên Giang")</f>
        <v>UBND Ủy ban nhân dân xã Thổ Sơn tỉnh Kiên Giang</v>
      </c>
      <c r="C313" s="12" t="s">
        <v>321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29313</v>
      </c>
      <c r="B314" s="2" t="str">
        <f>HYPERLINK("https://www.facebook.com/conganxathothanh/", "Công an xã Thọ Thanh tỉnh Thanh Hóa")</f>
        <v>Công an xã Thọ Thanh tỉnh Thanh Hóa</v>
      </c>
      <c r="C314" s="12" t="s">
        <v>321</v>
      </c>
      <c r="D314" s="12" t="s">
        <v>322</v>
      </c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29314</v>
      </c>
      <c r="B315" s="2" t="str">
        <f>HYPERLINK("https://thocuong.trieuson.thanhhoa.gov.vn/", "UBND Ủy ban nhân dân xã Thọ Thanh tỉnh Thanh Hóa")</f>
        <v>UBND Ủy ban nhân dân xã Thọ Thanh tỉnh Thanh Hóa</v>
      </c>
      <c r="C315" s="12" t="s">
        <v>321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29315</v>
      </c>
      <c r="B316" s="2" t="str">
        <f>HYPERLINK("https://www.facebook.com/conganxathuandien/", "Công an xã Thuận Điền tỉnh Bến Tre")</f>
        <v>Công an xã Thuận Điền tỉnh Bến Tre</v>
      </c>
      <c r="C316" s="12" t="s">
        <v>321</v>
      </c>
      <c r="D316" s="12" t="s">
        <v>322</v>
      </c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29316</v>
      </c>
      <c r="B317" s="2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317" s="12" t="s">
        <v>321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29317</v>
      </c>
      <c r="B318" s="2" t="str">
        <f>HYPERLINK("https://www.facebook.com/ConganxaThuanHung/", "Công an xã Thuần Hưng tỉnh Hưng Yên")</f>
        <v>Công an xã Thuần Hưng tỉnh Hưng Yên</v>
      </c>
      <c r="C318" s="12" t="s">
        <v>321</v>
      </c>
      <c r="D318" s="12" t="s">
        <v>322</v>
      </c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29318</v>
      </c>
      <c r="B319" s="2" t="str">
        <f>HYPERLINK("https://dichvucong.hungyen.gov.vn/dichvucong/bothutuc", "UBND Ủy ban nhân dân xã Thuần Hưng tỉnh Hưng Yên")</f>
        <v>UBND Ủy ban nhân dân xã Thuần Hưng tỉnh Hưng Yên</v>
      </c>
      <c r="C319" s="12" t="s">
        <v>321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29319</v>
      </c>
      <c r="B320" s="2" t="str">
        <f>HYPERLINK("https://www.facebook.com/conganxathuducbinhdaibentre/", "Công an xã Thừa Đức tỉnh Bến Tre")</f>
        <v>Công an xã Thừa Đức tỉnh Bến Tre</v>
      </c>
      <c r="C320" s="12" t="s">
        <v>321</v>
      </c>
      <c r="D320" s="12" t="s">
        <v>322</v>
      </c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29320</v>
      </c>
      <c r="B321" s="2" t="str">
        <f>HYPERLINK("https://binhdai.bentre.gov.vn/thuaduc", "UBND Ủy ban nhân dân xã Thừa Đức tỉnh Bến Tre")</f>
        <v>UBND Ủy ban nhân dân xã Thừa Đức tỉnh Bến Tre</v>
      </c>
      <c r="C321" s="12" t="s">
        <v>321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29321</v>
      </c>
      <c r="B322" s="2" t="s">
        <v>73</v>
      </c>
      <c r="C322" s="13" t="s">
        <v>1</v>
      </c>
      <c r="D322" s="12" t="s">
        <v>322</v>
      </c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29322</v>
      </c>
      <c r="B323" s="2" t="str">
        <f>HYPERLINK("https://thuongninh.nhuxuan.thanhhoa.gov.vn/", "UBND Ủy ban nhân dân xã Thượng Ninh tỉnh Thanh Hóa")</f>
        <v>UBND Ủy ban nhân dân xã Thượng Ninh tỉnh Thanh Hóa</v>
      </c>
      <c r="C323" s="12" t="s">
        <v>321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29323</v>
      </c>
      <c r="B324" s="2" t="s">
        <v>54</v>
      </c>
      <c r="C324" s="13" t="s">
        <v>1</v>
      </c>
      <c r="D324" s="12" t="s">
        <v>322</v>
      </c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29324</v>
      </c>
      <c r="B325" s="2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325" s="12" t="s">
        <v>321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29325</v>
      </c>
      <c r="B326" s="2" t="s">
        <v>154</v>
      </c>
      <c r="C326" s="13" t="s">
        <v>1</v>
      </c>
      <c r="D326" s="12" t="s">
        <v>322</v>
      </c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29326</v>
      </c>
      <c r="B327" s="2" t="str">
        <f>HYPERLINK("https://yenson.tuyenquang.gov.vn/", "UBND Ủy ban nhân dân xã Tiến Bộ tỉnh Tuyên Quang")</f>
        <v>UBND Ủy ban nhân dân xã Tiến Bộ tỉnh Tuyên Quang</v>
      </c>
      <c r="C327" s="12" t="s">
        <v>321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29327</v>
      </c>
      <c r="B328" s="2" t="s">
        <v>155</v>
      </c>
      <c r="C328" s="13" t="s">
        <v>1</v>
      </c>
      <c r="D328" s="12" t="s">
        <v>322</v>
      </c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29328</v>
      </c>
      <c r="B329" s="2" t="str">
        <f>HYPERLINK("http://tiendong.tuky.haiduong.gov.vn/", "UBND Ủy ban nhân dân xã Tiên Động tỉnh Hải Dương")</f>
        <v>UBND Ủy ban nhân dân xã Tiên Động tỉnh Hải Dương</v>
      </c>
      <c r="C329" s="12" t="s">
        <v>321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29329</v>
      </c>
      <c r="B330" s="2" t="str">
        <f>HYPERLINK("https://www.facebook.com/tuoitrecongansonla/", "Công an xã Tông Lạnh tỉnh Sơn La")</f>
        <v>Công an xã Tông Lạnh tỉnh Sơn La</v>
      </c>
      <c r="C330" s="12" t="s">
        <v>321</v>
      </c>
      <c r="D330" s="12" t="s">
        <v>322</v>
      </c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29330</v>
      </c>
      <c r="B331" s="2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331" s="12" t="s">
        <v>321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29331</v>
      </c>
      <c r="B332" s="2" t="str">
        <f>HYPERLINK("https://www.facebook.com/tuoitreconganhuyenvanquan/", "Công an xã Tràng An tỉnh Hà Nam")</f>
        <v>Công an xã Tràng An tỉnh Hà Nam</v>
      </c>
      <c r="C332" s="12" t="s">
        <v>321</v>
      </c>
      <c r="D332" s="12" t="s">
        <v>322</v>
      </c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29332</v>
      </c>
      <c r="B333" s="2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333" s="12" t="s">
        <v>321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29333</v>
      </c>
      <c r="B334" s="2" t="s">
        <v>40</v>
      </c>
      <c r="C334" s="13" t="s">
        <v>1</v>
      </c>
      <c r="D334" s="12" t="s">
        <v>322</v>
      </c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29334</v>
      </c>
      <c r="B335" s="2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335" s="12" t="s">
        <v>321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29335</v>
      </c>
      <c r="B336" s="2" t="str">
        <f>HYPERLINK("https://www.facebook.com/conganxatrungngai/", "Công an xã Trung Ngãi tỉnh Vĩnh Long")</f>
        <v>Công an xã Trung Ngãi tỉnh Vĩnh Long</v>
      </c>
      <c r="C336" s="12" t="s">
        <v>321</v>
      </c>
      <c r="D336" s="12" t="s">
        <v>322</v>
      </c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29336</v>
      </c>
      <c r="B337" s="2" t="str">
        <f>HYPERLINK("https://trungngai.vinhlong.gov.vn/", "UBND Ủy ban nhân dân xã Trung Ngãi tỉnh Vĩnh Long")</f>
        <v>UBND Ủy ban nhân dân xã Trung Ngãi tỉnh Vĩnh Long</v>
      </c>
      <c r="C337" s="12" t="s">
        <v>321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29337</v>
      </c>
      <c r="B338" s="2" t="str">
        <f>HYPERLINK("https://www.facebook.com/conganxatruongdong/", "Công an xã Trường Đông tỉnh TÂY NINH")</f>
        <v>Công an xã Trường Đông tỉnh TÂY NINH</v>
      </c>
      <c r="C338" s="12" t="s">
        <v>321</v>
      </c>
      <c r="D338" s="12" t="s">
        <v>322</v>
      </c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29338</v>
      </c>
      <c r="B339" s="2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339" s="12" t="s">
        <v>321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29339</v>
      </c>
      <c r="B340" s="2" t="str">
        <f>HYPERLINK("https://www.facebook.com/conganxaTuMai/", "Công an xã Tư Mại tỉnh Bắc Giang")</f>
        <v>Công an xã Tư Mại tỉnh Bắc Giang</v>
      </c>
      <c r="C340" s="12" t="s">
        <v>321</v>
      </c>
      <c r="D340" s="12" t="s">
        <v>322</v>
      </c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29340</v>
      </c>
      <c r="B341" s="2" t="str">
        <f>HYPERLINK("https://tumai.yendung.bacgiang.gov.vn/", "UBND Ủy ban nhân dân xã Tư Mại tỉnh Bắc Giang")</f>
        <v>UBND Ủy ban nhân dân xã Tư Mại tỉnh Bắc Giang</v>
      </c>
      <c r="C341" s="12" t="s">
        <v>321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29341</v>
      </c>
      <c r="B342" s="2" t="s">
        <v>51</v>
      </c>
      <c r="C342" s="13" t="s">
        <v>1</v>
      </c>
      <c r="D342" s="12" t="s">
        <v>322</v>
      </c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29342</v>
      </c>
      <c r="B343" s="2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343" s="12" t="s">
        <v>321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29343</v>
      </c>
      <c r="B344" s="2" t="s">
        <v>50</v>
      </c>
      <c r="C344" s="13" t="s">
        <v>1</v>
      </c>
      <c r="D344" s="12" t="s">
        <v>322</v>
      </c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29344</v>
      </c>
      <c r="B345" s="2" t="str">
        <f>HYPERLINK("https://camkhe.phutho.gov.vn/Chuyen-muc-tin/t/uy-ban-nhan-dan/ctitle/133", "UBND Ủy ban nhân dân xã Văn Bán tỉnh Phú Thọ")</f>
        <v>UBND Ủy ban nhân dân xã Văn Bán tỉnh Phú Thọ</v>
      </c>
      <c r="C345" s="12" t="s">
        <v>321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29345</v>
      </c>
      <c r="B346" s="2" t="s">
        <v>156</v>
      </c>
      <c r="C346" s="13" t="s">
        <v>1</v>
      </c>
      <c r="D346" s="12" t="s">
        <v>322</v>
      </c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29346</v>
      </c>
      <c r="B347" s="2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347" s="12" t="s">
        <v>321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29347</v>
      </c>
      <c r="B348" s="2" t="str">
        <f>HYPERLINK("https://www.facebook.com/100082912197725", "Công an xã Vạn Thủy tỉnh Lạng Sơn")</f>
        <v>Công an xã Vạn Thủy tỉnh Lạng Sơn</v>
      </c>
      <c r="C348" s="12" t="s">
        <v>321</v>
      </c>
      <c r="D348" s="12" t="s">
        <v>322</v>
      </c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29348</v>
      </c>
      <c r="B349" s="2" t="str">
        <f>HYPERLINK("https://bacson.langson.gov.vn/", "UBND Ủy ban nhân dân xã Vạn Thủy tỉnh Lạng Sơn")</f>
        <v>UBND Ủy ban nhân dân xã Vạn Thủy tỉnh Lạng Sơn</v>
      </c>
      <c r="C349" s="12" t="s">
        <v>321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29349</v>
      </c>
      <c r="B350" s="2" t="s">
        <v>157</v>
      </c>
      <c r="C350" s="13" t="s">
        <v>1</v>
      </c>
      <c r="D350" s="12" t="s">
        <v>322</v>
      </c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29350</v>
      </c>
      <c r="B351" s="2" t="str">
        <f>HYPERLINK("https://vinhkim.caungang.travinh.gov.vn/", "UBND Ủy ban nhân dân xã Vinh Kim tỉnh Trà Vinh")</f>
        <v>UBND Ủy ban nhân dân xã Vinh Kim tỉnh Trà Vinh</v>
      </c>
      <c r="C351" s="12" t="s">
        <v>321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29351</v>
      </c>
      <c r="B352" s="2" t="str">
        <f>HYPERLINK("https://www.facebook.com/ConganxaVinhPhong/", "Công an xã Vĩnh Phong tỉnh Cao Bằng")</f>
        <v>Công an xã Vĩnh Phong tỉnh Cao Bằng</v>
      </c>
      <c r="C352" s="12" t="s">
        <v>321</v>
      </c>
      <c r="D352" s="12" t="s">
        <v>322</v>
      </c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29352</v>
      </c>
      <c r="B353" s="2" t="str">
        <f>HYPERLINK("http://vinhphong.baolam.caobang.gov.vn/", "UBND Ủy ban nhân dân xã Vĩnh Phong tỉnh Cao Bằng")</f>
        <v>UBND Ủy ban nhân dân xã Vĩnh Phong tỉnh Cao Bằng</v>
      </c>
      <c r="C353" s="12" t="s">
        <v>321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29353</v>
      </c>
      <c r="B354" s="2" t="str">
        <f>HYPERLINK("https://www.facebook.com/p/Tu%E1%BB%95i-tr%E1%BA%BB-C%C3%B4ng-an-Th%C3%A0nh-ph%E1%BB%91-V%C4%A9nh-Y%C3%AAn-100066497717181/?locale=gl_ES", "Công an xã Vĩnh Quang tỉnh Thanh Hóa")</f>
        <v>Công an xã Vĩnh Quang tỉnh Thanh Hóa</v>
      </c>
      <c r="C354" s="12" t="s">
        <v>321</v>
      </c>
      <c r="D354" s="12" t="s">
        <v>322</v>
      </c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29354</v>
      </c>
      <c r="B355" s="2" t="str">
        <f>HYPERLINK("https://ubndtp.caobang.gov.vn/ubnd-xa-vinh-quang", "UBND Ủy ban nhân dân xã Vĩnh Quang tỉnh Thanh Hóa")</f>
        <v>UBND Ủy ban nhân dân xã Vĩnh Quang tỉnh Thanh Hóa</v>
      </c>
      <c r="C355" s="12" t="s">
        <v>321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29355</v>
      </c>
      <c r="B356" s="2" t="s">
        <v>103</v>
      </c>
      <c r="C356" s="13" t="s">
        <v>1</v>
      </c>
      <c r="D356" s="12" t="s">
        <v>322</v>
      </c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29356</v>
      </c>
      <c r="B357" s="2" t="str">
        <f>HYPERLINK("https://vinhthanh.binhdinh.gov.vn/Index.aspx?P=B02&amp;M=61&amp;I=070801533", "UBND Ủy ban nhân dân xã Vĩnh Sơn tỉnh Bình Định")</f>
        <v>UBND Ủy ban nhân dân xã Vĩnh Sơn tỉnh Bình Định</v>
      </c>
      <c r="C357" s="12" t="s">
        <v>321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29357</v>
      </c>
      <c r="B358" s="2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358" s="12" t="s">
        <v>321</v>
      </c>
      <c r="D358" s="12" t="s">
        <v>322</v>
      </c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29358</v>
      </c>
      <c r="B359" s="2" t="str">
        <f>HYPERLINK("https://vinhtien.vinhloc.thanhhoa.gov.vn/pho-bien-tuyen-truyen", "UBND Ủy ban nhân dân xã Vĩnh Tiến tỉnh Thanh Hóa")</f>
        <v>UBND Ủy ban nhân dân xã Vĩnh Tiến tỉnh Thanh Hóa</v>
      </c>
      <c r="C359" s="12" t="s">
        <v>321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29359</v>
      </c>
      <c r="B360" s="2" t="str">
        <f>HYPERLINK("https://www.facebook.com/ConganxaVoTranh/", "Công an xã Vô Tranh tỉnh Phú Thọ")</f>
        <v>Công an xã Vô Tranh tỉnh Phú Thọ</v>
      </c>
      <c r="C360" s="12" t="s">
        <v>321</v>
      </c>
      <c r="D360" s="12" t="s">
        <v>322</v>
      </c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29360</v>
      </c>
      <c r="B361" s="2" t="str">
        <f>HYPERLINK("https://votranh.phuluong.thainguyen.gov.vn/uy-ban-nhan-dan", "UBND Ủy ban nhân dân xã Vô Tranh tỉnh Phú Thọ")</f>
        <v>UBND Ủy ban nhân dân xã Vô Tranh tỉnh Phú Thọ</v>
      </c>
      <c r="C361" s="12" t="s">
        <v>321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29361</v>
      </c>
      <c r="B362" s="2" t="str">
        <f>HYPERLINK("https://www.facebook.com/ConganxaVoTranhLucNam/", "Công an xã Vô Tranh tỉnh Bắc Giang")</f>
        <v>Công an xã Vô Tranh tỉnh Bắc Giang</v>
      </c>
      <c r="C362" s="12" t="s">
        <v>321</v>
      </c>
      <c r="D362" s="12" t="s">
        <v>322</v>
      </c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29362</v>
      </c>
      <c r="B363" s="2" t="str">
        <f>HYPERLINK("https://bacgiang.gov.vn/web/ubnd-xa-vo-tranh", "UBND Ủy ban nhân dân xã Vô Tranh tỉnh Bắc Giang")</f>
        <v>UBND Ủy ban nhân dân xã Vô Tranh tỉnh Bắc Giang</v>
      </c>
      <c r="C363" s="12" t="s">
        <v>321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29363</v>
      </c>
      <c r="B364" s="2" t="str">
        <f>HYPERLINK("https://www.facebook.com/Conganxavs113/", "Công an xã Vĩnh Sơn tỉnh Nghệ An")</f>
        <v>Công an xã Vĩnh Sơn tỉnh Nghệ An</v>
      </c>
      <c r="C364" s="12" t="s">
        <v>321</v>
      </c>
      <c r="D364" s="12" t="s">
        <v>322</v>
      </c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29364</v>
      </c>
      <c r="B365" s="2" t="str">
        <f>HYPERLINK("https://anhson.nghean.gov.vn/vinh-son/vinh-son-454103", "UBND Ủy ban nhân dân xã Vĩnh Sơn tỉnh Nghệ An")</f>
        <v>UBND Ủy ban nhân dân xã Vĩnh Sơn tỉnh Nghệ An</v>
      </c>
      <c r="C365" s="12" t="s">
        <v>321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29365</v>
      </c>
      <c r="B366" s="2" t="str">
        <f>HYPERLINK("https://www.facebook.com/conganxaxuanan/", "Công an xã Xuân An tỉnh Gia Lai")</f>
        <v>Công an xã Xuân An tỉnh Gia Lai</v>
      </c>
      <c r="C366" s="12" t="s">
        <v>321</v>
      </c>
      <c r="D366" s="12" t="s">
        <v>322</v>
      </c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29366</v>
      </c>
      <c r="B367" s="2" t="str">
        <f>HYPERLINK("https://ankhe.gialai.gov.vn/Xa-Xuan-An/Gioi-thieu/Co-cau-to-chuc-xa.aspx", "UBND Ủy ban nhân dân xã Xuân An tỉnh Gia Lai")</f>
        <v>UBND Ủy ban nhân dân xã Xuân An tỉnh Gia Lai</v>
      </c>
      <c r="C367" s="12" t="s">
        <v>321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29367</v>
      </c>
      <c r="B368" s="2" t="str">
        <f>HYPERLINK("https://www.facebook.com/quehuongXuanChau/", "Công an xã Xuân Châu tỉnh Nam Định")</f>
        <v>Công an xã Xuân Châu tỉnh Nam Định</v>
      </c>
      <c r="C368" s="12" t="s">
        <v>321</v>
      </c>
      <c r="D368" s="12" t="s">
        <v>322</v>
      </c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29368</v>
      </c>
      <c r="B369" s="2" t="str">
        <f>HYPERLINK("https://xuanchau-xuantruong.namdinh.gov.vn/uy-ban-nhan-dan", "UBND Ủy ban nhân dân xã Xuân Châu tỉnh Nam Định")</f>
        <v>UBND Ủy ban nhân dân xã Xuân Châu tỉnh Nam Định</v>
      </c>
      <c r="C369" s="12" t="s">
        <v>321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29369</v>
      </c>
      <c r="B370" s="2" t="str">
        <f>HYPERLINK("https://www.facebook.com/conganxaxuanlam/", "Công an xã Xuân Lam tỉnh Hà Tĩnh")</f>
        <v>Công an xã Xuân Lam tỉnh Hà Tĩnh</v>
      </c>
      <c r="C370" s="12" t="s">
        <v>321</v>
      </c>
      <c r="D370" s="12" t="s">
        <v>322</v>
      </c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29370</v>
      </c>
      <c r="B371" s="2" t="str">
        <f>HYPERLINK("http://xuanlam.nghixuan.hatinh.gov.vn/", "UBND Ủy ban nhân dân xã Xuân Lam tỉnh Hà Tĩnh")</f>
        <v>UBND Ủy ban nhân dân xã Xuân Lam tỉnh Hà Tĩnh</v>
      </c>
      <c r="C371" s="12" t="s">
        <v>321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29371</v>
      </c>
      <c r="B372" s="2" t="str">
        <f>HYPERLINK("https://www.facebook.com/conganxaxuanmy/", "Công an xã Xuân Mỹ tỉnh Đồng Nai")</f>
        <v>Công an xã Xuân Mỹ tỉnh Đồng Nai</v>
      </c>
      <c r="C372" s="12" t="s">
        <v>321</v>
      </c>
      <c r="D372" s="12" t="s">
        <v>322</v>
      </c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29372</v>
      </c>
      <c r="B373" s="2" t="str">
        <f>HYPERLINK("https://cammy.dongnai.gov.vn/", "UBND Ủy ban nhân dân xã Xuân Mỹ tỉnh Đồng Nai")</f>
        <v>UBND Ủy ban nhân dân xã Xuân Mỹ tỉnh Đồng Nai</v>
      </c>
      <c r="C373" s="12" t="s">
        <v>321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29373</v>
      </c>
      <c r="B374" s="2" t="s">
        <v>77</v>
      </c>
      <c r="C374" s="13" t="s">
        <v>1</v>
      </c>
      <c r="D374" s="12" t="s">
        <v>322</v>
      </c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29374</v>
      </c>
      <c r="B375" s="2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375" s="12" t="s">
        <v>321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29375</v>
      </c>
      <c r="B376" s="2" t="s">
        <v>158</v>
      </c>
      <c r="C376" s="13" t="s">
        <v>1</v>
      </c>
      <c r="D376" s="12" t="s">
        <v>322</v>
      </c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29376</v>
      </c>
      <c r="B377" s="2" t="s">
        <v>159</v>
      </c>
      <c r="C377" s="12" t="s">
        <v>321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29377</v>
      </c>
      <c r="B378" s="2" t="str">
        <f>HYPERLINK("https://www.facebook.com/p/Tu%E1%BB%95i-tr%E1%BA%BB-C%C3%B4ng-an-Th%C3%A0nh-ph%E1%BB%91-V%C4%A9nh-Y%C3%AAn-100066497717181/?locale=gl_ES", "Công an xã Yên Nguyên tỉnh Tuyên Quang")</f>
        <v>Công an xã Yên Nguyên tỉnh Tuyên Quang</v>
      </c>
      <c r="C378" s="12" t="s">
        <v>321</v>
      </c>
      <c r="D378" s="12" t="s">
        <v>322</v>
      </c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29378</v>
      </c>
      <c r="B379" s="2" t="str">
        <f>HYPERLINK("https://m.chiemhoa.gov.vn/ubnd-xa-thi-tran.html", "UBND Ủy ban nhân dân xã Yên Nguyên tỉnh Tuyên Quang")</f>
        <v>UBND Ủy ban nhân dân xã Yên Nguyên tỉnh Tuyên Quang</v>
      </c>
      <c r="C379" s="12" t="s">
        <v>321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29379</v>
      </c>
      <c r="B380" s="2" t="str">
        <f>HYPERLINK("https://www.facebook.com/conganxayenninh123/?locale=vi_VN", "Công an xã Yên Ninh tỉnh Thanh Hóa")</f>
        <v>Công an xã Yên Ninh tỉnh Thanh Hóa</v>
      </c>
      <c r="C380" s="12" t="s">
        <v>321</v>
      </c>
      <c r="D380" s="12" t="s">
        <v>322</v>
      </c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29380</v>
      </c>
      <c r="B381" s="2" t="str">
        <f>HYPERLINK("https://yenninh.phuluong.thainguyen.gov.vn/", "UBND Ủy ban nhân dân xã Yên Ninh tỉnh Thanh Hóa")</f>
        <v>UBND Ủy ban nhân dân xã Yên Ninh tỉnh Thanh Hóa</v>
      </c>
      <c r="C381" s="12" t="s">
        <v>321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29381</v>
      </c>
      <c r="B382" s="2" t="str">
        <f>HYPERLINK("https://www.facebook.com/conganxayentrung/", "Công an xã Yên Trung tỉnh Bắc Ninh")</f>
        <v>Công an xã Yên Trung tỉnh Bắc Ninh</v>
      </c>
      <c r="C382" s="12" t="s">
        <v>321</v>
      </c>
      <c r="D382" s="12" t="s">
        <v>322</v>
      </c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29382</v>
      </c>
      <c r="B383" s="2" t="str">
        <f>HYPERLINK("https://www.bacninh.gov.vn/web/ubnd-xa-yen-trung", "UBND Ủy ban nhân dân xã Yên Trung tỉnh Bắc Ninh")</f>
        <v>UBND Ủy ban nhân dân xã Yên Trung tỉnh Bắc Ninh</v>
      </c>
      <c r="C383" s="12" t="s">
        <v>321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29383</v>
      </c>
      <c r="B384" s="2" t="str">
        <f>HYPERLINK("https://www.facebook.com/conganxuanhoa.tx/", "Công an xã Xuân Hòa tỉnh Thanh Hóa")</f>
        <v>Công an xã Xuân Hòa tỉnh Thanh Hóa</v>
      </c>
      <c r="C384" s="12" t="s">
        <v>321</v>
      </c>
      <c r="D384" s="12" t="s">
        <v>322</v>
      </c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29384</v>
      </c>
      <c r="B385" s="2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385" s="12" t="s">
        <v>321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29385</v>
      </c>
      <c r="B386" s="2" t="str">
        <f>HYPERLINK("https://www.facebook.com/thoisulangchanh/videos/b%C3%A0n-giao-%C4%91%C6%B0a-v%C3%A0o-s%E1%BB%AD-d%E1%BB%A5ng-c%C3%B4ng-tr%C3%ACnh-c%E1%BA%A5p-n%C6%B0%E1%BB%9Bc-sinh-ho%E1%BA%A1t-t%E1%BA%A1i-x%C3%A3-y%C3%AAn-kh%C6%B0%C6%A1ng/2591568414242109/", "Công an xã Yên Khương tỉnh Thanh Hóa")</f>
        <v>Công an xã Yên Khương tỉnh Thanh Hóa</v>
      </c>
      <c r="C386" s="12" t="s">
        <v>321</v>
      </c>
      <c r="D386" s="12" t="s">
        <v>322</v>
      </c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29386</v>
      </c>
      <c r="B387" s="2" t="str">
        <f>HYPERLINK("https://yenkhuong.langchanh.thanhhoa.gov.vn/", "UBND Ủy ban nhân dân xã Yên Khương tỉnh Thanh Hóa")</f>
        <v>UBND Ủy ban nhân dân xã Yên Khương tỉnh Thanh Hóa</v>
      </c>
      <c r="C387" s="12" t="s">
        <v>321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29387</v>
      </c>
      <c r="B388" s="2" t="str">
        <f>HYPERLINK("https://www.facebook.com/conganyenlam/", "Công an thị trấn Yên Lâm tỉnh Thanh Hóa")</f>
        <v>Công an thị trấn Yên Lâm tỉnh Thanh Hóa</v>
      </c>
      <c r="C388" s="12" t="s">
        <v>321</v>
      </c>
      <c r="D388" s="12" t="s">
        <v>322</v>
      </c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29388</v>
      </c>
      <c r="B389" s="2" t="str">
        <f>HYPERLINK("http://yenlam.gov.vn/web/trang-chu/chuyen-doi-so/ubnd-thi-tran-yen-lam-thong-bao-van-ban-cua-huyen-ve-viec-xin-y-kien-dong-gop-vao-de-an-dat-ten-duong-pho-tren-dia-ban-huyen-yen-dinh.html", "UBND Ủy ban nhân dân thị trấn Yên Lâm tỉnh Thanh Hóa")</f>
        <v>UBND Ủy ban nhân dân thị trấn Yên Lâm tỉnh Thanh Hóa</v>
      </c>
      <c r="C389" s="12" t="s">
        <v>321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29389</v>
      </c>
      <c r="B390" s="2" t="str">
        <f>HYPERLINK("https://www.facebook.com/conganyenthuy/?locale=vi_VN", "Công an huyện Yên Thuỷ tỉnh Hòa Bình")</f>
        <v>Công an huyện Yên Thuỷ tỉnh Hòa Bình</v>
      </c>
      <c r="C390" s="12" t="s">
        <v>321</v>
      </c>
      <c r="D390" s="12" t="s">
        <v>322</v>
      </c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29390</v>
      </c>
      <c r="B391" s="2" t="str">
        <f>HYPERLINK("https://yenthuy.hoabinh.gov.vn/", "UBND Ủy ban nhân dân huyện Yên Thuỷ tỉnh Hòa Bình")</f>
        <v>UBND Ủy ban nhân dân huyện Yên Thuỷ tỉnh Hòa Bình</v>
      </c>
      <c r="C391" s="12" t="s">
        <v>321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29391</v>
      </c>
      <c r="B392" s="2" t="str">
        <f>HYPERLINK("https://www.facebook.com/1739685119531759", "Công an xã Bình Khánh tỉnh Bến Tre")</f>
        <v>Công an xã Bình Khánh tỉnh Bến Tre</v>
      </c>
      <c r="C392" s="12" t="s">
        <v>321</v>
      </c>
      <c r="D392" s="12" t="s">
        <v>322</v>
      </c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29392</v>
      </c>
      <c r="B393" s="2" t="str">
        <f>HYPERLINK("https://bentre.gov.vn/Documents/848_danh_sach%20nguoi%20phat%20ngon.pdf", "UBND Ủy ban nhân dân xã Bình Khánh tỉnh Bến Tre")</f>
        <v>UBND Ủy ban nhân dân xã Bình Khánh tỉnh Bến Tre</v>
      </c>
      <c r="C393" s="12" t="s">
        <v>321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29393</v>
      </c>
      <c r="B394" s="2" t="str">
        <f>HYPERLINK("https://www.facebook.com/p/UBND-x%C3%A3-B%C3%ACnh-S%C6%A1n-huy%E1%BB%87n-Long-Th%C3%A0nh-t%E1%BB%89nh-%C4%90%E1%BB%93ng-Nai-100063479770924/", "Công an xã Bình An tỉnh Đồng Nai")</f>
        <v>Công an xã Bình An tỉnh Đồng Nai</v>
      </c>
      <c r="C394" s="12" t="s">
        <v>321</v>
      </c>
      <c r="D394" s="12" t="s">
        <v>322</v>
      </c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29394</v>
      </c>
      <c r="B395" s="2" t="str">
        <f>HYPERLINK("https://vinhcuu.dongnai.gov.vn/", "UBND Ủy ban nhân dân xã Bình An tỉnh Đồng Nai")</f>
        <v>UBND Ủy ban nhân dân xã Bình An tỉnh Đồng Nai</v>
      </c>
      <c r="C395" s="12" t="s">
        <v>321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29395</v>
      </c>
      <c r="B396" s="2" t="str">
        <f>HYPERLINK("https://www.facebook.com/CongthongtindientuConganHaiPhong/", "Công an thành phố Hải Phòng thành phố Hải Phòng")</f>
        <v>Công an thành phố Hải Phòng thành phố Hải Phòng</v>
      </c>
      <c r="C396" s="12" t="s">
        <v>321</v>
      </c>
      <c r="D396" s="12" t="s">
        <v>322</v>
      </c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29396</v>
      </c>
      <c r="B397" s="2" t="str">
        <f>HYPERLINK("https://haiphong.gov.vn/", "UBND Ủy ban nhân dân thành phố Hải Phòng thành phố Hải Phòng")</f>
        <v>UBND Ủy ban nhân dân thành phố Hải Phòng thành phố Hải Phòng</v>
      </c>
      <c r="C397" s="12" t="s">
        <v>321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29397</v>
      </c>
      <c r="B398" s="2" t="str">
        <f>HYPERLINK("https://www.facebook.com/CoquanHanhphap/", "Công an xã Tân Khang tỉnh Thanh Hóa")</f>
        <v>Công an xã Tân Khang tỉnh Thanh Hóa</v>
      </c>
      <c r="C398" s="12" t="s">
        <v>321</v>
      </c>
      <c r="D398" s="12" t="s">
        <v>322</v>
      </c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29398</v>
      </c>
      <c r="B399" s="2" t="str">
        <f>HYPERLINK("https://tankhang.nongcong.thanhhoa.gov.vn/", "UBND Ủy ban nhân dân xã Tân Khang tỉnh Thanh Hóa")</f>
        <v>UBND Ủy ban nhân dân xã Tân Khang tỉnh Thanh Hóa</v>
      </c>
      <c r="C399" s="12" t="s">
        <v>321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29399</v>
      </c>
      <c r="B400" s="2" t="str">
        <f>HYPERLINK("https://www.facebook.com/doanthanhniencongantayninh/", "Công an tỉnh Tây Ninh tỉnh TÂY NINH")</f>
        <v>Công an tỉnh Tây Ninh tỉnh TÂY NINH</v>
      </c>
      <c r="C400" s="12" t="s">
        <v>321</v>
      </c>
      <c r="D400" s="12" t="s">
        <v>322</v>
      </c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29400</v>
      </c>
      <c r="B401" s="2" t="str">
        <f>HYPERLINK("https://www.tayninh.gov.vn/", "UBND Ủy ban nhân dân tỉnh Tây Ninh tỉnh TÂY NINH")</f>
        <v>UBND Ủy ban nhân dân tỉnh Tây Ninh tỉnh TÂY NINH</v>
      </c>
      <c r="C401" s="12" t="s">
        <v>321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29401</v>
      </c>
      <c r="B402" s="2" t="s">
        <v>246</v>
      </c>
      <c r="C402" s="13" t="s">
        <v>1</v>
      </c>
      <c r="D402" s="12" t="s">
        <v>322</v>
      </c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29402</v>
      </c>
      <c r="B403" s="2" t="str">
        <f>HYPERLINK("https://hanoi.gov.vn/", "UBND Ủy ban nhân dânt cơ động thành phố Hà Nội_x000D__x000D_
 _x000D__x000D_
  thành phố Hà Nội")</f>
        <v>UBND Ủy ban nhân dânt cơ động thành phố Hà Nội_x000D__x000D_
 _x000D__x000D_
  thành phố Hà Nội</v>
      </c>
      <c r="C403" s="12" t="s">
        <v>321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29403</v>
      </c>
      <c r="B404" s="2" t="s">
        <v>160</v>
      </c>
      <c r="C404" s="13" t="s">
        <v>1</v>
      </c>
      <c r="D404" s="12" t="s">
        <v>322</v>
      </c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29404</v>
      </c>
      <c r="B405" s="2" t="s">
        <v>161</v>
      </c>
      <c r="C405" s="12" t="s">
        <v>321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29405</v>
      </c>
      <c r="B406" s="2" t="s">
        <v>162</v>
      </c>
      <c r="C406" s="13" t="s">
        <v>1</v>
      </c>
      <c r="D406" s="12" t="s">
        <v>322</v>
      </c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29406</v>
      </c>
      <c r="B407" s="2" t="str">
        <f>HYPERLINK("https://tranyen.yenbai.gov.vn/", "UBND Ủy ban nhân dân huyện Trấn Yên tỉnh Yên Bái")</f>
        <v>UBND Ủy ban nhân dân huyện Trấn Yên tỉnh Yên Bái</v>
      </c>
      <c r="C407" s="12" t="s">
        <v>321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29407</v>
      </c>
      <c r="B408" s="2" t="str">
        <f>HYPERLINK("https://www.facebook.com/csgtcatpquangngai/", "Công an thành phố Quảng Ngãi tỉnh Quảng Ngãi")</f>
        <v>Công an thành phố Quảng Ngãi tỉnh Quảng Ngãi</v>
      </c>
      <c r="C408" s="12" t="s">
        <v>321</v>
      </c>
      <c r="D408" s="12" t="s">
        <v>322</v>
      </c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29408</v>
      </c>
      <c r="B409" s="2" t="str">
        <f>HYPERLINK("https://thanhpho.quangngai.gov.vn/", "UBND Ủy ban nhân dân thành phố Quảng Ngãi tỉnh Quảng Ngãi")</f>
        <v>UBND Ủy ban nhân dân thành phố Quảng Ngãi tỉnh Quảng Ngãi</v>
      </c>
      <c r="C409" s="12" t="s">
        <v>321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29409</v>
      </c>
      <c r="B410" s="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410" s="12" t="s">
        <v>321</v>
      </c>
      <c r="D410" s="12" t="s">
        <v>322</v>
      </c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29410</v>
      </c>
      <c r="B411" s="2" t="str">
        <f>HYPERLINK("http://ngocson.ngoclac.thanhhoa.gov.vn/", "UBND Ủy ban nhân dân huyện Ngọc Lặc tỉnh Thanh Hóa")</f>
        <v>UBND Ủy ban nhân dân huyện Ngọc Lặc tỉnh Thanh Hóa</v>
      </c>
      <c r="C411" s="12" t="s">
        <v>321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29411</v>
      </c>
      <c r="B412" s="2" t="s">
        <v>163</v>
      </c>
      <c r="C412" s="13" t="s">
        <v>1</v>
      </c>
      <c r="D412" s="12" t="s">
        <v>322</v>
      </c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29412</v>
      </c>
      <c r="B413" s="2" t="str">
        <f>HYPERLINK("https://quangbinh.gov.vn/", "UBND Ủy ban nhân dânt giao thông tỉnh Quảng Bình tỉnh Quảng Bình")</f>
        <v>UBND Ủy ban nhân dânt giao thông tỉnh Quảng Bình tỉnh Quảng Bình</v>
      </c>
      <c r="C413" s="12" t="s">
        <v>321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29413</v>
      </c>
      <c r="B414" s="2" t="str">
        <f>HYPERLINK("https://www.facebook.com/catpsonla/", "Công an tỉnh Sơn La tỉnh Sơn La")</f>
        <v>Công an tỉnh Sơn La tỉnh Sơn La</v>
      </c>
      <c r="C414" s="12" t="s">
        <v>321</v>
      </c>
      <c r="D414" s="12" t="s">
        <v>322</v>
      </c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29414</v>
      </c>
      <c r="B415" s="2" t="str">
        <f>HYPERLINK("https://sonla.gov.vn/", "UBND Ủy ban nhân dân tỉnh Sơn La tỉnh Sơn La")</f>
        <v>UBND Ủy ban nhân dân tỉnh Sơn La tỉnh Sơn La</v>
      </c>
      <c r="C415" s="12" t="s">
        <v>321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29415</v>
      </c>
      <c r="B416" s="2" t="str">
        <f>HYPERLINK("https://www.facebook.com/conganthachha/?locale=vi_VN", "Công an huyện Thạch Hà tỉnh Hà Tĩnh")</f>
        <v>Công an huyện Thạch Hà tỉnh Hà Tĩnh</v>
      </c>
      <c r="C416" s="12" t="s">
        <v>321</v>
      </c>
      <c r="D416" s="12" t="s">
        <v>322</v>
      </c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29416</v>
      </c>
      <c r="B417" s="2" t="str">
        <f>HYPERLINK("https://thachha.hatinh.gov.vn/", "UBND Ủy ban nhân dân huyện Thạch Hà tỉnh Hà Tĩnh")</f>
        <v>UBND Ủy ban nhân dân huyện Thạch Hà tỉnh Hà Tĩnh</v>
      </c>
      <c r="C417" s="12" t="s">
        <v>321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29417</v>
      </c>
      <c r="B418" s="2" t="str">
        <f>HYPERLINK("https://www.facebook.com/TuoitreConganVinhPhuc/", "Công an tỉnh Vĩnh Phúc tỉnh Vĩnh Phúc")</f>
        <v>Công an tỉnh Vĩnh Phúc tỉnh Vĩnh Phúc</v>
      </c>
      <c r="C418" s="12" t="s">
        <v>321</v>
      </c>
      <c r="D418" s="12" t="s">
        <v>322</v>
      </c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29418</v>
      </c>
      <c r="B419" s="2" t="str">
        <f>HYPERLINK("https://vinhphuc.gov.vn/", "UBND Ủy ban nhân dân tỉnh Vĩnh Phúc tỉnh Vĩnh Phúc")</f>
        <v>UBND Ủy ban nhân dân tỉnh Vĩnh Phúc tỉnh Vĩnh Phúc</v>
      </c>
      <c r="C419" s="12" t="s">
        <v>321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29419</v>
      </c>
      <c r="B420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420" s="12" t="s">
        <v>321</v>
      </c>
      <c r="D420" s="12" t="s">
        <v>322</v>
      </c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29420</v>
      </c>
      <c r="B421" s="2" t="str">
        <f>HYPERLINK("https://angiang.gov.vn/vi", "UBND Ủy ban nhân dân tỉnh An Giang tỉnh An Giang")</f>
        <v>UBND Ủy ban nhân dân tỉnh An Giang tỉnh An Giang</v>
      </c>
      <c r="C421" s="12" t="s">
        <v>321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29421</v>
      </c>
      <c r="B422" s="2" t="str">
        <f>HYPERLINK("https://www.facebook.com/congantinhbinhduong/?locale=vi_VN", "Công an tỉnh Bình Dương tỉnh Bình Dương")</f>
        <v>Công an tỉnh Bình Dương tỉnh Bình Dương</v>
      </c>
      <c r="C422" s="12" t="s">
        <v>321</v>
      </c>
      <c r="D422" s="12" t="s">
        <v>322</v>
      </c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29422</v>
      </c>
      <c r="B423" s="2" t="str">
        <f>HYPERLINK("https://www.binhduong.gov.vn/", "UBND Ủy ban nhân dân tỉnh Bình Dương tỉnh Bình Dương")</f>
        <v>UBND Ủy ban nhân dân tỉnh Bình Dương tỉnh Bình Dương</v>
      </c>
      <c r="C423" s="12" t="s">
        <v>321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29423</v>
      </c>
      <c r="B424" s="2" t="str">
        <f>HYPERLINK("https://www.facebook.com/ConganThanhHoaOfficial/?locale=vi_VN", "Công an tỉnh Thanh Hoá tỉnh Thanh Hóa")</f>
        <v>Công an tỉnh Thanh Hoá tỉnh Thanh Hóa</v>
      </c>
      <c r="C424" s="12" t="s">
        <v>321</v>
      </c>
      <c r="D424" s="12" t="s">
        <v>322</v>
      </c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29424</v>
      </c>
      <c r="B425" s="2" t="str">
        <f>HYPERLINK("http://www.thanhhoa.gov.vn/", "UBND Ủy ban nhân dân tỉnh Thanh Hoá tỉnh Thanh Hóa")</f>
        <v>UBND Ủy ban nhân dân tỉnh Thanh Hoá tỉnh Thanh Hóa</v>
      </c>
      <c r="C425" s="12" t="s">
        <v>321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29425</v>
      </c>
      <c r="B426" s="2" t="str">
        <f>HYPERLINK("https://www.facebook.com/CSHSHAMYEN/?locale=vi_VN", "Công an huyện Hàm Yên tỉnh Tuyên Quang")</f>
        <v>Công an huyện Hàm Yên tỉnh Tuyên Quang</v>
      </c>
      <c r="C426" s="12" t="s">
        <v>321</v>
      </c>
      <c r="D426" s="12" t="s">
        <v>322</v>
      </c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29426</v>
      </c>
      <c r="B427" s="2" t="str">
        <f>HYPERLINK("https://hamyen.tuyenquang.gov.vn/", "UBND Ủy ban nhân dân huyện Hàm Yên tỉnh Tuyên Quang")</f>
        <v>UBND Ủy ban nhân dân huyện Hàm Yên tỉnh Tuyên Quang</v>
      </c>
      <c r="C427" s="12" t="s">
        <v>321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29427</v>
      </c>
      <c r="B428" s="2" t="str">
        <f>HYPERLINK("https://www.facebook.com/congantinhhoabinh/", "Công an tỉnh Hoà Bình tỉnh Hòa Bình")</f>
        <v>Công an tỉnh Hoà Bình tỉnh Hòa Bình</v>
      </c>
      <c r="C428" s="12" t="s">
        <v>321</v>
      </c>
      <c r="D428" s="12" t="s">
        <v>322</v>
      </c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29428</v>
      </c>
      <c r="B429" s="2" t="str">
        <f>HYPERLINK("https://www.hoabinh.gov.vn/", "UBND Ủy ban nhân dân tỉnh Hoà Bình tỉnh Hòa Bình")</f>
        <v>UBND Ủy ban nhân dân tỉnh Hoà Bình tỉnh Hòa Bình</v>
      </c>
      <c r="C429" s="12" t="s">
        <v>321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29429</v>
      </c>
      <c r="B430" s="2" t="str">
        <f>HYPERLINK("https://www.facebook.com/CSHSThanhBa/?locale=vi_VN", "Công an huyện Thanh Ba tỉnh Phú Thọ")</f>
        <v>Công an huyện Thanh Ba tỉnh Phú Thọ</v>
      </c>
      <c r="C430" s="12" t="s">
        <v>321</v>
      </c>
      <c r="D430" s="12" t="s">
        <v>322</v>
      </c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29430</v>
      </c>
      <c r="B431" s="2" t="str">
        <f>HYPERLINK("https://thanhthuy.phutho.gov.vn/", "UBND Ủy ban nhân dân huyện Thanh Ba tỉnh Phú Thọ")</f>
        <v>UBND Ủy ban nhân dân huyện Thanh Ba tỉnh Phú Thọ</v>
      </c>
      <c r="C431" s="12" t="s">
        <v>321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29431</v>
      </c>
      <c r="B432" s="2" t="s">
        <v>164</v>
      </c>
      <c r="C432" s="13" t="s">
        <v>1</v>
      </c>
      <c r="D432" s="12" t="s">
        <v>322</v>
      </c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29432</v>
      </c>
      <c r="B433" s="2" t="str">
        <f>HYPERLINK("https://tpthanhhoa.thanhhoa.gov.vn/web/gioi-thieu-chung/tin-tuc/kinh-te-do-thi/xay-dung-cong-vien-van-hoa-xu-thanh-thuc-su-doc-dao-thu-hut-khach-du-lich.html", "UBND Ủy ban nhân dânt Hình sự Xứ Thanh tỉnh Thanh Hóa")</f>
        <v>UBND Ủy ban nhân dânt Hình sự Xứ Thanh tỉnh Thanh Hóa</v>
      </c>
      <c r="C433" s="12" t="s">
        <v>321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29433</v>
      </c>
      <c r="B434" s="2" t="str">
        <f>HYPERLINK("https://www.facebook.com/catphatinh/?locale=vi_VN", "Công an thành phố Hà Tĩnh tỉnh Hà Tĩnh")</f>
        <v>Công an thành phố Hà Tĩnh tỉnh Hà Tĩnh</v>
      </c>
      <c r="C434" s="12" t="s">
        <v>321</v>
      </c>
      <c r="D434" s="12" t="s">
        <v>322</v>
      </c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29434</v>
      </c>
      <c r="B435" s="2" t="str">
        <f>HYPERLINK("https://hatinh.gov.vn/", "UBND Ủy ban nhân dân thành phố Hà Tĩnh tỉnh Hà Tĩnh")</f>
        <v>UBND Ủy ban nhân dân thành phố Hà Tĩnh tỉnh Hà Tĩnh</v>
      </c>
      <c r="C435" s="12" t="s">
        <v>321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29435</v>
      </c>
      <c r="B436" s="2" t="str">
        <f>HYPERLINK("https://www.facebook.com/congantinhquangbinh/", "Công an tỉnh Quảng Bình tỉnh Quảng Bình")</f>
        <v>Công an tỉnh Quảng Bình tỉnh Quảng Bình</v>
      </c>
      <c r="C436" s="12" t="s">
        <v>321</v>
      </c>
      <c r="D436" s="12" t="s">
        <v>322</v>
      </c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29436</v>
      </c>
      <c r="B437" s="2" t="str">
        <f>HYPERLINK("https://quangbinh.gov.vn/", "UBND Ủy ban nhân dân tỉnh Quảng Bình tỉnh Quảng Bình")</f>
        <v>UBND Ủy ban nhân dân tỉnh Quảng Bình tỉnh Quảng Bình</v>
      </c>
      <c r="C437" s="12" t="s">
        <v>321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29437</v>
      </c>
      <c r="B438" s="2" t="str">
        <f>HYPERLINK("https://www.facebook.com/xuatnhapcanhquangtri/", "Công an tỉnh Quảng Trị tỉnh Quảng Trị")</f>
        <v>Công an tỉnh Quảng Trị tỉnh Quảng Trị</v>
      </c>
      <c r="C438" s="12" t="s">
        <v>321</v>
      </c>
      <c r="D438" s="12" t="s">
        <v>322</v>
      </c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29438</v>
      </c>
      <c r="B439" s="2" t="str">
        <f>HYPERLINK("https://www.quangtri.gov.vn/", "UBND Ủy ban nhân dân tỉnh Quảng Trị tỉnh Quảng Trị")</f>
        <v>UBND Ủy ban nhân dân tỉnh Quảng Trị tỉnh Quảng Trị</v>
      </c>
      <c r="C439" s="12" t="s">
        <v>321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29439</v>
      </c>
      <c r="B440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440" s="12" t="s">
        <v>321</v>
      </c>
      <c r="D440" s="12" t="s">
        <v>322</v>
      </c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29440</v>
      </c>
      <c r="B441" s="2" t="str">
        <f>HYPERLINK("https://thanhphoyenbai.yenbai.gov.vn/", "UBND Ủy ban nhân dân thành phố Yên Bái tỉnh Yên Bái")</f>
        <v>UBND Ủy ban nhân dân thành phố Yên Bái tỉnh Yên Bái</v>
      </c>
      <c r="C441" s="12" t="s">
        <v>321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29441</v>
      </c>
      <c r="B442" s="2" t="str">
        <f>HYPERLINK("https://www.facebook.com/csqlhcquangninh/", "Công an tỉnh Quảng Ninh tỉnh Quảng Ninh")</f>
        <v>Công an tỉnh Quảng Ninh tỉnh Quảng Ninh</v>
      </c>
      <c r="C442" s="12" t="s">
        <v>321</v>
      </c>
      <c r="D442" s="12" t="s">
        <v>322</v>
      </c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29442</v>
      </c>
      <c r="B443" s="2" t="str">
        <f>HYPERLINK("https://www.quangninh.gov.vn/", "UBND Ủy ban nhân dân tỉnh Quảng Ninh tỉnh Quảng Ninh")</f>
        <v>UBND Ủy ban nhân dân tỉnh Quảng Ninh tỉnh Quảng Ninh</v>
      </c>
      <c r="C443" s="12" t="s">
        <v>321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29443</v>
      </c>
      <c r="B444" s="2" t="str">
        <f>HYPERLINK("https://www.facebook.com/tuoitreconganvinhlong/", "Công an tỉnh Vĩnh Long tỉnh Vĩnh Long")</f>
        <v>Công an tỉnh Vĩnh Long tỉnh Vĩnh Long</v>
      </c>
      <c r="C444" s="12" t="s">
        <v>321</v>
      </c>
      <c r="D444" s="12" t="s">
        <v>322</v>
      </c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29444</v>
      </c>
      <c r="B445" s="2" t="str">
        <f>HYPERLINK("https://vinhlong.gov.vn/", "UBND Ủy ban nhân dân tỉnh Vĩnh Long tỉnh Vĩnh Long")</f>
        <v>UBND Ủy ban nhân dân tỉnh Vĩnh Long tỉnh Vĩnh Long</v>
      </c>
      <c r="C445" s="12" t="s">
        <v>321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29445</v>
      </c>
      <c r="B446" s="2" t="s">
        <v>165</v>
      </c>
      <c r="C446" s="13" t="s">
        <v>1</v>
      </c>
      <c r="D446" s="12" t="s">
        <v>322</v>
      </c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29446</v>
      </c>
      <c r="B447" s="2" t="str">
        <f>HYPERLINK("https://hochiminhcity.gov.vn/", "UBND Ủy ban nhân dânn lý xuất nhập cảnh thành phố Hồ Chí Minh thành phố Hồ Chí Minh")</f>
        <v>UBND Ủy ban nhân dânn lý xuất nhập cảnh thành phố Hồ Chí Minh thành phố Hồ Chí Minh</v>
      </c>
      <c r="C447" s="12" t="s">
        <v>321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29447</v>
      </c>
      <c r="B448" s="2" t="s">
        <v>166</v>
      </c>
      <c r="C448" s="13" t="s">
        <v>1</v>
      </c>
      <c r="D448" s="12" t="s">
        <v>322</v>
      </c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29448</v>
      </c>
      <c r="B449" s="2" t="str">
        <f>HYPERLINK("https://hoankiem.hanoi.gov.vn/", "UBND Ủy ban nhân dânh sát kinh tế Bộ Công an thành phố Hà Nội")</f>
        <v>UBND Ủy ban nhân dânh sát kinh tế Bộ Công an thành phố Hà Nội</v>
      </c>
      <c r="C449" s="12" t="s">
        <v>321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29449</v>
      </c>
      <c r="B450" s="2" t="s">
        <v>167</v>
      </c>
      <c r="C450" s="13" t="s">
        <v>1</v>
      </c>
      <c r="D450" s="12" t="s">
        <v>322</v>
      </c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29450</v>
      </c>
      <c r="B451" s="2" t="str">
        <f>HYPERLINK("https://hanoi.gov.vn/", "UBND Ủy ban nhân dânt Cơ động Thủ đô thành phố Hà Nội")</f>
        <v>UBND Ủy ban nhân dânt Cơ động Thủ đô thành phố Hà Nội</v>
      </c>
      <c r="C451" s="12" t="s">
        <v>321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29451</v>
      </c>
      <c r="B452" s="2" t="str">
        <f>HYPERLINK("https://www.facebook.com/DoanThanhnienCongantinhLaoCai/", "Công an Tỉnh Lào Cai tỉnh Lào Cai")</f>
        <v>Công an Tỉnh Lào Cai tỉnh Lào Cai</v>
      </c>
      <c r="C452" s="12" t="s">
        <v>321</v>
      </c>
      <c r="D452" s="12" t="s">
        <v>322</v>
      </c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29452</v>
      </c>
      <c r="B453" s="2" t="str">
        <f>HYPERLINK("https://www.laocai.gov.vn/", "UBND Ủy ban nhân dân Tỉnh Lào Cai tỉnh Lào Cai")</f>
        <v>UBND Ủy ban nhân dân Tỉnh Lào Cai tỉnh Lào Cai</v>
      </c>
      <c r="C453" s="12" t="s">
        <v>321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29453</v>
      </c>
      <c r="B454" s="2" t="str">
        <f>HYPERLINK("https://www.facebook.com/DAMBAOANTTCAPCOSO/", "Công an xã Tế Thắng tỉnh Thanh Hóa")</f>
        <v>Công an xã Tế Thắng tỉnh Thanh Hóa</v>
      </c>
      <c r="C454" s="12" t="s">
        <v>321</v>
      </c>
      <c r="D454" s="12" t="s">
        <v>322</v>
      </c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29454</v>
      </c>
      <c r="B455" s="2" t="str">
        <f>HYPERLINK("https://tethang.nongcong.thanhhoa.gov.vn/", "UBND Ủy ban nhân dân xã Tế Thắng tỉnh Thanh Hóa")</f>
        <v>UBND Ủy ban nhân dân xã Tế Thắng tỉnh Thanh Hóa</v>
      </c>
      <c r="C455" s="12" t="s">
        <v>321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29455</v>
      </c>
      <c r="B456" s="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56" s="12" t="s">
        <v>321</v>
      </c>
      <c r="D456" s="12" t="s">
        <v>322</v>
      </c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29456</v>
      </c>
      <c r="B457" s="2" t="str">
        <f>HYPERLINK("https://kiengiang.gov.vn/", "UBND Ủy ban nhân dân tỉnh Kiên Giang tỉnh Kiên Giang")</f>
        <v>UBND Ủy ban nhân dân tỉnh Kiên Giang tỉnh Kiên Giang</v>
      </c>
      <c r="C457" s="12" t="s">
        <v>321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29457</v>
      </c>
      <c r="B458" s="2" t="s">
        <v>168</v>
      </c>
      <c r="C458" s="13" t="s">
        <v>1</v>
      </c>
      <c r="D458" s="12" t="s">
        <v>322</v>
      </c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29458</v>
      </c>
      <c r="B459" s="2" t="str">
        <f>HYPERLINK("https://hanoi.gov.vn/", "UBND Ủy ban nhân dân an thành phố Hà Nội")</f>
        <v>UBND Ủy ban nhân dân an thành phố Hà Nội</v>
      </c>
      <c r="C459" s="12" t="s">
        <v>321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29459</v>
      </c>
      <c r="B460" s="2" t="s">
        <v>87</v>
      </c>
      <c r="C460" s="13" t="s">
        <v>1</v>
      </c>
      <c r="D460" s="12" t="s">
        <v>322</v>
      </c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29460</v>
      </c>
      <c r="B461" s="2" t="str">
        <f>HYPERLINK("http://buondon.daklak.gov.vn/", "UBND Ủy ban nhân dânn huyện Buôn Đôn tỉnh Đắk Lắk")</f>
        <v>UBND Ủy ban nhân dânn huyện Buôn Đôn tỉnh Đắk Lắk</v>
      </c>
      <c r="C461" s="12" t="s">
        <v>321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29461</v>
      </c>
      <c r="B462" s="2" t="str">
        <f>HYPERLINK("https://www.facebook.com/doanconganlagi/", "Công an thị xã La Gi tỉnh Bình Thuận")</f>
        <v>Công an thị xã La Gi tỉnh Bình Thuận</v>
      </c>
      <c r="C462" s="12" t="s">
        <v>321</v>
      </c>
      <c r="D462" s="12" t="s">
        <v>322</v>
      </c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29462</v>
      </c>
      <c r="B463" s="2" t="str">
        <f>HYPERLINK("https://lagi.binhthuan.gov.vn/", "UBND Ủy ban nhân dân thị xã La Gi tỉnh Bình Thuận")</f>
        <v>UBND Ủy ban nhân dân thị xã La Gi tỉnh Bình Thuận</v>
      </c>
      <c r="C463" s="12" t="s">
        <v>321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29463</v>
      </c>
      <c r="B464" s="2" t="s">
        <v>247</v>
      </c>
      <c r="C464" s="13" t="s">
        <v>1</v>
      </c>
      <c r="D464" s="12" t="s">
        <v>322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29464</v>
      </c>
      <c r="B465" s="2" t="str">
        <f>HYPERLINK("https://www.phuyen.gov.vn/", "UBND Ủy ban nhân dânn tỉnh Phú Yên _x000D__x000D_
 _x000D__x000D_
  tỉnh Phú Yên")</f>
        <v>UBND Ủy ban nhân dânn tỉnh Phú Yên _x000D__x000D_
 _x000D__x000D_
  tỉnh Phú Yên</v>
      </c>
      <c r="C465" s="12" t="s">
        <v>321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29465</v>
      </c>
      <c r="B466" s="2" t="str">
        <f>HYPERLINK("https://www.facebook.com/1826225194215933", "Công an tỉnh Bà Rịa-Vũng Tàu tỉnh Bà Rịa - Vũng Tàu")</f>
        <v>Công an tỉnh Bà Rịa-Vũng Tàu tỉnh Bà Rịa - Vũng Tàu</v>
      </c>
      <c r="C466" s="12" t="s">
        <v>321</v>
      </c>
      <c r="D466" s="12" t="s">
        <v>322</v>
      </c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29466</v>
      </c>
      <c r="B467" s="2" t="str">
        <f>HYPERLINK("https://baria-vungtau.gov.vn/", "UBND Ủy ban nhân dân tỉnh Bà Rịa-Vũng Tàu tỉnh Bà Rịa - Vũng Tàu")</f>
        <v>UBND Ủy ban nhân dân tỉnh Bà Rịa-Vũng Tàu tỉnh Bà Rịa - Vũng Tàu</v>
      </c>
      <c r="C467" s="12" t="s">
        <v>321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29467</v>
      </c>
      <c r="B468" s="2" t="str">
        <f>HYPERLINK("https://www.facebook.com/ConganThuDo/?locale=vi_VN", "Công an Thủ đô thành phố Hà Nội")</f>
        <v>Công an Thủ đô thành phố Hà Nội</v>
      </c>
      <c r="C468" s="12" t="s">
        <v>321</v>
      </c>
      <c r="D468" s="12" t="s">
        <v>322</v>
      </c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29468</v>
      </c>
      <c r="B469" s="2" t="str">
        <f>HYPERLINK("https://hanoi.gov.vn/", "UBND Ủy ban nhân dân Thủ đô thành phố Hà Nội")</f>
        <v>UBND Ủy ban nhân dân Thủ đô thành phố Hà Nội</v>
      </c>
      <c r="C469" s="12" t="s">
        <v>321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29469</v>
      </c>
      <c r="B470" s="2" t="str">
        <f>HYPERLINK("https://www.facebook.com/doanthanhniencahk/", "Công an quận Hoàn Kiếm _x000D__x000D_
 _x000D__x000D_
  thành phố Hà Nội")</f>
        <v>Công an quận Hoàn Kiếm _x000D__x000D_
 _x000D__x000D_
  thành phố Hà Nội</v>
      </c>
      <c r="C470" s="12" t="s">
        <v>321</v>
      </c>
      <c r="D470" s="12" t="s">
        <v>322</v>
      </c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29470</v>
      </c>
      <c r="B471" s="2" t="str">
        <f>HYPERLINK("https://hoankiem.hanoi.gov.vn/", "UBND Ủy ban nhân dân quận Hoàn Kiếm _x000D__x000D_
 _x000D__x000D_
  thành phố Hà Nội")</f>
        <v>UBND Ủy ban nhân dân quận Hoàn Kiếm _x000D__x000D_
 _x000D__x000D_
  thành phố Hà Nội</v>
      </c>
      <c r="C471" s="12" t="s">
        <v>321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29471</v>
      </c>
      <c r="B472" s="2" t="str">
        <f>HYPERLINK("https://www.facebook.com/p/C%C3%B4ng-An-Th%C3%A0nh-Ph%E1%BB%91-H%C6%B0ng-Y%C3%AAn-100057576334172/", "Công an tỉnh Hưng Yên tỉnh Hưng Yên")</f>
        <v>Công an tỉnh Hưng Yên tỉnh Hưng Yên</v>
      </c>
      <c r="C472" s="12" t="s">
        <v>321</v>
      </c>
      <c r="D472" s="12" t="s">
        <v>322</v>
      </c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29472</v>
      </c>
      <c r="B473" s="2" t="str">
        <f>HYPERLINK("https://hungyen.gov.vn/", "UBND Ủy ban nhân dân tỉnh Hưng Yên tỉnh Hưng Yên")</f>
        <v>UBND Ủy ban nhân dân tỉnh Hưng Yên tỉnh Hưng Yên</v>
      </c>
      <c r="C473" s="12" t="s">
        <v>321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29473</v>
      </c>
      <c r="B474" s="2" t="str">
        <f>HYPERLINK("https://www.facebook.com/cahyenphong/", "Công an huyện Yên Phong _x000D__x000D_
 _x000D__x000D_
  tỉnh Bắc Ninh")</f>
        <v>Công an huyện Yên Phong _x000D__x000D_
 _x000D__x000D_
  tỉnh Bắc Ninh</v>
      </c>
      <c r="C474" s="12" t="s">
        <v>321</v>
      </c>
      <c r="D474" s="12" t="s">
        <v>322</v>
      </c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29474</v>
      </c>
      <c r="B475" s="2" t="str">
        <f>HYPERLINK("https://yenphong.bacninh.gov.vn/", "UBND Ủy ban nhân dân huyện Yên Phong _x000D__x000D_
 _x000D__x000D_
  tỉnh Bắc Ninh")</f>
        <v>UBND Ủy ban nhân dân huyện Yên Phong _x000D__x000D_
 _x000D__x000D_
  tỉnh Bắc Ninh</v>
      </c>
      <c r="C475" s="12" t="s">
        <v>321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29475</v>
      </c>
      <c r="B476" s="2" t="s">
        <v>169</v>
      </c>
      <c r="C476" s="13" t="s">
        <v>1</v>
      </c>
      <c r="D476" s="12" t="s">
        <v>322</v>
      </c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29476</v>
      </c>
      <c r="B477" s="2" t="str">
        <f>HYPERLINK("https://songlo.vinhphuc.gov.vn/", "UBND Ủy ban nhân dânn huyện Sông Lô tỉnh Vĩnh Phúc")</f>
        <v>UBND Ủy ban nhân dânn huyện Sông Lô tỉnh Vĩnh Phúc</v>
      </c>
      <c r="C477" s="12" t="s">
        <v>321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29477</v>
      </c>
      <c r="B478" s="2" t="str">
        <f>HYPERLINK("https://www.facebook.com/p/C%C3%B4ng-An-T%E1%BB%89nh-B%E1%BA%AFc-Ninh-100067184832103/", "Công an tỉnh Bắc Ninh tỉnh Bắc Ninh")</f>
        <v>Công an tỉnh Bắc Ninh tỉnh Bắc Ninh</v>
      </c>
      <c r="C478" s="12" t="s">
        <v>321</v>
      </c>
      <c r="D478" s="12" t="s">
        <v>322</v>
      </c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29478</v>
      </c>
      <c r="B479" s="2" t="str">
        <f>HYPERLINK("https://bacninh.gov.vn/", "UBND Ủy ban nhân dân tỉnh Bắc Ninh tỉnh Bắc Ninh")</f>
        <v>UBND Ủy ban nhân dân tỉnh Bắc Ninh tỉnh Bắc Ninh</v>
      </c>
      <c r="C479" s="12" t="s">
        <v>321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29479</v>
      </c>
      <c r="B480" s="2" t="str">
        <f>HYPERLINK("https://www.facebook.com/doanthanhniencatplx/", "Công an thành phố Long Xuyên tỉnh Long An")</f>
        <v>Công an thành phố Long Xuyên tỉnh Long An</v>
      </c>
      <c r="C480" s="12" t="s">
        <v>321</v>
      </c>
      <c r="D480" s="12" t="s">
        <v>322</v>
      </c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29480</v>
      </c>
      <c r="B481" s="2" t="str">
        <f>HYPERLINK("https://longxuyen.angiang.gov.vn/trang-chu", "UBND Ủy ban nhân dân thành phố Long Xuyên tỉnh Long An")</f>
        <v>UBND Ủy ban nhân dân thành phố Long Xuyên tỉnh Long An</v>
      </c>
      <c r="C481" s="12" t="s">
        <v>321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29481</v>
      </c>
      <c r="B482" s="2" t="str">
        <f>HYPERLINK("https://www.facebook.com/doanthanhniencavg/", "Công an huyện Văn Giang tỉnh Hưng Yên")</f>
        <v>Công an huyện Văn Giang tỉnh Hưng Yên</v>
      </c>
      <c r="C482" s="12" t="s">
        <v>321</v>
      </c>
      <c r="D482" s="12" t="s">
        <v>322</v>
      </c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29482</v>
      </c>
      <c r="B483" s="2" t="str">
        <f>HYPERLINK("https://vangiang.hungyen.gov.vn/", "UBND Ủy ban nhân dân huyện Văn Giang tỉnh Hưng Yên")</f>
        <v>UBND Ủy ban nhân dân huyện Văn Giang tỉnh Hưng Yên</v>
      </c>
      <c r="C483" s="12" t="s">
        <v>321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29483</v>
      </c>
      <c r="B484" s="2" t="str">
        <f>HYPERLINK("https://www.facebook.com/conganhanamonline/?locale=vi_VN", "Công an tỉnh Hà Nam tỉnh Hà Nam")</f>
        <v>Công an tỉnh Hà Nam tỉnh Hà Nam</v>
      </c>
      <c r="C484" s="12" t="s">
        <v>321</v>
      </c>
      <c r="D484" s="12" t="s">
        <v>322</v>
      </c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29484</v>
      </c>
      <c r="B485" s="2" t="str">
        <f>HYPERLINK("https://hanam.gov.vn/", "UBND Ủy ban nhân dân tỉnh Hà Nam tỉnh Hà Nam")</f>
        <v>UBND Ủy ban nhân dân tỉnh Hà Nam tỉnh Hà Nam</v>
      </c>
      <c r="C485" s="12" t="s">
        <v>321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29485</v>
      </c>
      <c r="B486" s="2" t="s">
        <v>170</v>
      </c>
      <c r="C486" s="13" t="s">
        <v>1</v>
      </c>
      <c r="D486" s="12" t="s">
        <v>322</v>
      </c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29486</v>
      </c>
      <c r="B487" s="2" t="str">
        <f>HYPERLINK("https://bacha.laocai.gov.vn/", "UBND Ủy ban nhân dân huyện Bắc Hà tỉnh Lào Cai")</f>
        <v>UBND Ủy ban nhân dân huyện Bắc Hà tỉnh Lào Cai</v>
      </c>
      <c r="C487" s="12" t="s">
        <v>321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29487</v>
      </c>
      <c r="B488" s="2" t="s">
        <v>171</v>
      </c>
      <c r="C488" s="13" t="s">
        <v>1</v>
      </c>
      <c r="D488" s="12" t="s">
        <v>322</v>
      </c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29488</v>
      </c>
      <c r="B489" s="2" t="str">
        <f>HYPERLINK("http://lak.daklak.gov.vn/", "UBND Ủy ban nhân dân huyện Lăk tỉnh Đắk Lắk")</f>
        <v>UBND Ủy ban nhân dân huyện Lăk tỉnh Đắk Lắk</v>
      </c>
      <c r="C489" s="12" t="s">
        <v>321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29489</v>
      </c>
      <c r="B490" s="2" t="str">
        <f>HYPERLINK("https://www.facebook.com/doanthanhnienconganlamdong/", "Công an tỉnh Lâm Đồng tỉnh Lâm Đồng")</f>
        <v>Công an tỉnh Lâm Đồng tỉnh Lâm Đồng</v>
      </c>
      <c r="C490" s="12" t="s">
        <v>321</v>
      </c>
      <c r="D490" s="12" t="s">
        <v>322</v>
      </c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29490</v>
      </c>
      <c r="B491" s="2" t="str">
        <f>HYPERLINK("https://lamdong.gov.vn/", "UBND Ủy ban nhân dân tỉnh Lâm Đồng tỉnh Lâm Đồng")</f>
        <v>UBND Ủy ban nhân dân tỉnh Lâm Đồng tỉnh Lâm Đồng</v>
      </c>
      <c r="C491" s="12" t="s">
        <v>321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29491</v>
      </c>
      <c r="B492" s="2" t="s">
        <v>131</v>
      </c>
      <c r="C492" s="13" t="s">
        <v>1</v>
      </c>
      <c r="D492" s="12" t="s">
        <v>322</v>
      </c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29492</v>
      </c>
      <c r="B493" s="2" t="str">
        <f>HYPERLINK("https://www.nghean.gov.vn/", "UBND Ủy ban nhân dân tỉnh Nghệ An tỉnh Nghệ An")</f>
        <v>UBND Ủy ban nhân dân tỉnh Nghệ An tỉnh Nghệ An</v>
      </c>
      <c r="C493" s="12" t="s">
        <v>321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29493</v>
      </c>
      <c r="B494" s="2" t="str">
        <f>HYPERLINK("https://www.facebook.com/doanthanhniencongantayninh/", "Công an tỉnh Tây Ninh tỉnh TÂY NINH")</f>
        <v>Công an tỉnh Tây Ninh tỉnh TÂY NINH</v>
      </c>
      <c r="C494" s="12" t="s">
        <v>321</v>
      </c>
      <c r="D494" s="12" t="s">
        <v>322</v>
      </c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29494</v>
      </c>
      <c r="B495" s="2" t="str">
        <f>HYPERLINK("https://www.tayninh.gov.vn/", "UBND Ủy ban nhân dân tỉnh Tây Ninh tỉnh TÂY NINH")</f>
        <v>UBND Ủy ban nhân dân tỉnh Tây Ninh tỉnh TÂY NINH</v>
      </c>
      <c r="C495" s="12" t="s">
        <v>321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29495</v>
      </c>
      <c r="B496" s="2" t="str">
        <f>HYPERLINK("https://www.facebook.com/DoanThanhnienCongantinhLaoCai/", "Công an tỉnh Lào Cai tỉnh Lào Cai")</f>
        <v>Công an tỉnh Lào Cai tỉnh Lào Cai</v>
      </c>
      <c r="C496" s="12" t="s">
        <v>321</v>
      </c>
      <c r="D496" s="12" t="s">
        <v>322</v>
      </c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29496</v>
      </c>
      <c r="B497" s="2" t="str">
        <f>HYPERLINK("https://www.laocai.gov.vn/", "UBND Ủy ban nhân dân tỉnh Lào Cai tỉnh Lào Cai")</f>
        <v>UBND Ủy ban nhân dân tỉnh Lào Cai tỉnh Lào Cai</v>
      </c>
      <c r="C497" s="12" t="s">
        <v>321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29497</v>
      </c>
      <c r="B498" s="2" t="str">
        <f>HYPERLINK("https://www.facebook.com/congantinhtuyenquang/?locale=vi_VN", "Công an tỉnh Tuyên Quang tỉnh Tuyên Quang")</f>
        <v>Công an tỉnh Tuyên Quang tỉnh Tuyên Quang</v>
      </c>
      <c r="C498" s="12" t="s">
        <v>321</v>
      </c>
      <c r="D498" s="12" t="s">
        <v>322</v>
      </c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29498</v>
      </c>
      <c r="B499" s="2" t="str">
        <f>HYPERLINK("https://www.tuyenquang.gov.vn/", "UBND Ủy ban nhân dân tỉnh Tuyên Quang tỉnh Tuyên Quang")</f>
        <v>UBND Ủy ban nhân dân tỉnh Tuyên Quang tỉnh Tuyên Quang</v>
      </c>
      <c r="C499" s="12" t="s">
        <v>321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29499</v>
      </c>
      <c r="B500" s="2" t="str">
        <f>HYPERLINK("https://www.facebook.com/doantronghla/", "Công an xã Ia Hla tỉnh Gia Lai")</f>
        <v>Công an xã Ia Hla tỉnh Gia Lai</v>
      </c>
      <c r="C500" s="12" t="s">
        <v>321</v>
      </c>
      <c r="D500" s="12" t="s">
        <v>322</v>
      </c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29500</v>
      </c>
      <c r="B501" s="2" t="str">
        <f>HYPERLINK("https://chupuh.gialai.gov.vn/Xa-Ia-Hla/Gioi-thieu/Co-cau-to-chuc.aspx", "UBND Ủy ban nhân dân xã Ia Hla tỉnh Gia Lai")</f>
        <v>UBND Ủy ban nhân dân xã Ia Hla tỉnh Gia Lai</v>
      </c>
      <c r="C501" s="12" t="s">
        <v>321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29501</v>
      </c>
      <c r="B502" s="2" t="s">
        <v>12</v>
      </c>
      <c r="C502" s="13" t="s">
        <v>1</v>
      </c>
      <c r="D502" s="12" t="s">
        <v>322</v>
      </c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29502</v>
      </c>
      <c r="B503" s="2" t="str">
        <f>HYPERLINK("http://lungkhaunhin.muongkhuong.laocai.gov.vn/to-chuc-bo-may/gioi-thieu-to-chuc-bo-may-xa-lung-vai-1246005", "UBND Ủy ban nhân dân xã Lùng Vai tỉnh Lào Cai")</f>
        <v>UBND Ủy ban nhân dân xã Lùng Vai tỉnh Lào Cai</v>
      </c>
      <c r="C503" s="12" t="s">
        <v>321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29503</v>
      </c>
      <c r="B504" s="2" t="s">
        <v>172</v>
      </c>
      <c r="C504" s="13" t="s">
        <v>1</v>
      </c>
      <c r="D504" s="12" t="s">
        <v>322</v>
      </c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29504</v>
      </c>
      <c r="B505" s="2" t="str">
        <f>HYPERLINK("https://baria-vungtau.gov.vn/", "UBND Ủy ban nhân dânt Bà Rịa Vũng Tàu tỉnh Bà Rịa - Vũng Tàu")</f>
        <v>UBND Ủy ban nhân dânt Bà Rịa Vũng Tàu tỉnh Bà Rịa - Vũng Tàu</v>
      </c>
      <c r="C505" s="12" t="s">
        <v>321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29505</v>
      </c>
      <c r="B506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506" s="12" t="s">
        <v>321</v>
      </c>
      <c r="D506" s="12" t="s">
        <v>322</v>
      </c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29506</v>
      </c>
      <c r="B507" s="2" t="str">
        <f>HYPERLINK("https://thanhphoyenbai.yenbai.gov.vn/", "UBND Ủy ban nhân dân thành phố Yên Bái tỉnh Yên Bái")</f>
        <v>UBND Ủy ban nhân dân thành phố Yên Bái tỉnh Yên Bái</v>
      </c>
      <c r="C507" s="12" t="s">
        <v>321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29507</v>
      </c>
      <c r="B508" s="2" t="str">
        <f>HYPERLINK("https://www.facebook.com/p/C%C3%B4ng-an-Th%C3%A0nh-Ph%E1%BB%91-Nha-Trang-100069123480296/", "Công an thành phố Nha Trang tỉnh Khánh Hòa")</f>
        <v>Công an thành phố Nha Trang tỉnh Khánh Hòa</v>
      </c>
      <c r="C508" s="12" t="s">
        <v>321</v>
      </c>
      <c r="D508" s="12" t="s">
        <v>322</v>
      </c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29508</v>
      </c>
      <c r="B509" s="2" t="str">
        <f>HYPERLINK("https://congbaokhanhhoa.gov.vn/van-ban-phap-luat-khac/VBKHAC_UBND", "UBND Ủy ban nhân dân thành phố Nha Trang tỉnh Khánh Hòa")</f>
        <v>UBND Ủy ban nhân dân thành phố Nha Trang tỉnh Khánh Hòa</v>
      </c>
      <c r="C509" s="12" t="s">
        <v>321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29509</v>
      </c>
      <c r="B510" s="2" t="str">
        <f>HYPERLINK("https://www.facebook.com/congancamxuyen/?locale=vi_VN", "Công an huyện Cẩm Xuyên tỉnh Hà Tĩnh")</f>
        <v>Công an huyện Cẩm Xuyên tỉnh Hà Tĩnh</v>
      </c>
      <c r="C510" s="12" t="s">
        <v>321</v>
      </c>
      <c r="D510" s="12" t="s">
        <v>322</v>
      </c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29510</v>
      </c>
      <c r="B511" s="2" t="str">
        <f>HYPERLINK("https://camquan.camxuyen.hatinh.gov.vn/", "UBND Ủy ban nhân dân huyện Cẩm Xuyên tỉnh Hà Tĩnh")</f>
        <v>UBND Ủy ban nhân dân huyện Cẩm Xuyên tỉnh Hà Tĩnh</v>
      </c>
      <c r="C511" s="12" t="s">
        <v>321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29511</v>
      </c>
      <c r="B512" s="2" t="s">
        <v>173</v>
      </c>
      <c r="C512" s="13" t="s">
        <v>1</v>
      </c>
      <c r="D512" s="12" t="s">
        <v>322</v>
      </c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29512</v>
      </c>
      <c r="B513" s="2" t="str">
        <f>HYPERLINK("https://phuloc.thuathienhue.gov.vn/?gd=1&amp;cn=77&amp;cd=19", "UBND Ủy ban nhân dân huyện Phú Lộc tỉnh THỪA THIÊN HUẾ")</f>
        <v>UBND Ủy ban nhân dân huyện Phú Lộc tỉnh THỪA THIÊN HUẾ</v>
      </c>
      <c r="C513" s="12" t="s">
        <v>321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29513</v>
      </c>
      <c r="B514" s="2" t="s">
        <v>174</v>
      </c>
      <c r="C514" s="13" t="s">
        <v>1</v>
      </c>
      <c r="D514" s="12" t="s">
        <v>322</v>
      </c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29514</v>
      </c>
      <c r="B515" s="2" t="str">
        <f>HYPERLINK("https://www.danang.gov.vn/", "UBND Ủy ban nhân dânng chống tội phạm thành phố Nha Trang tỉnh Khánh Hòa")</f>
        <v>UBND Ủy ban nhân dânng chống tội phạm thành phố Nha Trang tỉnh Khánh Hòa</v>
      </c>
      <c r="C515" s="12" t="s">
        <v>321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29515</v>
      </c>
      <c r="B516" s="2" t="str">
        <f>HYPERLINK("https://www.facebook.com/DoManhTung1988/", "Công an xã Ký Phú tỉnh Thái Nguyên")</f>
        <v>Công an xã Ký Phú tỉnh Thái Nguyên</v>
      </c>
      <c r="C516" s="12" t="s">
        <v>321</v>
      </c>
      <c r="D516" s="12" t="s">
        <v>322</v>
      </c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29516</v>
      </c>
      <c r="B517" s="2" t="str">
        <f>HYPERLINK("https://kyphu.daitu.thainguyen.gov.vn/", "UBND Ủy ban nhân dân xã Ký Phú tỉnh Thái Nguyên")</f>
        <v>UBND Ủy ban nhân dân xã Ký Phú tỉnh Thái Nguyên</v>
      </c>
      <c r="C517" s="12" t="s">
        <v>321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29517</v>
      </c>
      <c r="B518" s="2" t="str">
        <f>HYPERLINK("https://www.facebook.com/groups/588726988975207/", "Công an Khu công nghiệp Minh Hưng tỉnh Bình Phước")</f>
        <v>Công an Khu công nghiệp Minh Hưng tỉnh Bình Phước</v>
      </c>
      <c r="C518" s="12" t="s">
        <v>321</v>
      </c>
      <c r="D518" s="12" t="s">
        <v>322</v>
      </c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29518</v>
      </c>
      <c r="B519" s="2" t="str">
        <f>HYPERLINK("https://binhphuoc.gov.vn/vi/news/tin-tuc-su-kien-421/chu-tich-ubnd-tinh-tran-tue-hien-lam-viec-voi-chu-dau-tu-doanh-nghiep-khu-cong-nghiep-minh-hung-sikico-38700.html", "UBND Ủy ban nhân dân Khu công nghiệp Minh Hưng tỉnh Bình Phước")</f>
        <v>UBND Ủy ban nhân dân Khu công nghiệp Minh Hưng tỉnh Bình Phước</v>
      </c>
      <c r="C519" s="12" t="s">
        <v>321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29519</v>
      </c>
      <c r="B520" s="2" t="str">
        <f>HYPERLINK("https://www.facebook.com/doncakcnsongthan/", "Công an phường Tân Đông Hiệp tỉnh Bình Dương")</f>
        <v>Công an phường Tân Đông Hiệp tỉnh Bình Dương</v>
      </c>
      <c r="C520" s="12" t="s">
        <v>321</v>
      </c>
      <c r="D520" s="12" t="s">
        <v>322</v>
      </c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29520</v>
      </c>
      <c r="B521" s="2" t="str">
        <f>HYPERLINK("https://dichvucong.gov.vn/p/phananhkiennghi/pakn-detail.html?id=181631", "UBND Ủy ban nhân dân phường Tân Đông Hiệp tỉnh Bình Dương")</f>
        <v>UBND Ủy ban nhân dân phường Tân Đông Hiệp tỉnh Bình Dương</v>
      </c>
      <c r="C521" s="12" t="s">
        <v>321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29521</v>
      </c>
      <c r="B522" s="2" t="str">
        <f>HYPERLINK("https://www.facebook.com/TuoitreConganVinhPhuc/", "Công an tỉnh Vĩnh Phúc tỉnh Vĩnh Phúc")</f>
        <v>Công an tỉnh Vĩnh Phúc tỉnh Vĩnh Phúc</v>
      </c>
      <c r="C522" s="12" t="s">
        <v>321</v>
      </c>
      <c r="D522" s="12" t="s">
        <v>322</v>
      </c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29522</v>
      </c>
      <c r="B523" s="2" t="str">
        <f>HYPERLINK("https://vinhphuc.gov.vn/", "UBND Ủy ban nhân dân tỉnh Vĩnh Phúc tỉnh Vĩnh Phúc")</f>
        <v>UBND Ủy ban nhân dân tỉnh Vĩnh Phúc tỉnh Vĩnh Phúc</v>
      </c>
      <c r="C523" s="12" t="s">
        <v>321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29523</v>
      </c>
      <c r="B524" s="2" t="str">
        <f>HYPERLINK("https://www.facebook.com/dtncahdanphuong/?locale=vi_VN", "Công an huyện Đan Phượng thành phố Hà Nội")</f>
        <v>Công an huyện Đan Phượng thành phố Hà Nội</v>
      </c>
      <c r="C524" s="12" t="s">
        <v>321</v>
      </c>
      <c r="D524" s="12" t="s">
        <v>322</v>
      </c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29524</v>
      </c>
      <c r="B525" s="2" t="str">
        <f>HYPERLINK("https://danphuong.hanoi.gov.vn/", "UBND Ủy ban nhân dân huyện Đan Phượng thành phố Hà Nội")</f>
        <v>UBND Ủy ban nhân dân huyện Đan Phượng thành phố Hà Nội</v>
      </c>
      <c r="C525" s="12" t="s">
        <v>321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29525</v>
      </c>
      <c r="B526" s="2" t="s">
        <v>175</v>
      </c>
      <c r="C526" s="13" t="s">
        <v>1</v>
      </c>
      <c r="D526" s="12" t="s">
        <v>322</v>
      </c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29526</v>
      </c>
      <c r="B527" s="2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527" s="12" t="s">
        <v>321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29527</v>
      </c>
      <c r="B528" s="2" t="str">
        <f>HYPERLINK("https://www.facebook.com/dtncahuyennghiahung/", "Công an huyện Nghĩa Hưng tỉnh Nam Định")</f>
        <v>Công an huyện Nghĩa Hưng tỉnh Nam Định</v>
      </c>
      <c r="C528" s="12" t="s">
        <v>321</v>
      </c>
      <c r="D528" s="12" t="s">
        <v>322</v>
      </c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29528</v>
      </c>
      <c r="B529" s="2" t="str">
        <f>HYPERLINK("https://nghiahung.namdinh.gov.vn/", "UBND Ủy ban nhân dân huyện Nghĩa Hưng tỉnh Nam Định")</f>
        <v>UBND Ủy ban nhân dân huyện Nghĩa Hưng tỉnh Nam Định</v>
      </c>
      <c r="C529" s="12" t="s">
        <v>321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29529</v>
      </c>
      <c r="B530" s="2" t="str">
        <f>HYPERLINK("https://www.facebook.com/p/C%C3%B4ng-An-Th%C3%A0nh-Ph%E1%BB%91-H%C6%B0ng-Y%C3%AAn-100057576334172/", "Công an tỉnh Hưng Yên tỉnh Hưng Yên")</f>
        <v>Công an tỉnh Hưng Yên tỉnh Hưng Yên</v>
      </c>
      <c r="C530" s="12" t="s">
        <v>321</v>
      </c>
      <c r="D530" s="12" t="s">
        <v>322</v>
      </c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29530</v>
      </c>
      <c r="B531" s="2" t="str">
        <f>HYPERLINK("https://hungyen.gov.vn/", "UBND Ủy ban nhân dân tỉnh Hưng Yên tỉnh Hưng Yên")</f>
        <v>UBND Ủy ban nhân dân tỉnh Hưng Yên tỉnh Hưng Yên</v>
      </c>
      <c r="C531" s="12" t="s">
        <v>321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29531</v>
      </c>
      <c r="B532" s="2" t="str">
        <f>HYPERLINK("https://www.facebook.com/DTNCAKC/", "Công an huyện Khoái Châu tỉnh Hưng Yên")</f>
        <v>Công an huyện Khoái Châu tỉnh Hưng Yên</v>
      </c>
      <c r="C532" s="12" t="s">
        <v>321</v>
      </c>
      <c r="D532" s="12" t="s">
        <v>322</v>
      </c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29532</v>
      </c>
      <c r="B533" s="2" t="str">
        <f>HYPERLINK("https://khoaichau.hungyen.gov.vn/", "UBND Ủy ban nhân dân huyện Khoái Châu tỉnh Hưng Yên")</f>
        <v>UBND Ủy ban nhân dân huyện Khoái Châu tỉnh Hưng Yên</v>
      </c>
      <c r="C533" s="12" t="s">
        <v>321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29533</v>
      </c>
      <c r="B534" s="2" t="str">
        <f>HYPERLINK("https://www.facebook.com/caqs.36/?locale=vi_VN", "Công an huyện Quan Sơn tỉnh Thanh Hóa")</f>
        <v>Công an huyện Quan Sơn tỉnh Thanh Hóa</v>
      </c>
      <c r="C534" s="12" t="s">
        <v>321</v>
      </c>
      <c r="D534" s="12" t="s">
        <v>322</v>
      </c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29534</v>
      </c>
      <c r="B535" s="2" t="str">
        <f>HYPERLINK("https://hscv1.thanhhoa.gov.vn/quanson/lichct.nsf/lich/C1312AFFFDFD657647258B190023D6C1", "UBND Ủy ban nhân dân huyện Quan Sơn tỉnh Thanh Hóa")</f>
        <v>UBND Ủy ban nhân dân huyện Quan Sơn tỉnh Thanh Hóa</v>
      </c>
      <c r="C535" s="12" t="s">
        <v>321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29535</v>
      </c>
      <c r="B536" s="2" t="s">
        <v>176</v>
      </c>
      <c r="C536" s="13" t="s">
        <v>1</v>
      </c>
      <c r="D536" s="12" t="s">
        <v>322</v>
      </c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29536</v>
      </c>
      <c r="B537" s="2" t="str">
        <f>HYPERLINK("https://binhphuoc.gov.vn/", "UBND Ủy ban nhân dân tỉnh Bình Phước tỉnh Bình Phước")</f>
        <v>UBND Ủy ban nhân dân tỉnh Bình Phước tỉnh Bình Phước</v>
      </c>
      <c r="C537" s="12" t="s">
        <v>321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29537</v>
      </c>
      <c r="B538" s="2" t="str">
        <f>HYPERLINK("https://www.facebook.com/CongthongtindientuConganHaiPhong/", "Công an thành phô Hải Phòng thành phố Hải Phòng")</f>
        <v>Công an thành phô Hải Phòng thành phố Hải Phòng</v>
      </c>
      <c r="C538" s="12" t="s">
        <v>321</v>
      </c>
      <c r="D538" s="12" t="s">
        <v>322</v>
      </c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29538</v>
      </c>
      <c r="B539" s="2" t="str">
        <f>HYPERLINK("https://haiphong.gov.vn/", "UBND Ủy ban nhân dân thành phô Hải Phòng thành phố Hải Phòng")</f>
        <v>UBND Ủy ban nhân dân thành phô Hải Phòng thành phố Hải Phòng</v>
      </c>
      <c r="C539" s="12" t="s">
        <v>321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29539</v>
      </c>
      <c r="B540" s="2" t="str">
        <f>HYPERLINK("https://www.facebook.com/dtncatquangngai/", "Công an tỉnh Quảng Ngãi tỉnh Quảng Ngãi")</f>
        <v>Công an tỉnh Quảng Ngãi tỉnh Quảng Ngãi</v>
      </c>
      <c r="C540" s="12" t="s">
        <v>321</v>
      </c>
      <c r="D540" s="12" t="s">
        <v>322</v>
      </c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29540</v>
      </c>
      <c r="B541" s="2" t="str">
        <f>HYPERLINK("https://quangngai.gov.vn/", "UBND Ủy ban nhân dân tỉnh Quảng Ngãi tỉnh Quảng Ngãi")</f>
        <v>UBND Ủy ban nhân dân tỉnh Quảng Ngãi tỉnh Quảng Ngãi</v>
      </c>
      <c r="C541" s="12" t="s">
        <v>321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29541</v>
      </c>
      <c r="B542" s="2" t="s">
        <v>129</v>
      </c>
      <c r="C542" s="13" t="s">
        <v>1</v>
      </c>
      <c r="D542" s="12" t="s">
        <v>322</v>
      </c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29542</v>
      </c>
      <c r="B543" s="2" t="str">
        <f>HYPERLINK("https://txbinhminh.vinhlong.gov.vn/", "UBND Ủy ban nhân dân thị xã Bình Minh tỉnh Vĩnh Long")</f>
        <v>UBND Ủy ban nhân dân thị xã Bình Minh tỉnh Vĩnh Long</v>
      </c>
      <c r="C543" s="12" t="s">
        <v>321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29543</v>
      </c>
      <c r="B544" s="2" t="str">
        <f>HYPERLINK("https://www.facebook.com/conganxahoangchau", "Công an xã Hoằng Châu tỉnh Thanh Hóa")</f>
        <v>Công an xã Hoằng Châu tỉnh Thanh Hóa</v>
      </c>
      <c r="C544" s="12" t="s">
        <v>321</v>
      </c>
      <c r="D544" s="12" t="s">
        <v>322</v>
      </c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29544</v>
      </c>
      <c r="B545" s="2" t="str">
        <f>HYPERLINK("https://hoangchau.hoanghoa.thanhhoa.gov.vn/web/danh-ba-co-quan-chuc-nang", "UBND Ủy ban nhân dân xã Hoằng Châu tỉnh Thanh Hóa")</f>
        <v>UBND Ủy ban nhân dân xã Hoằng Châu tỉnh Thanh Hóa</v>
      </c>
      <c r="C545" s="12" t="s">
        <v>321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29545</v>
      </c>
      <c r="B546" s="2" t="s">
        <v>70</v>
      </c>
      <c r="C546" s="13" t="s">
        <v>1</v>
      </c>
      <c r="D546" s="12" t="s">
        <v>322</v>
      </c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29546</v>
      </c>
      <c r="B547" s="2" t="str">
        <f>HYPERLINK("https://hoangdongf.hoanghoa.thanhhoa.gov.vn/", "UBND Ủy ban nhân dân xã Hoằng Đồng tỉnh Thanh Hóa")</f>
        <v>UBND Ủy ban nhân dân xã Hoằng Đồng tỉnh Thanh Hóa</v>
      </c>
      <c r="C547" s="12" t="s">
        <v>321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29547</v>
      </c>
      <c r="B548" s="2" t="str">
        <f>HYPERLINK("https://www.facebook.com/conganxahoangphong/", "Công an xã Hoằng Phong _x000D__x000D_
 _x000D__x000D_
  tỉnh Thanh Hóa")</f>
        <v>Công an xã Hoằng Phong _x000D__x000D_
 _x000D__x000D_
  tỉnh Thanh Hóa</v>
      </c>
      <c r="C548" s="12" t="s">
        <v>321</v>
      </c>
      <c r="D548" s="12" t="s">
        <v>322</v>
      </c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29548</v>
      </c>
      <c r="B549" s="2" t="str">
        <f>HYPERLINK("https://hoangphong.hoanghoa.thanhhoa.gov.vn/", "UBND Ủy ban nhân dân xã Hoằng Phong _x000D__x000D_
 _x000D__x000D_
  tỉnh Thanh Hóa")</f>
        <v>UBND Ủy ban nhân dân xã Hoằng Phong _x000D__x000D_
 _x000D__x000D_
  tỉnh Thanh Hóa</v>
      </c>
      <c r="C549" s="12" t="s">
        <v>321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29549</v>
      </c>
      <c r="B550" s="2" t="str">
        <f>HYPERLINK("https://www.facebook.com/conganxahoangquy/", "Công an xã Hoằng Quý tỉnh Thanh Hóa")</f>
        <v>Công an xã Hoằng Quý tỉnh Thanh Hóa</v>
      </c>
      <c r="C550" s="12" t="s">
        <v>321</v>
      </c>
      <c r="D550" s="12" t="s">
        <v>322</v>
      </c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29550</v>
      </c>
      <c r="B551" s="2" t="str">
        <f>HYPERLINK("https://hoangquys.hoanghoa.thanhhoa.gov.vn/", "UBND Ủy ban nhân dân xã Hoằng Quý tỉnh Thanh Hóa")</f>
        <v>UBND Ủy ban nhân dân xã Hoằng Quý tỉnh Thanh Hóa</v>
      </c>
      <c r="C551" s="12" t="s">
        <v>321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29551</v>
      </c>
      <c r="B552" s="2" t="str">
        <f>HYPERLINK("https://www.facebook.com/conganxahoangtrung/", "Công an xã Hoằng Trung tỉnh Thanh Hóa")</f>
        <v>Công an xã Hoằng Trung tỉnh Thanh Hóa</v>
      </c>
      <c r="C552" s="12" t="s">
        <v>321</v>
      </c>
      <c r="D552" s="12" t="s">
        <v>322</v>
      </c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29552</v>
      </c>
      <c r="B553" s="2" t="str">
        <f>HYPERLINK("https://hoangtrung.hoanghoa.thanhhoa.gov.vn/", "UBND Ủy ban nhân dân xã Hoằng Trung tỉnh Thanh Hóa")</f>
        <v>UBND Ủy ban nhân dân xã Hoằng Trung tỉnh Thanh Hóa</v>
      </c>
      <c r="C553" s="12" t="s">
        <v>321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29553</v>
      </c>
      <c r="B554" s="2" t="str">
        <f>HYPERLINK("https://www.facebook.com/conganxahoangtruong/", "Công an xã Hoằng Trường tỉnh Thanh Hóa")</f>
        <v>Công an xã Hoằng Trường tỉnh Thanh Hóa</v>
      </c>
      <c r="C554" s="12" t="s">
        <v>321</v>
      </c>
      <c r="D554" s="12" t="s">
        <v>322</v>
      </c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29554</v>
      </c>
      <c r="B555" s="2" t="str">
        <f>HYPERLINK("https://hoangtruong.hoanghoa.thanhhoa.gov.vn/", "UBND Ủy ban nhân dân xã Hoằng Trường tỉnh Thanh Hóa")</f>
        <v>UBND Ủy ban nhân dân xã Hoằng Trường tỉnh Thanh Hóa</v>
      </c>
      <c r="C555" s="12" t="s">
        <v>321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29555</v>
      </c>
      <c r="B556" s="2" t="str">
        <f>HYPERLINK("https://www.facebook.com/conganxahoanhson/", "Công an xã Hoành Sơn _x000D__x000D_
 _x000D__x000D_
  tỉnh Nam Định")</f>
        <v>Công an xã Hoành Sơn _x000D__x000D_
 _x000D__x000D_
  tỉnh Nam Định</v>
      </c>
      <c r="C556" s="12" t="s">
        <v>321</v>
      </c>
      <c r="D556" s="12" t="s">
        <v>322</v>
      </c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29556</v>
      </c>
      <c r="B557" s="2" t="str">
        <f>HYPERLINK("https://dichvucong.namdinh.gov.vn/portaldvc/KenhTin/dich-vu-cong-truc-tuyen.aspx?_dv=50149574-6FC6-65AD-5AC5-9F1678CFA032", "UBND Ủy ban nhân dân xã Hoành Sơn _x000D__x000D_
 _x000D__x000D_
  tỉnh Nam Định")</f>
        <v>UBND Ủy ban nhân dân xã Hoành Sơn _x000D__x000D_
 _x000D__x000D_
  tỉnh Nam Định</v>
      </c>
      <c r="C557" s="12" t="s">
        <v>321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29557</v>
      </c>
      <c r="B558" s="2" t="str">
        <f>HYPERLINK("https://www.facebook.com/tuoitreconganquangbinh/", "Công an xã Hóa Phúc tỉnh Quảng Bình")</f>
        <v>Công an xã Hóa Phúc tỉnh Quảng Bình</v>
      </c>
      <c r="C558" s="12" t="s">
        <v>321</v>
      </c>
      <c r="D558" s="12" t="s">
        <v>322</v>
      </c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29558</v>
      </c>
      <c r="B559" s="2" t="str">
        <f>HYPERLINK("http://ubmt.quangbinh.gov.vn/3cms/dong-chi-chu-tich-ubnd-tinh-tham-tang-qua-thon-phuc-tu-xa-van-hoa-huyen-tuyen-hoa-nhan-ngay.htm", "UBND Ủy ban nhân dân xã Hóa Phúc tỉnh Quảng Bình")</f>
        <v>UBND Ủy ban nhân dân xã Hóa Phúc tỉnh Quảng Bình</v>
      </c>
      <c r="C559" s="12" t="s">
        <v>321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29559</v>
      </c>
      <c r="B560" s="2" t="str">
        <f>HYPERLINK("https://www.facebook.com/ConganxaHongBach/", "Công an xã Hồng Bạch tỉnh Thái Bình")</f>
        <v>Công an xã Hồng Bạch tỉnh Thái Bình</v>
      </c>
      <c r="C560" s="12" t="s">
        <v>321</v>
      </c>
      <c r="D560" s="12" t="s">
        <v>322</v>
      </c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29560</v>
      </c>
      <c r="B561" s="2" t="str">
        <f>HYPERLINK("https://thaibinh.gov.vn/van-ban-phap-luat/van-ban-dieu-hanh/ve-viec-giao-dat-cho-uy-ban-nhan-dan-xa-hong-bach-huyen-dong.html", "UBND Ủy ban nhân dân xã Hồng Bạch tỉnh Thái Bình")</f>
        <v>UBND Ủy ban nhân dân xã Hồng Bạch tỉnh Thái Bình</v>
      </c>
      <c r="C561" s="12" t="s">
        <v>321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29561</v>
      </c>
      <c r="B562" s="2" t="str">
        <f>HYPERLINK("https://www.facebook.com/ConganxaHongViet/", "Công an xã Hồng Việt tỉnh Thái Bình")</f>
        <v>Công an xã Hồng Việt tỉnh Thái Bình</v>
      </c>
      <c r="C562" s="12" t="s">
        <v>321</v>
      </c>
      <c r="D562" s="12" t="s">
        <v>322</v>
      </c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29562</v>
      </c>
      <c r="B563" s="2" t="str">
        <f>HYPERLINK("https://donghung.thaibinh.gov.vn/danh-sach-xa-thi-tran/xa-hong-viet", "UBND Ủy ban nhân dân xã Hồng Việt tỉnh Thái Bình")</f>
        <v>UBND Ủy ban nhân dân xã Hồng Việt tỉnh Thái Bình</v>
      </c>
      <c r="C563" s="12" t="s">
        <v>321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29563</v>
      </c>
      <c r="B564" s="2" t="s">
        <v>140</v>
      </c>
      <c r="C564" s="13" t="s">
        <v>1</v>
      </c>
      <c r="D564" s="12" t="s">
        <v>322</v>
      </c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29564</v>
      </c>
      <c r="B565" s="2" t="str">
        <f>HYPERLINK("https://luongson.hoabinh.gov.vn/", "UBND Ủy ban nhân dân xã Hợp Phong tỉnh Hòa Bình")</f>
        <v>UBND Ủy ban nhân dân xã Hợp Phong tỉnh Hòa Bình</v>
      </c>
      <c r="C565" s="12" t="s">
        <v>321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29565</v>
      </c>
      <c r="B566" s="2" t="str">
        <f>HYPERLINK("https://www.facebook.com/conganxahopthanh/", "Công an xã Hợp Thành tỉnh Nghệ An")</f>
        <v>Công an xã Hợp Thành tỉnh Nghệ An</v>
      </c>
      <c r="C566" s="12" t="s">
        <v>321</v>
      </c>
      <c r="D566" s="12" t="s">
        <v>322</v>
      </c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29566</v>
      </c>
      <c r="B567" s="2" t="str">
        <f>HYPERLINK("https://hopthanh.yenthanh.nghean.gov.vn/", "UBND Ủy ban nhân dân xã Hợp Thành tỉnh Nghệ An")</f>
        <v>UBND Ủy ban nhân dân xã Hợp Thành tỉnh Nghệ An</v>
      </c>
      <c r="C567" s="12" t="s">
        <v>321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29567</v>
      </c>
      <c r="B568" s="2" t="str">
        <f>HYPERLINK("https://www.facebook.com/tuoitrecongansonla/", "Công an xã Hua La tỉnh Sơn La")</f>
        <v>Công an xã Hua La tỉnh Sơn La</v>
      </c>
      <c r="C568" s="12" t="s">
        <v>321</v>
      </c>
      <c r="D568" s="12" t="s">
        <v>322</v>
      </c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29568</v>
      </c>
      <c r="B569" s="2" t="str">
        <f>HYPERLINK("https://sonla.gov.vn/tin-van-hoa-xa-hoi/le-don-nhan-ban-giao-truy-dieu-va-an-tang-hai-cot-liet-si-quan-tinh-nguyen-viet-nam-hy-sinh-tai--714097", "UBND Ủy ban nhân dân xã Hua La tỉnh Sơn La")</f>
        <v>UBND Ủy ban nhân dân xã Hua La tỉnh Sơn La</v>
      </c>
      <c r="C569" s="12" t="s">
        <v>321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29569</v>
      </c>
      <c r="B570" s="2" t="str">
        <f>HYPERLINK("https://www.facebook.com/ConganxaHungMy/", "Công an xã Hưng Mỹ tỉnh Nghệ An")</f>
        <v>Công an xã Hưng Mỹ tỉnh Nghệ An</v>
      </c>
      <c r="C570" s="12" t="s">
        <v>321</v>
      </c>
      <c r="D570" s="12" t="s">
        <v>322</v>
      </c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29570</v>
      </c>
      <c r="B571" s="2" t="str">
        <f>HYPERLINK("https://hungmy.hungnguyen.nghean.gov.vn/", "UBND Ủy ban nhân dân xã Hưng Mỹ tỉnh Nghệ An")</f>
        <v>UBND Ủy ban nhân dân xã Hưng Mỹ tỉnh Nghệ An</v>
      </c>
      <c r="C571" s="12" t="s">
        <v>321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29571</v>
      </c>
      <c r="B572" s="2" t="s">
        <v>110</v>
      </c>
      <c r="C572" s="13" t="s">
        <v>1</v>
      </c>
      <c r="D572" s="12" t="s">
        <v>322</v>
      </c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29572</v>
      </c>
      <c r="B573" s="2" t="str">
        <f>HYPERLINK("https://chupuh.gialai.gov.vn/Xa-Ia-Dreng/Documents/Van-ban-huyen.aspx", "UBND Ủy ban nhân dân xã Ia Din tỉnh Gia Lai")</f>
        <v>UBND Ủy ban nhân dân xã Ia Din tỉnh Gia Lai</v>
      </c>
      <c r="C573" s="12" t="s">
        <v>321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29573</v>
      </c>
      <c r="B574" s="2" t="s">
        <v>106</v>
      </c>
      <c r="C574" s="13" t="s">
        <v>1</v>
      </c>
      <c r="D574" s="12" t="s">
        <v>322</v>
      </c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29574</v>
      </c>
      <c r="B575" s="2" t="str">
        <f>HYPERLINK("https://chupah.gialai.gov.vn/sites/iamonong/gioi-thieu/thong-tin-lien-he-cua-cbcc-45.html", "UBND Ủy ban nhân dân xã Ia Mơ Nông tỉnh Gia Lai")</f>
        <v>UBND Ủy ban nhân dân xã Ia Mơ Nông tỉnh Gia Lai</v>
      </c>
      <c r="C575" s="12" t="s">
        <v>321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29575</v>
      </c>
      <c r="B576" s="2" t="str">
        <f>HYPERLINK("https://www.facebook.com/ConganxaKhamLang/", "Công an xã Khám Lạng tỉnh Bắc Giang")</f>
        <v>Công an xã Khám Lạng tỉnh Bắc Giang</v>
      </c>
      <c r="C576" s="12" t="s">
        <v>321</v>
      </c>
      <c r="D576" s="12" t="s">
        <v>322</v>
      </c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29576</v>
      </c>
      <c r="B577" s="2" t="str">
        <f>HYPERLINK("https://bacgiang.gov.vn/web/ubnd-xa-kham-lang", "UBND Ủy ban nhân dân xã Khám Lạng tỉnh Bắc Giang")</f>
        <v>UBND Ủy ban nhân dân xã Khám Lạng tỉnh Bắc Giang</v>
      </c>
      <c r="C577" s="12" t="s">
        <v>321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29577</v>
      </c>
      <c r="B578" s="2" t="str">
        <f>HYPERLINK("https://www.facebook.com/conganxakhanhcuong/?locale=vi_VN", "Công an xã Khánh Cường _x000D__x000D_
 _x000D__x000D_
  tỉnh Ninh Bình")</f>
        <v>Công an xã Khánh Cường _x000D__x000D_
 _x000D__x000D_
  tỉnh Ninh Bình</v>
      </c>
      <c r="C578" s="12" t="s">
        <v>321</v>
      </c>
      <c r="D578" s="12" t="s">
        <v>322</v>
      </c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29578</v>
      </c>
      <c r="B579" s="2" t="str">
        <f>HYPERLINK("http://khanhcuong.yenkhanh.ninhbinh.gov.vn/", "UBND Ủy ban nhân dân xã Khánh Cường _x000D__x000D_
 _x000D__x000D_
  tỉnh Ninh Bình")</f>
        <v>UBND Ủy ban nhân dân xã Khánh Cường _x000D__x000D_
 _x000D__x000D_
  tỉnh Ninh Bình</v>
      </c>
      <c r="C579" s="12" t="s">
        <v>321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29579</v>
      </c>
      <c r="B580" s="2" t="s">
        <v>65</v>
      </c>
      <c r="C580" s="13" t="s">
        <v>1</v>
      </c>
      <c r="D580" s="12" t="s">
        <v>322</v>
      </c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29580</v>
      </c>
      <c r="B581" s="2" t="str">
        <f>HYPERLINK("http://khanhtien.yenkhanh.ninhbinh.gov.vn/", "UBND Ủy ban nhân dân xã Khánh Tiên tỉnh Ninh Bình")</f>
        <v>UBND Ủy ban nhân dân xã Khánh Tiên tỉnh Ninh Bình</v>
      </c>
      <c r="C581" s="12" t="s">
        <v>321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29581</v>
      </c>
      <c r="B582" s="2" t="str">
        <f>HYPERLINK("https://www.facebook.com/Conganxakhanhvan/", "Công an xã Khánh Vân tỉnh Ninh Bình")</f>
        <v>Công an xã Khánh Vân tỉnh Ninh Bình</v>
      </c>
      <c r="C582" s="12" t="s">
        <v>321</v>
      </c>
      <c r="D582" s="12" t="s">
        <v>322</v>
      </c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29582</v>
      </c>
      <c r="B583" s="2" t="str">
        <f>HYPERLINK("http://khanhvan.yenkhanh.ninhbinh.gov.vn/", "UBND Ủy ban nhân dân xã Khánh Vân tỉnh Ninh Bình")</f>
        <v>UBND Ủy ban nhân dân xã Khánh Vân tỉnh Ninh Bình</v>
      </c>
      <c r="C583" s="12" t="s">
        <v>321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29583</v>
      </c>
      <c r="B584" s="2" t="str">
        <f>HYPERLINK("https://www.facebook.com/conganxakhoikydaitu/", "Công an xã Khôi Kỳ tỉnh Thái Nguyên")</f>
        <v>Công an xã Khôi Kỳ tỉnh Thái Nguyên</v>
      </c>
      <c r="C584" s="12" t="s">
        <v>321</v>
      </c>
      <c r="D584" s="12" t="s">
        <v>322</v>
      </c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29584</v>
      </c>
      <c r="B585" s="2" t="str">
        <f>HYPERLINK("https://khoiky.daitu.thainguyen.gov.vn/", "UBND Ủy ban nhân dân xã Khôi Kỳ tỉnh Thái Nguyên")</f>
        <v>UBND Ủy ban nhân dân xã Khôi Kỳ tỉnh Thái Nguyên</v>
      </c>
      <c r="C585" s="12" t="s">
        <v>321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29585</v>
      </c>
      <c r="B586" s="2" t="str">
        <f>HYPERLINK("https://www.facebook.com/tuoitrecongansonla/", "Công an xã Kim Chính tỉnh Ninh Bình")</f>
        <v>Công an xã Kim Chính tỉnh Ninh Bình</v>
      </c>
      <c r="C586" s="12" t="s">
        <v>321</v>
      </c>
      <c r="D586" s="12" t="s">
        <v>322</v>
      </c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29586</v>
      </c>
      <c r="B587" s="2" t="str">
        <f>HYPERLINK("https://kimson.ninhbinh.gov.vn/gioi-thieu/xa-kim-chinh", "UBND Ủy ban nhân dân xã Kim Chính tỉnh Ninh Bình")</f>
        <v>UBND Ủy ban nhân dân xã Kim Chính tỉnh Ninh Bình</v>
      </c>
      <c r="C587" s="12" t="s">
        <v>321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29587</v>
      </c>
      <c r="B588" s="2" t="str">
        <f>HYPERLINK("https://www.facebook.com/conganxakimlap/", "Công an xã Kim Lập tỉnh Hòa Bình")</f>
        <v>Công an xã Kim Lập tỉnh Hòa Bình</v>
      </c>
      <c r="C588" s="12" t="s">
        <v>321</v>
      </c>
      <c r="D588" s="12" t="s">
        <v>322</v>
      </c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29588</v>
      </c>
      <c r="B589" s="2" t="str">
        <f>HYPERLINK("https://kimboi.hoabinh.gov.vn/", "UBND Ủy ban nhân dân xã Kim Lập tỉnh Hòa Bình")</f>
        <v>UBND Ủy ban nhân dân xã Kim Lập tỉnh Hòa Bình</v>
      </c>
      <c r="C589" s="12" t="s">
        <v>321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29589</v>
      </c>
      <c r="B590" s="2" t="s">
        <v>108</v>
      </c>
      <c r="C590" s="13" t="s">
        <v>1</v>
      </c>
      <c r="D590" s="12" t="s">
        <v>322</v>
      </c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29590</v>
      </c>
      <c r="B591" s="2" t="str">
        <f>HYPERLINK("https://vksnd.gialai.gov.vn/VKSND-huyen-thi-xa-thanh-pho/vien-ksnd-huyen-mang-yang-truc-tiep-kiem-sat-tai-ubnd-va-cong-an-xa-kon-thup-2450.html", "UBND Ủy ban nhân dân xã Kon Thụp tỉnh Gia Lai")</f>
        <v>UBND Ủy ban nhân dân xã Kon Thụp tỉnh Gia Lai</v>
      </c>
      <c r="C591" s="12" t="s">
        <v>321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29591</v>
      </c>
      <c r="B592" s="2" t="str">
        <f>HYPERLINK("https://www.facebook.com/ConganxaKyThuong/", "Công an xã Kỳ Thượng tỉnh Hà Tĩnh")</f>
        <v>Công an xã Kỳ Thượng tỉnh Hà Tĩnh</v>
      </c>
      <c r="C592" s="12" t="s">
        <v>321</v>
      </c>
      <c r="D592" s="12" t="s">
        <v>322</v>
      </c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29592</v>
      </c>
      <c r="B593" s="2" t="s">
        <v>141</v>
      </c>
      <c r="C593" s="12" t="s">
        <v>321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29593</v>
      </c>
      <c r="B594" s="2" t="str">
        <f>HYPERLINK("https://www.facebook.com/conganxakytien/", "Công an xã Kỳ Tiến tỉnh Hà Tĩnh")</f>
        <v>Công an xã Kỳ Tiến tỉnh Hà Tĩnh</v>
      </c>
      <c r="C594" s="12" t="s">
        <v>321</v>
      </c>
      <c r="D594" s="12" t="s">
        <v>322</v>
      </c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29594</v>
      </c>
      <c r="B595" s="2" t="str">
        <f>HYPERLINK("http://kytien.kyanh.hatinh.gov.vn/", "UBND Ủy ban nhân dân xã Kỳ Tiến tỉnh Hà Tĩnh")</f>
        <v>UBND Ủy ban nhân dân xã Kỳ Tiến tỉnh Hà Tĩnh</v>
      </c>
      <c r="C595" s="12" t="s">
        <v>321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29595</v>
      </c>
      <c r="B596" s="2" t="str">
        <f>HYPERLINK("https://www.facebook.com/conganxaLacVe/?locale=ms_MY", "Công an xã Lạc Vệ tỉnh Bắc Ninh")</f>
        <v>Công an xã Lạc Vệ tỉnh Bắc Ninh</v>
      </c>
      <c r="C596" s="12" t="s">
        <v>321</v>
      </c>
      <c r="D596" s="12" t="s">
        <v>322</v>
      </c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29596</v>
      </c>
      <c r="B597" s="2" t="str">
        <f>HYPERLINK("https://www.bacninh.gov.vn/web/xa-lac-ve", "UBND Ủy ban nhân dân xã Lạc Vệ tỉnh Bắc Ninh")</f>
        <v>UBND Ủy ban nhân dân xã Lạc Vệ tỉnh Bắc Ninh</v>
      </c>
      <c r="C597" s="12" t="s">
        <v>321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29597</v>
      </c>
      <c r="B598" s="2" t="str">
        <f>HYPERLINK("https://www.facebook.com/conganxalaison/", "Công an xã Lại Sơn tỉnh Kiên Giang")</f>
        <v>Công an xã Lại Sơn tỉnh Kiên Giang</v>
      </c>
      <c r="C598" s="12" t="s">
        <v>321</v>
      </c>
      <c r="D598" s="12" t="s">
        <v>322</v>
      </c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29598</v>
      </c>
      <c r="B599" s="2" t="str">
        <f>HYPERLINK("https://kienhai.kiengiang.gov.vn/m/178/1239/Xa-Lai-Son-cong-nhan-dat-chuan-nong-thon-moi.html", "UBND Ủy ban nhân dân xã Lại Sơn tỉnh Kiên Giang")</f>
        <v>UBND Ủy ban nhân dân xã Lại Sơn tỉnh Kiên Giang</v>
      </c>
      <c r="C599" s="12" t="s">
        <v>321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29599</v>
      </c>
      <c r="B600" s="2" t="str">
        <f>HYPERLINK("https://www.facebook.com/conganxananhan/", "Công an xã Nà Nhạn tỉnh Điện Biên")</f>
        <v>Công an xã Nà Nhạn tỉnh Điện Biên</v>
      </c>
      <c r="C600" s="12" t="s">
        <v>321</v>
      </c>
      <c r="D600" s="12" t="s">
        <v>322</v>
      </c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29600</v>
      </c>
      <c r="B601" s="2" t="str">
        <f>HYPERLINK("https://dienbien.toaan.gov.vn/webcenter/portal/dienbien/chitiettin?dDocName=TAND282918", "UBND Ủy ban nhân dân xã Nà Nhạn tỉnh Điện Biên")</f>
        <v>UBND Ủy ban nhân dân xã Nà Nhạn tỉnh Điện Biên</v>
      </c>
      <c r="C601" s="12" t="s">
        <v>321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29601</v>
      </c>
      <c r="B602" s="2" t="s">
        <v>145</v>
      </c>
      <c r="C602" s="13" t="s">
        <v>1</v>
      </c>
      <c r="D602" s="12" t="s">
        <v>322</v>
      </c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29602</v>
      </c>
      <c r="B603" s="2" t="str">
        <f>HYPERLINK("https://xananhnghe.hoabinh.gov.vn/", "UBND Ủy ban nhân dân xã Nánh Nghê tỉnh Hòa Bình")</f>
        <v>UBND Ủy ban nhân dân xã Nánh Nghê tỉnh Hòa Bình</v>
      </c>
      <c r="C603" s="12" t="s">
        <v>321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29603</v>
      </c>
      <c r="B604" s="2" t="s">
        <v>146</v>
      </c>
      <c r="C604" s="13" t="s">
        <v>1</v>
      </c>
      <c r="D604" s="12" t="s">
        <v>322</v>
      </c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29604</v>
      </c>
      <c r="B605" s="2" t="str">
        <f>HYPERLINK("https://ngaan.ngason.thanhhoa.gov.vn/uy-ban-nhan-dan", "UBND Ủy ban nhân dân xã Nga Điền tỉnh Thanh Hóa")</f>
        <v>UBND Ủy ban nhân dân xã Nga Điền tỉnh Thanh Hóa</v>
      </c>
      <c r="C605" s="12" t="s">
        <v>321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29605</v>
      </c>
      <c r="B606" s="2" t="str">
        <f>HYPERLINK("https://www.facebook.com/conganxanghiahung.org/", "Công an xã Nghĩa Hưng tỉnh Nghệ An")</f>
        <v>Công an xã Nghĩa Hưng tỉnh Nghệ An</v>
      </c>
      <c r="C606" s="12" t="s">
        <v>321</v>
      </c>
      <c r="D606" s="12" t="s">
        <v>322</v>
      </c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29606</v>
      </c>
      <c r="B607" s="2" t="str">
        <f>HYPERLINK("https://hungnghia.hungnguyen.nghean.gov.vn/", "UBND Ủy ban nhân dân xã Nghĩa Hưng tỉnh Nghệ An")</f>
        <v>UBND Ủy ban nhân dân xã Nghĩa Hưng tỉnh Nghệ An</v>
      </c>
      <c r="C607" s="12" t="s">
        <v>321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29607</v>
      </c>
      <c r="B608" s="2" t="str">
        <f>HYPERLINK("https://www.facebook.com/24hxangocthanhnews/", "Công an xã Ngọc Thanh tỉnh Vĩnh Phúc")</f>
        <v>Công an xã Ngọc Thanh tỉnh Vĩnh Phúc</v>
      </c>
      <c r="C608" s="12" t="s">
        <v>321</v>
      </c>
      <c r="D608" s="12" t="s">
        <v>322</v>
      </c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29608</v>
      </c>
      <c r="B609" s="2" t="str">
        <f>HYPERLINK("https://phucyen.vinhphuc.gov.vn/noidung/tintuc/Lists/Gioithieucacxaphuong/View_Detail.aspx?ItemID=11", "UBND Ủy ban nhân dân xã Ngọc Thanh tỉnh Vĩnh Phúc")</f>
        <v>UBND Ủy ban nhân dân xã Ngọc Thanh tỉnh Vĩnh Phúc</v>
      </c>
      <c r="C609" s="12" t="s">
        <v>321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29609</v>
      </c>
      <c r="B610" s="2" t="str">
        <f>HYPERLINK("https://www.facebook.com/conganxanhonhau/", "Công an xã Nhơn Hậu tỉnh Bình Định")</f>
        <v>Công an xã Nhơn Hậu tỉnh Bình Định</v>
      </c>
      <c r="C610" s="12" t="s">
        <v>321</v>
      </c>
      <c r="D610" s="12" t="s">
        <v>322</v>
      </c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29610</v>
      </c>
      <c r="B611" s="2" t="str">
        <f>HYPERLINK("https://nhonhau.annhon.binhdinh.gov.vn/", "UBND Ủy ban nhân dân xã Nhơn Hậu tỉnh Bình Định")</f>
        <v>UBND Ủy ban nhân dân xã Nhơn Hậu tỉnh Bình Định</v>
      </c>
      <c r="C611" s="12" t="s">
        <v>321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29611</v>
      </c>
      <c r="B612" s="2" t="str">
        <f>HYPERLINK("https://www.facebook.com/conganxanhonphu/", "Công an xã Nhơn Phú tỉnh Vĩnh Long")</f>
        <v>Công an xã Nhơn Phú tỉnh Vĩnh Long</v>
      </c>
      <c r="C612" s="12" t="s">
        <v>321</v>
      </c>
      <c r="D612" s="12" t="s">
        <v>322</v>
      </c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29612</v>
      </c>
      <c r="B613" s="2" t="str">
        <f>HYPERLINK("https://nhonphu.vinhlong.gov.vn/", "UBND Ủy ban nhân dân xã Nhơn Phú tỉnh Vĩnh Long")</f>
        <v>UBND Ủy ban nhân dân xã Nhơn Phú tỉnh Vĩnh Long</v>
      </c>
      <c r="C613" s="12" t="s">
        <v>321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29613</v>
      </c>
      <c r="B614" s="2" t="s">
        <v>64</v>
      </c>
      <c r="C614" s="13" t="s">
        <v>1</v>
      </c>
      <c r="D614" s="12" t="s">
        <v>322</v>
      </c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29614</v>
      </c>
      <c r="B615" s="2" t="str">
        <f>HYPERLINK("https://ninhkhang.hoalu.ninhbinh.gov.vn/", "UBND Ủy ban nhân dân xã Ninh Khang tỉnh Ninh Bình")</f>
        <v>UBND Ủy ban nhân dân xã Ninh Khang tỉnh Ninh Bình</v>
      </c>
      <c r="C615" s="12" t="s">
        <v>321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29615</v>
      </c>
      <c r="B616" s="2" t="s">
        <v>15</v>
      </c>
      <c r="C616" s="13" t="s">
        <v>1</v>
      </c>
      <c r="D616" s="12" t="s">
        <v>322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29616</v>
      </c>
      <c r="B617" s="2" t="str">
        <f>HYPERLINK("https://www.toaan.gov.vn/webcenter/portal/spc/news?selectedPage=3&amp;docType=TinBai&amp;mucHienThi=1000383", "UBND Ủy ban nhân dân xã Pá Khoang tỉnh Điện Biên")</f>
        <v>UBND Ủy ban nhân dân xã Pá Khoang tỉnh Điện Biên</v>
      </c>
      <c r="C617" s="12" t="s">
        <v>321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29617</v>
      </c>
      <c r="B618" s="2" t="str">
        <f>HYPERLINK("https://www.facebook.com/groups/PhongChau/permalink/6624362111007132/", "Công an xã Phong Châu tỉnh Thái Bình")</f>
        <v>Công an xã Phong Châu tỉnh Thái Bình</v>
      </c>
      <c r="C618" s="12" t="s">
        <v>321</v>
      </c>
      <c r="D618" s="12" t="s">
        <v>322</v>
      </c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29618</v>
      </c>
      <c r="B619" s="2" t="str">
        <f>HYPERLINK("https://thaibinh.gov.vn/van-ban-phap-luat/van-ban-tinh-uy/ubnd-xa-phong-chau-huyen-dong-hung-chuyen-muc-dich-su-dung-d.html", "UBND Ủy ban nhân dân xã Phong Châu tỉnh Thái Bình")</f>
        <v>UBND Ủy ban nhân dân xã Phong Châu tỉnh Thái Bình</v>
      </c>
      <c r="C619" s="12" t="s">
        <v>321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29619</v>
      </c>
      <c r="B620" s="2" t="str">
        <f>HYPERLINK("https://www.facebook.com/conganxaphucchu/", "Công an xã Phúc Chu tỉnh Thái Nguyên")</f>
        <v>Công an xã Phúc Chu tỉnh Thái Nguyên</v>
      </c>
      <c r="C620" s="12" t="s">
        <v>321</v>
      </c>
      <c r="D620" s="12" t="s">
        <v>322</v>
      </c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29620</v>
      </c>
      <c r="B621" s="2" t="str">
        <f>HYPERLINK("https://phucchu.dinhhoa.thainguyen.gov.vn/uy-ban-nhan-dan", "UBND Ủy ban nhân dân xã Phúc Chu tỉnh Thái Nguyên")</f>
        <v>UBND Ủy ban nhân dân xã Phúc Chu tỉnh Thái Nguyên</v>
      </c>
      <c r="C621" s="12" t="s">
        <v>321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29621</v>
      </c>
      <c r="B622" s="2" t="str">
        <f>HYPERLINK("https://www.facebook.com/conganxaPhuChau/", "Công an xã Phú Châu tỉnh Thái Bình")</f>
        <v>Công an xã Phú Châu tỉnh Thái Bình</v>
      </c>
      <c r="C622" s="12" t="s">
        <v>321</v>
      </c>
      <c r="D622" s="12" t="s">
        <v>322</v>
      </c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29622</v>
      </c>
      <c r="B623" s="2" t="str">
        <f>HYPERLINK("https://thaibinh.gov.vn/van-ban-phap-luat/van-ban-dieu-hanh/ve-viec-cho-phep-uy-ban-nhan-dan-xa-phu-chau-huyen-dong-hung.html", "UBND Ủy ban nhân dân xã Phú Châu tỉnh Thái Bình")</f>
        <v>UBND Ủy ban nhân dân xã Phú Châu tỉnh Thái Bình</v>
      </c>
      <c r="C623" s="12" t="s">
        <v>321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29623</v>
      </c>
      <c r="B624" s="2" t="s">
        <v>119</v>
      </c>
      <c r="C624" s="13" t="s">
        <v>1</v>
      </c>
      <c r="D624" s="12" t="s">
        <v>322</v>
      </c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29624</v>
      </c>
      <c r="B625" s="2" t="str">
        <f>HYPERLINK("http://phule.batri.bentre.gov.vn/", "UBND Ủy ban nhân dân xã Phú Lễ tỉnh Bến Tre")</f>
        <v>UBND Ủy ban nhân dân xã Phú Lễ tỉnh Bến Tre</v>
      </c>
      <c r="C625" s="12" t="s">
        <v>321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29625</v>
      </c>
      <c r="B626" s="2" t="s">
        <v>147</v>
      </c>
      <c r="C626" s="13" t="s">
        <v>1</v>
      </c>
      <c r="D626" s="12" t="s">
        <v>322</v>
      </c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29626</v>
      </c>
      <c r="B627" s="2" t="s">
        <v>148</v>
      </c>
      <c r="C627" s="12" t="s">
        <v>321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29627</v>
      </c>
      <c r="B628" s="2" t="s">
        <v>149</v>
      </c>
      <c r="C628" s="13" t="s">
        <v>1</v>
      </c>
      <c r="D628" s="12" t="s">
        <v>322</v>
      </c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29628</v>
      </c>
      <c r="B629" s="2" t="str">
        <f>HYPERLINK("https://phuly.phuluong.thainguyen.gov.vn/uy-ban-nhan-dan", "UBND Ủy ban nhân dân xã Phủ Lý tỉnh Thái Nguyên")</f>
        <v>UBND Ủy ban nhân dân xã Phủ Lý tỉnh Thái Nguyên</v>
      </c>
      <c r="C629" s="12" t="s">
        <v>321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29629</v>
      </c>
      <c r="B630" s="2" t="str">
        <f>HYPERLINK("https://www.facebook.com/Conganxaphunggiao/", "Công an xã Phùng Giáo tỉnh Thanh Hóa")</f>
        <v>Công an xã Phùng Giáo tỉnh Thanh Hóa</v>
      </c>
      <c r="C630" s="12" t="s">
        <v>321</v>
      </c>
      <c r="D630" s="12" t="s">
        <v>322</v>
      </c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29630</v>
      </c>
      <c r="B631" s="2" t="str">
        <f>HYPERLINK("https://phunggiao.ngoclac.thanhhoa.gov.vn/tin-van-hoa-the-thao/truong-tieu-hoc-xa-phung-giao-huyen-ngoc-lac-tinh-thanh-hoa-to-chuc-tot-le-khai-giang-nam-hoc-mo-249414", "UBND Ủy ban nhân dân xã Phùng Giáo tỉnh Thanh Hóa")</f>
        <v>UBND Ủy ban nhân dân xã Phùng Giáo tỉnh Thanh Hóa</v>
      </c>
      <c r="C631" s="12" t="s">
        <v>321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29631</v>
      </c>
      <c r="B632" s="2" t="str">
        <f>HYPERLINK("https://www.facebook.com/CongAnXaPhuocHai.NinhPhuoc/?locale=vi_VN", "Công an xã Phước Hải tỉnh Ninh Thuận")</f>
        <v>Công an xã Phước Hải tỉnh Ninh Thuận</v>
      </c>
      <c r="C632" s="12" t="s">
        <v>321</v>
      </c>
      <c r="D632" s="12" t="s">
        <v>322</v>
      </c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29632</v>
      </c>
      <c r="B633" s="2" t="str">
        <f>HYPERLINK("https://ninhphuoc.ninhthuan.gov.vn/", "UBND Ủy ban nhân dân xã Phước Hải tỉnh Ninh Thuận")</f>
        <v>UBND Ủy ban nhân dân xã Phước Hải tỉnh Ninh Thuận</v>
      </c>
      <c r="C633" s="12" t="s">
        <v>321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29633</v>
      </c>
      <c r="B634" s="2" t="str">
        <f>HYPERLINK("https://www.facebook.com/conganxaphuochau/", "Công an xã Phước Hậu tỉnh Vĩnh Long")</f>
        <v>Công an xã Phước Hậu tỉnh Vĩnh Long</v>
      </c>
      <c r="C634" s="12" t="s">
        <v>321</v>
      </c>
      <c r="D634" s="12" t="s">
        <v>322</v>
      </c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29634</v>
      </c>
      <c r="B635" s="2" t="str">
        <f>HYPERLINK("https://ninhphuoc.ninhthuan.gov.vn/portal/Pages/UBND-xa-phuoc-hau.aspx", "UBND Ủy ban nhân dân xã Phước Hậu tỉnh Vĩnh Long")</f>
        <v>UBND Ủy ban nhân dân xã Phước Hậu tỉnh Vĩnh Long</v>
      </c>
      <c r="C635" s="12" t="s">
        <v>321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29635</v>
      </c>
      <c r="B636" s="2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636" s="12" t="s">
        <v>321</v>
      </c>
      <c r="D636" s="12" t="s">
        <v>322</v>
      </c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29636</v>
      </c>
      <c r="B637" s="2" t="str">
        <f>HYPERLINK("http://phuocthanh.tuyphuoc.binhdinh.gov.vn/", "UBND Ủy ban nhân dân xã Phước Thành tỉnh Bình Định")</f>
        <v>UBND Ủy ban nhân dân xã Phước Thành tỉnh Bình Định</v>
      </c>
      <c r="C637" s="12" t="s">
        <v>321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29637</v>
      </c>
      <c r="B638" s="2" t="str">
        <f>HYPERLINK("https://www.facebook.com/conganxaphuocthuan/?locale=vi_VN", "Công an xã Phước Thuận tỉnh Ninh Thuận")</f>
        <v>Công an xã Phước Thuận tỉnh Ninh Thuận</v>
      </c>
      <c r="C638" s="12" t="s">
        <v>321</v>
      </c>
      <c r="D638" s="12" t="s">
        <v>322</v>
      </c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29638</v>
      </c>
      <c r="B639" s="2" t="str">
        <f>HYPERLINK("https://ninhphuoc.ninhthuan.gov.vn/", "UBND Ủy ban nhân dân xã Phước Thuận tỉnh Ninh Thuận")</f>
        <v>UBND Ủy ban nhân dân xã Phước Thuận tỉnh Ninh Thuận</v>
      </c>
      <c r="C639" s="12" t="s">
        <v>321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29639</v>
      </c>
      <c r="B640" s="2" t="str">
        <f>HYPERLINK("https://www.facebook.com/conganxaphuphung/?locale=vi_VN", "Công an xã Phú Phụng tỉnh Bến Tre")</f>
        <v>Công an xã Phú Phụng tỉnh Bến Tre</v>
      </c>
      <c r="C640" s="12" t="s">
        <v>321</v>
      </c>
      <c r="D640" s="12" t="s">
        <v>322</v>
      </c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29640</v>
      </c>
      <c r="B641" s="2" t="str">
        <f>HYPERLINK("https://dichvucong.gov.vn/p/home/dvc-tthc-co-quan-chi-tiet.html?id=403536", "UBND Ủy ban nhân dân xã Phú Phụng tỉnh Bến Tre")</f>
        <v>UBND Ủy ban nhân dân xã Phú Phụng tỉnh Bến Tre</v>
      </c>
      <c r="C641" s="12" t="s">
        <v>321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29641</v>
      </c>
      <c r="B642" s="2" t="str">
        <f>HYPERLINK("https://www.facebook.com/p/Tu%E1%BB%95i-tr%E1%BA%BB-C%C3%B4ng-an-Th%C3%A0nh-ph%E1%BB%91-V%C4%A9nh-Y%C3%AAn-100066497717181/?locale=gl_ES", "Công an xã Phú Thành tỉnh Nghệ An")</f>
        <v>Công an xã Phú Thành tỉnh Nghệ An</v>
      </c>
      <c r="C642" s="12" t="s">
        <v>321</v>
      </c>
      <c r="D642" s="12" t="s">
        <v>322</v>
      </c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29642</v>
      </c>
      <c r="B643" s="2" t="str">
        <f>HYPERLINK("https://phuthanh.yenthanh.nghean.gov.vn/", "UBND Ủy ban nhân dân xã Phú Thành tỉnh Nghệ An")</f>
        <v>UBND Ủy ban nhân dân xã Phú Thành tỉnh Nghệ An</v>
      </c>
      <c r="C643" s="12" t="s">
        <v>321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29643</v>
      </c>
      <c r="B644" s="2" t="str">
        <f>HYPERLINK("https://www.facebook.com/conganxaphuthuan/?locale=vi_VN", "Công an xã Phú Thuận tỉnh Bến Tre")</f>
        <v>Công an xã Phú Thuận tỉnh Bến Tre</v>
      </c>
      <c r="C644" s="12" t="s">
        <v>321</v>
      </c>
      <c r="D644" s="12" t="s">
        <v>322</v>
      </c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29644</v>
      </c>
      <c r="B645" s="2" t="str">
        <f>HYPERLINK("https://binhdai.bentre.gov.vn/phuthuan", "UBND Ủy ban nhân dân xã Phú Thuận tỉnh Bến Tre")</f>
        <v>UBND Ủy ban nhân dân xã Phú Thuận tỉnh Bến Tre</v>
      </c>
      <c r="C645" s="12" t="s">
        <v>321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29645</v>
      </c>
      <c r="B646" s="2" t="s">
        <v>150</v>
      </c>
      <c r="C646" s="13" t="s">
        <v>1</v>
      </c>
      <c r="D646" s="12" t="s">
        <v>322</v>
      </c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29646</v>
      </c>
      <c r="B647" s="2" t="str">
        <f>HYPERLINK("https://socongthuong.backan.gov.vn/wp-content/uploads/2021/06/dinh-kem-1.pdf", "UBND Ủy ban nhân dân xã Quảng Chu tỉnh Bắc Kạn")</f>
        <v>UBND Ủy ban nhân dân xã Quảng Chu tỉnh Bắc Kạn</v>
      </c>
      <c r="C647" s="12" t="s">
        <v>321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29647</v>
      </c>
      <c r="B648" s="2" t="str">
        <f>HYPERLINK("https://www.facebook.com/ConganxaQuangDiem/?locale=ms_MY", "Công an xã Quang Diệm tỉnh Hà Tĩnh")</f>
        <v>Công an xã Quang Diệm tỉnh Hà Tĩnh</v>
      </c>
      <c r="C648" s="12" t="s">
        <v>321</v>
      </c>
      <c r="D648" s="12" t="s">
        <v>322</v>
      </c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29648</v>
      </c>
      <c r="B649" s="2" t="str">
        <f>HYPERLINK("https://xaquangdiem.hatinh.gov.vn/", "UBND Ủy ban nhân dân xã Quang Diệm tỉnh Hà Tĩnh")</f>
        <v>UBND Ủy ban nhân dân xã Quang Diệm tỉnh Hà Tĩnh</v>
      </c>
      <c r="C649" s="12" t="s">
        <v>321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29649</v>
      </c>
      <c r="B650" s="2" t="str">
        <f>HYPERLINK("https://www.facebook.com/conganxaquanglang/", "Công an xã Quảng Lãng tỉnh Hưng Yên")</f>
        <v>Công an xã Quảng Lãng tỉnh Hưng Yên</v>
      </c>
      <c r="C650" s="12" t="s">
        <v>321</v>
      </c>
      <c r="D650" s="12" t="s">
        <v>322</v>
      </c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29650</v>
      </c>
      <c r="B651" s="2" t="str">
        <f>HYPERLINK("https://www.quangninh.gov.vn/donvi/xaquanglong/Trang/ChiTietBVGioiThieu.aspx?bvid=2", "UBND Ủy ban nhân dân xã Quảng Lãng tỉnh Hưng Yên")</f>
        <v>UBND Ủy ban nhân dân xã Quảng Lãng tỉnh Hưng Yên</v>
      </c>
      <c r="C651" s="12" t="s">
        <v>321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29651</v>
      </c>
      <c r="B652" s="2" t="str">
        <f>HYPERLINK("https://www.facebook.com/conganxaquangphu/", "Công an xã Quảng Phú tỉnh Thanh Hóa")</f>
        <v>Công an xã Quảng Phú tỉnh Thanh Hóa</v>
      </c>
      <c r="C652" s="12" t="s">
        <v>321</v>
      </c>
      <c r="D652" s="12" t="s">
        <v>322</v>
      </c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29652</v>
      </c>
      <c r="B653" s="2" t="str">
        <f>HYPERLINK("https://quangphu.thoxuan.thanhhoa.gov.vn/", "UBND Ủy ban nhân dân xã Quảng Phú tỉnh Thanh Hóa")</f>
        <v>UBND Ủy ban nhân dân xã Quảng Phú tỉnh Thanh Hóa</v>
      </c>
      <c r="C653" s="12" t="s">
        <v>321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29653</v>
      </c>
      <c r="B654" s="2" t="str">
        <f>HYPERLINK("https://www.facebook.com/conganxaquangxuan/?locale=ms_MY", "Công an xã Quảng Xuân tỉnh Quảng Bình")</f>
        <v>Công an xã Quảng Xuân tỉnh Quảng Bình</v>
      </c>
      <c r="C654" s="12" t="s">
        <v>321</v>
      </c>
      <c r="D654" s="12" t="s">
        <v>322</v>
      </c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29654</v>
      </c>
      <c r="B655" s="2" t="str">
        <f>HYPERLINK("http://ubmt.quangbinh.gov.vn/3cms/ubnd-xa-quang-xuan-huyen-quang-trach-to-chuc-gap-mat-ky-niem-75-nam-ngay-thuong-binh---liet-sy-.htm", "UBND Ủy ban nhân dân xã Quảng Xuân tỉnh Quảng Bình")</f>
        <v>UBND Ủy ban nhân dân xã Quảng Xuân tỉnh Quảng Bình</v>
      </c>
      <c r="C655" s="12" t="s">
        <v>321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29655</v>
      </c>
      <c r="B656" s="2" t="str">
        <f>HYPERLINK("https://www.facebook.com/Conganhuyenngochoi/", "Công an huyện Ngọc Hồi tỉnh Kon Tum")</f>
        <v>Công an huyện Ngọc Hồi tỉnh Kon Tum</v>
      </c>
      <c r="C656" s="12" t="s">
        <v>321</v>
      </c>
      <c r="D656" s="12" t="s">
        <v>322</v>
      </c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29656</v>
      </c>
      <c r="B657" s="2" t="str">
        <f>HYPERLINK("https://ngochoi.kontum.gov.vn/", "UBND Ủy ban nhân dân huyện Ngọc Hồi tỉnh Kon Tum")</f>
        <v>UBND Ủy ban nhân dân huyện Ngọc Hồi tỉnh Kon Tum</v>
      </c>
      <c r="C657" s="12" t="s">
        <v>321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29657</v>
      </c>
      <c r="B658" s="2" t="s">
        <v>135</v>
      </c>
      <c r="C658" s="13" t="s">
        <v>1</v>
      </c>
      <c r="D658" s="12" t="s">
        <v>322</v>
      </c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29658</v>
      </c>
      <c r="B659" s="2" t="str">
        <f>HYPERLINK("https://www.laocai.gov.vn/tin-trong-tinh/thu-tuong-chinh-phu-tang-bang-khen-truong-thon-kho-vang-xa-coc-lau-huyen-bac-ha-1302758", "UBND Ủy ban nhân dân xã Cốc Lầu tỉnh Lào Cai")</f>
        <v>UBND Ủy ban nhân dân xã Cốc Lầu tỉnh Lào Cai</v>
      </c>
      <c r="C659" s="12" t="s">
        <v>321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29659</v>
      </c>
      <c r="B660" s="2" t="str">
        <f>HYPERLINK("https://www.facebook.com/conganeadar/", "Công an xã Ea Đar _x000D__x000D_
 _x000D__x000D_
  tỉnh Đắk Lắk")</f>
        <v>Công an xã Ea Đar _x000D__x000D_
 _x000D__x000D_
  tỉnh Đắk Lắk</v>
      </c>
      <c r="C660" s="12" t="s">
        <v>321</v>
      </c>
      <c r="D660" s="12" t="s">
        <v>322</v>
      </c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29660</v>
      </c>
      <c r="B661" s="2" t="str">
        <f>HYPERLINK("https://eakar.daklak.gov.vn/", "UBND Ủy ban nhân dân xã Ea Đar _x000D__x000D_
 _x000D__x000D_
  tỉnh Đắk Lắk")</f>
        <v>UBND Ủy ban nhân dân xã Ea Đar _x000D__x000D_
 _x000D__x000D_
  tỉnh Đắk Lắk</v>
      </c>
      <c r="C661" s="12" t="s">
        <v>321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29661</v>
      </c>
      <c r="B662" s="2" t="str">
        <f>HYPERLINK("https://www.facebook.com/ConganxaDaiAnVuBanNamDinh/", "Công an xã Đại An tỉnh Nam Định")</f>
        <v>Công an xã Đại An tỉnh Nam Định</v>
      </c>
      <c r="C662" s="12" t="s">
        <v>321</v>
      </c>
      <c r="D662" s="12" t="s">
        <v>322</v>
      </c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29662</v>
      </c>
      <c r="B663" s="2" t="str">
        <f>HYPERLINK("https://vuban.namdinh.gov.vn/", "UBND Ủy ban nhân dân xã Đại An tỉnh Nam Định")</f>
        <v>UBND Ủy ban nhân dân xã Đại An tỉnh Nam Định</v>
      </c>
      <c r="C663" s="12" t="s">
        <v>321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29663</v>
      </c>
      <c r="B664" s="2" t="str">
        <f>HYPERLINK("https://www.facebook.com/Conganxadaibai/", "Công an xã Đại Bái tỉnh Bắc Ninh")</f>
        <v>Công an xã Đại Bái tỉnh Bắc Ninh</v>
      </c>
      <c r="C664" s="12" t="s">
        <v>321</v>
      </c>
      <c r="D664" s="12" t="s">
        <v>322</v>
      </c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29664</v>
      </c>
      <c r="B665" s="2" t="str">
        <f>HYPERLINK("https://www.bacninh.gov.vn/web/xa-dai-bai/to-chuc-bo-may1", "UBND Ủy ban nhân dân xã Đại Bái tỉnh Bắc Ninh")</f>
        <v>UBND Ủy ban nhân dân xã Đại Bái tỉnh Bắc Ninh</v>
      </c>
      <c r="C665" s="12" t="s">
        <v>321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29665</v>
      </c>
      <c r="B666" s="2" t="str">
        <f>HYPERLINK("https://www.facebook.com/conganxadaihung/", "Công an xã Đại Hùng thành phố Hà Nội")</f>
        <v>Công an xã Đại Hùng thành phố Hà Nội</v>
      </c>
      <c r="C666" s="12" t="s">
        <v>321</v>
      </c>
      <c r="D666" s="12" t="s">
        <v>322</v>
      </c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29666</v>
      </c>
      <c r="B667" s="2" t="str">
        <f>HYPERLINK("https://muasamcong.mpi.gov.vn/edoc-oldproxy-service/api/download/file/browser?filePath=/WAS/e-doc/BID/EVAL/2022/07/20220706059/00/SUCC/1251+Q%C4%90+TR%C3%9ANG+TH%E1%BA%A6U+TRUNG+TH%C6%AF%E1%BB%A2NG+QUAN+T%E1%BB%B0.pdf", "UBND Ủy ban nhân dân xã Đại Hùng thành phố Hà Nội")</f>
        <v>UBND Ủy ban nhân dân xã Đại Hùng thành phố Hà Nội</v>
      </c>
      <c r="C667" s="12" t="s">
        <v>321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29667</v>
      </c>
      <c r="B668" s="2" t="str">
        <f>HYPERLINK("https://www.facebook.com/CONGANXADAILOC/", "Công an xã Đại Lộc tỉnh Thanh Hóa")</f>
        <v>Công an xã Đại Lộc tỉnh Thanh Hóa</v>
      </c>
      <c r="C668" s="12" t="s">
        <v>321</v>
      </c>
      <c r="D668" s="12" t="s">
        <v>322</v>
      </c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29668</v>
      </c>
      <c r="B669" s="2" t="str">
        <f>HYPERLINK("https://dailoc.quangnam.gov.vn/", "UBND Ủy ban nhân dân xã Đại Lộc tỉnh Thanh Hóa")</f>
        <v>UBND Ủy ban nhân dân xã Đại Lộc tỉnh Thanh Hóa</v>
      </c>
      <c r="C669" s="12" t="s">
        <v>321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29669</v>
      </c>
      <c r="B670" s="2" t="str">
        <f>HYPERLINK("https://www.facebook.com/Conganxadaison/", "Công an xã Đại Sơn tỉnh Cao Bằng")</f>
        <v>Công an xã Đại Sơn tỉnh Cao Bằng</v>
      </c>
      <c r="C670" s="12" t="s">
        <v>321</v>
      </c>
      <c r="D670" s="12" t="s">
        <v>322</v>
      </c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29670</v>
      </c>
      <c r="B671" s="2" t="str">
        <f>HYPERLINK("http://daison.quanghoa.caobang.gov.vn/", "UBND Ủy ban nhân dân xã Đại Sơn tỉnh Cao Bằng")</f>
        <v>UBND Ủy ban nhân dân xã Đại Sơn tỉnh Cao Bằng</v>
      </c>
      <c r="C671" s="12" t="s">
        <v>321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29671</v>
      </c>
      <c r="B672" s="2" t="str">
        <f>HYPERLINK("https://www.facebook.com/ConganxaDakKronghuyenDakDoa/", "Công an xã Đak Krong tỉnh Gia Lai")</f>
        <v>Công an xã Đak Krong tỉnh Gia Lai</v>
      </c>
      <c r="C672" s="12" t="s">
        <v>321</v>
      </c>
      <c r="D672" s="12" t="s">
        <v>322</v>
      </c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29672</v>
      </c>
      <c r="B673" s="2" t="str">
        <f>HYPERLINK("https://dakdoa.gialai.gov.vn/Xa-Dak-Krong.aspx", "UBND Ủy ban nhân dân xã Đak Krong tỉnh Gia Lai")</f>
        <v>UBND Ủy ban nhân dân xã Đak Krong tỉnh Gia Lai</v>
      </c>
      <c r="C673" s="12" t="s">
        <v>321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29673</v>
      </c>
      <c r="B674" s="2" t="s">
        <v>248</v>
      </c>
      <c r="C674" s="13" t="s">
        <v>1</v>
      </c>
      <c r="D674" s="12" t="s">
        <v>322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29674</v>
      </c>
      <c r="B675" s="2" t="str">
        <f>HYPERLINK("https://dakna.huyentumorong.kontum.gov.vn/", "UBND Ủy ban nhân dân xã Đăk Na _x000D__x000D_
 _x000D__x000D_
  tỉnh Kon Tum")</f>
        <v>UBND Ủy ban nhân dân xã Đăk Na _x000D__x000D_
 _x000D__x000D_
  tỉnh Kon Tum</v>
      </c>
      <c r="C675" s="12" t="s">
        <v>321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29675</v>
      </c>
      <c r="B676" s="2" t="s">
        <v>136</v>
      </c>
      <c r="C676" s="13" t="s">
        <v>1</v>
      </c>
      <c r="D676" s="12" t="s">
        <v>322</v>
      </c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29676</v>
      </c>
      <c r="B677" s="2" t="str">
        <f>HYPERLINK("https://dakroong.huyentumorong.kontum.gov.vn/", "UBND Ủy ban nhân dân xã Đăk Rơ Ông tỉnh Kon Tum")</f>
        <v>UBND Ủy ban nhân dân xã Đăk Rơ Ông tỉnh Kon Tum</v>
      </c>
      <c r="C677" s="12" t="s">
        <v>321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29677</v>
      </c>
      <c r="B678" s="2" t="str">
        <f>HYPERLINK("https://www.facebook.com/CONGANXADAOLY/", "Công an xã Đạo Lý tỉnh Hà Nam")</f>
        <v>Công an xã Đạo Lý tỉnh Hà Nam</v>
      </c>
      <c r="C678" s="12" t="s">
        <v>321</v>
      </c>
      <c r="D678" s="12" t="s">
        <v>322</v>
      </c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29678</v>
      </c>
      <c r="B679" s="2" t="str">
        <f>HYPERLINK("https://lynhan.hanam.gov.vn/Pages/Thong-tin-ve-lanh-%C4%91ao-xa--thi-tran792346957.aspx", "UBND Ủy ban nhân dân xã Đạo Lý tỉnh Hà Nam")</f>
        <v>UBND Ủy ban nhân dân xã Đạo Lý tỉnh Hà Nam</v>
      </c>
      <c r="C679" s="12" t="s">
        <v>321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29679</v>
      </c>
      <c r="B680" s="2" t="s">
        <v>249</v>
      </c>
      <c r="C680" s="13" t="s">
        <v>1</v>
      </c>
      <c r="D680" s="12" t="s">
        <v>322</v>
      </c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29680</v>
      </c>
      <c r="B681" s="2" t="str">
        <f>HYPERLINK("https://laichau.gov.vn/danh-muc/hoat-dong-trong-tinh/tin-cac-dia-phuong/dao-san-bao-ve-rung.html", "UBND Ủy ban nhân dân xã Dào San _x000D__x000D_
 _x000D__x000D_
  tỉnh Lai Châu")</f>
        <v>UBND Ủy ban nhân dân xã Dào San _x000D__x000D_
 _x000D__x000D_
  tỉnh Lai Châu</v>
      </c>
      <c r="C681" s="12" t="s">
        <v>321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29681</v>
      </c>
      <c r="B682" s="2" t="str">
        <f>HYPERLINK("https://www.facebook.com/conganxadienhai/", "Công an xã Diễn Hải tỉnh Nghệ An")</f>
        <v>Công an xã Diễn Hải tỉnh Nghệ An</v>
      </c>
      <c r="C682" s="12" t="s">
        <v>321</v>
      </c>
      <c r="D682" s="12" t="s">
        <v>322</v>
      </c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29682</v>
      </c>
      <c r="B683" s="2" t="str">
        <f>HYPERLINK("https://www.nghean.gov.vn/uy-ban-nhan-dan-tinh", "UBND Ủy ban nhân dân xã Diễn Hải tỉnh Nghệ An")</f>
        <v>UBND Ủy ban nhân dân xã Diễn Hải tỉnh Nghệ An</v>
      </c>
      <c r="C683" s="12" t="s">
        <v>321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29683</v>
      </c>
      <c r="B684" s="2" t="str">
        <f>HYPERLINK("https://www.facebook.com/conganxadienlu/", "Công an xã Điền Lư tỉnh Thanh Hóa")</f>
        <v>Công an xã Điền Lư tỉnh Thanh Hóa</v>
      </c>
      <c r="C684" s="12" t="s">
        <v>321</v>
      </c>
      <c r="D684" s="12" t="s">
        <v>322</v>
      </c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29684</v>
      </c>
      <c r="B685" s="2" t="str">
        <f>HYPERLINK("https://dienlu.bathuoc.thanhhoa.gov.vn/", "UBND Ủy ban nhân dân xã Điền Lư tỉnh Thanh Hóa")</f>
        <v>UBND Ủy ban nhân dân xã Điền Lư tỉnh Thanh Hóa</v>
      </c>
      <c r="C685" s="12" t="s">
        <v>321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29685</v>
      </c>
      <c r="B686" s="2" t="s">
        <v>37</v>
      </c>
      <c r="C686" s="13" t="s">
        <v>1</v>
      </c>
      <c r="D686" s="12" t="s">
        <v>322</v>
      </c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29686</v>
      </c>
      <c r="B687" s="2" t="str">
        <f>HYPERLINK("https://doanket.hoabinh.gov.vn/", "UBND Ủy ban nhân dân xã Đoàn Kết tỉnh Hòa Bình")</f>
        <v>UBND Ủy ban nhân dân xã Đoàn Kết tỉnh Hòa Bình</v>
      </c>
      <c r="C687" s="12" t="s">
        <v>321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29687</v>
      </c>
      <c r="B688" s="2" t="str">
        <f>HYPERLINK("https://www.facebook.com/p/Tu%E1%BB%95i-tr%E1%BA%BB-C%C3%B4ng-an-huy%E1%BB%87n-Th%C3%A1i-Th%E1%BB%A5y-100083773900284/?locale=cy_GB", "Công an xã Đông Á tỉnh Thái Bình")</f>
        <v>Công an xã Đông Á tỉnh Thái Bình</v>
      </c>
      <c r="C688" s="12" t="s">
        <v>321</v>
      </c>
      <c r="D688" s="12" t="s">
        <v>322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29688</v>
      </c>
      <c r="B689" s="2" t="str">
        <f>HYPERLINK("https://donghung.thaibinh.gov.vn/danh-sach-xa-thi-tran/xa-dong-a", "UBND Ủy ban nhân dân xã Đông Á tỉnh Thái Bình")</f>
        <v>UBND Ủy ban nhân dân xã Đông Á tỉnh Thái Bình</v>
      </c>
      <c r="C689" s="12" t="s">
        <v>321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29689</v>
      </c>
      <c r="B690" s="2" t="str">
        <f>HYPERLINK("https://www.facebook.com/CONGANXADONGHAI/", "Công an xã Đông Hải tỉnh Thái Bình")</f>
        <v>Công an xã Đông Hải tỉnh Thái Bình</v>
      </c>
      <c r="C690" s="12" t="s">
        <v>321</v>
      </c>
      <c r="D690" s="12" t="s">
        <v>322</v>
      </c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29690</v>
      </c>
      <c r="B691" s="2" t="str">
        <f>HYPERLINK("https://thaibinh.gov.vn/van-ban-phap-luat/van-ban-dieu-hanh/quyet-dinh-so-2897-qd-ubnd-ve-viec-cho-phep-uy-ban-nhan-dan-.html", "UBND Ủy ban nhân dân xã Đông Hải tỉnh Thái Bình")</f>
        <v>UBND Ủy ban nhân dân xã Đông Hải tỉnh Thái Bình</v>
      </c>
      <c r="C691" s="12" t="s">
        <v>321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29691</v>
      </c>
      <c r="B692" s="2" t="str">
        <f>HYPERLINK("https://www.facebook.com/tuoitreconganquangbinh/", "Công an xã Đồng Hoá tỉnh Quảng Bình")</f>
        <v>Công an xã Đồng Hoá tỉnh Quảng Bình</v>
      </c>
      <c r="C692" s="12" t="s">
        <v>321</v>
      </c>
      <c r="D692" s="12" t="s">
        <v>322</v>
      </c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29692</v>
      </c>
      <c r="B693" s="2" t="str">
        <f>HYPERLINK("https://quangbinh.gov.vn/chi-tiet-tin/-/view-article/1/14012495784457/1704269470708", "UBND Ủy ban nhân dân xã Đồng Hoá tỉnh Quảng Bình")</f>
        <v>UBND Ủy ban nhân dân xã Đồng Hoá tỉnh Quảng Bình</v>
      </c>
      <c r="C693" s="12" t="s">
        <v>321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29693</v>
      </c>
      <c r="B694" s="2" t="str">
        <f>HYPERLINK("https://www.facebook.com/p/C%C3%B4ng-an-x%C3%A3-%C4%90%C3%B4ng-H%C6%B0ng-B-huy%E1%BB%87n-An-Minh-t%E1%BB%89nh-Ki%C3%AAn-Giang-100067399584503/?locale=vi_VN", "Công an xã Đông Hưng tỉnh Kiên Giang")</f>
        <v>Công an xã Đông Hưng tỉnh Kiên Giang</v>
      </c>
      <c r="C694" s="12" t="s">
        <v>321</v>
      </c>
      <c r="D694" s="12" t="s">
        <v>322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29694</v>
      </c>
      <c r="B695" s="2" t="str">
        <f>HYPERLINK("https://vpubnd.kiengiang.gov.vn/m/177/7994/Giao-dat-cho-Truong-Mam-non-Dong-Hung-tai-ap-10-Huynh--xa-Dong-Hung--huyen-An-Minh--tinh-Kien-Giang.html", "UBND Ủy ban nhân dân xã Đông Hưng tỉnh Kiên Giang")</f>
        <v>UBND Ủy ban nhân dân xã Đông Hưng tỉnh Kiên Giang</v>
      </c>
      <c r="C695" s="12" t="s">
        <v>321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29695</v>
      </c>
      <c r="B696" s="2" t="str">
        <f>HYPERLINK("https://www.facebook.com/ConganxaDongKinh/", "Công an xã Đông Kinh tỉnh Thái Bình")</f>
        <v>Công an xã Đông Kinh tỉnh Thái Bình</v>
      </c>
      <c r="C696" s="12" t="s">
        <v>321</v>
      </c>
      <c r="D696" s="12" t="s">
        <v>322</v>
      </c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29696</v>
      </c>
      <c r="B697" s="2" t="str">
        <f>HYPERLINK("https://donghung.thaibinh.gov.vn/danh-sach-xa-thi-tran/xa-dong-kinh", "UBND Ủy ban nhân dân xã Đông Kinh tỉnh Thái Bình")</f>
        <v>UBND Ủy ban nhân dân xã Đông Kinh tỉnh Thái Bình</v>
      </c>
      <c r="C697" s="12" t="s">
        <v>321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29697</v>
      </c>
      <c r="B698" s="2" t="str">
        <f>HYPERLINK("https://www.facebook.com/tuoitreconganquanhadong/?locale=vi_VN", "Công an xã Đông La thành phố Hà Nội")</f>
        <v>Công an xã Đông La thành phố Hà Nội</v>
      </c>
      <c r="C698" s="12" t="s">
        <v>321</v>
      </c>
      <c r="D698" s="12" t="s">
        <v>322</v>
      </c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29698</v>
      </c>
      <c r="B699" s="2" t="str">
        <f>HYPERLINK("http://hoaiduc.hanoi.gov.vn/ubnd-cac-xa-thi-tran/-/view_content/1760299-ubnd-xa-dong-la.html", "UBND Ủy ban nhân dân xã Đông La thành phố Hà Nội")</f>
        <v>UBND Ủy ban nhân dân xã Đông La thành phố Hà Nội</v>
      </c>
      <c r="C699" s="12" t="s">
        <v>321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29699</v>
      </c>
      <c r="B700" s="2" t="str">
        <f>HYPERLINK("https://www.facebook.com/conganxadonglac/", "Công an xã Đồng Lạc tỉnh Phú Thọ")</f>
        <v>Công an xã Đồng Lạc tỉnh Phú Thọ</v>
      </c>
      <c r="C700" s="12" t="s">
        <v>321</v>
      </c>
      <c r="D700" s="12" t="s">
        <v>322</v>
      </c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29700</v>
      </c>
      <c r="B701" s="2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701" s="12" t="s">
        <v>321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29701</v>
      </c>
      <c r="B702" s="2" t="str">
        <f>HYPERLINK("https://www.facebook.com/p/Tu%E1%BB%95i-tr%E1%BA%BB-C%C3%B4ng-an-Th%C3%A1i-B%C3%ACnh-100068113789461/", "Công an xã Đông Long tỉnh Thái Bình")</f>
        <v>Công an xã Đông Long tỉnh Thái Bình</v>
      </c>
      <c r="C702" s="12" t="s">
        <v>321</v>
      </c>
      <c r="D702" s="12" t="s">
        <v>322</v>
      </c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29702</v>
      </c>
      <c r="B703" s="2" t="str">
        <f>HYPERLINK("https://www.quangninh.gov.vn/", "UBND Ủy ban nhân dân xã Đông Long tỉnh Thái Bình")</f>
        <v>UBND Ủy ban nhân dân xã Đông Long tỉnh Thái Bình</v>
      </c>
      <c r="C703" s="12" t="s">
        <v>321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29703</v>
      </c>
      <c r="B704" s="2" t="str">
        <f>HYPERLINK("https://www.facebook.com/conganxadongnam/", "Công an xã Đông Nam tỉnh Thanh Hóa")</f>
        <v>Công an xã Đông Nam tỉnh Thanh Hóa</v>
      </c>
      <c r="C704" s="12" t="s">
        <v>321</v>
      </c>
      <c r="D704" s="12" t="s">
        <v>322</v>
      </c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29704</v>
      </c>
      <c r="B705" s="2" t="str">
        <f>HYPERLINK("https://dongson.thanhhoa.gov.vn/", "UBND Ủy ban nhân dân xã Đông Nam tỉnh Thanh Hóa")</f>
        <v>UBND Ủy ban nhân dân xã Đông Nam tỉnh Thanh Hóa</v>
      </c>
      <c r="C705" s="12" t="s">
        <v>321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29705</v>
      </c>
      <c r="B706" s="2" t="str">
        <f>HYPERLINK("https://www.facebook.com/conganxadongninh/", "Công an xã Đông Ninh tỉnh Thanh Hóa")</f>
        <v>Công an xã Đông Ninh tỉnh Thanh Hóa</v>
      </c>
      <c r="C706" s="12" t="s">
        <v>321</v>
      </c>
      <c r="D706" s="12" t="s">
        <v>322</v>
      </c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29706</v>
      </c>
      <c r="B707" s="2" t="str">
        <f>HYPERLINK("https://dongson.thanhhoa.gov.vn/", "UBND Ủy ban nhân dân xã Đông Ninh tỉnh Thanh Hóa")</f>
        <v>UBND Ủy ban nhân dân xã Đông Ninh tỉnh Thanh Hóa</v>
      </c>
      <c r="C707" s="12" t="s">
        <v>321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29707</v>
      </c>
      <c r="B708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708" s="12" t="s">
        <v>321</v>
      </c>
      <c r="D708" s="12" t="s">
        <v>322</v>
      </c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29708</v>
      </c>
      <c r="B709" s="2" t="str">
        <f>HYPERLINK("https://angiang.gov.vn/vi", "UBND Ủy ban nhân dân tỉnh An Giang tỉnh An Giang")</f>
        <v>UBND Ủy ban nhân dân tỉnh An Giang tỉnh An Giang</v>
      </c>
      <c r="C709" s="12" t="s">
        <v>321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29709</v>
      </c>
      <c r="B710" s="2" t="s">
        <v>177</v>
      </c>
      <c r="C710" s="13" t="s">
        <v>1</v>
      </c>
      <c r="D710" s="12" t="s">
        <v>322</v>
      </c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29710</v>
      </c>
      <c r="B711" s="2" t="str">
        <f>HYPERLINK("https://www.duytien.gov.vn/", "UBND Ủy ban nhân dân thị xã Duy Tiên tỉnh Hà Nam")</f>
        <v>UBND Ủy ban nhân dân thị xã Duy Tiên tỉnh Hà Nam</v>
      </c>
      <c r="C711" s="12" t="s">
        <v>321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29711</v>
      </c>
      <c r="B712" s="2" t="s">
        <v>84</v>
      </c>
      <c r="C712" s="13" t="s">
        <v>1</v>
      </c>
      <c r="D712" s="12" t="s">
        <v>322</v>
      </c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29712</v>
      </c>
      <c r="B713" s="2" t="str">
        <f>HYPERLINK("https://phumy.binhdinh.gov.vn/", "UBND Ủy ban nhân dân huyện Phù Mỹ tỉnh Bình Định")</f>
        <v>UBND Ủy ban nhân dân huyện Phù Mỹ tỉnh Bình Định</v>
      </c>
      <c r="C713" s="12" t="s">
        <v>321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29713</v>
      </c>
      <c r="B714" s="2" t="str">
        <f>HYPERLINK("https://www.facebook.com/catphochiminhofficial/?locale=vi_VN", "Công an thành phố Hồ Chí Minh thành phố Hồ Chí Minh")</f>
        <v>Công an thành phố Hồ Chí Minh thành phố Hồ Chí Minh</v>
      </c>
      <c r="C714" s="12" t="s">
        <v>321</v>
      </c>
      <c r="D714" s="12" t="s">
        <v>322</v>
      </c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29714</v>
      </c>
      <c r="B715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715" s="12" t="s">
        <v>321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29715</v>
      </c>
      <c r="B716" s="2" t="str">
        <f>HYPERLINK("https://www.facebook.com/p/C%C3%B4ng-an-huy%E1%BB%87n-Nguy%C3%AAn-B%C3%ACnh-Cao-B%E1%BA%B1ng-100082142734672/", "Công an tỉnh Cao Bằng tỉnh Cao Bằng")</f>
        <v>Công an tỉnh Cao Bằng tỉnh Cao Bằng</v>
      </c>
      <c r="C716" s="12" t="s">
        <v>321</v>
      </c>
      <c r="D716" s="12" t="s">
        <v>322</v>
      </c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29716</v>
      </c>
      <c r="B717" s="2" t="str">
        <f>HYPERLINK("https://caobang.gov.vn/uy-ban-nhan-dan-tinh", "UBND Ủy ban nhân dân tỉnh Cao Bằng tỉnh Cao Bằng")</f>
        <v>UBND Ủy ban nhân dân tỉnh Cao Bằng tỉnh Cao Bằng</v>
      </c>
      <c r="C717" s="12" t="s">
        <v>321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29717</v>
      </c>
      <c r="B718" s="2" t="str">
        <f>HYPERLINK("https://www.facebook.com/TTCAHDongAnh/?locale=vi_VN", "Công an huyện Đông Anh thành phố Hà Nội")</f>
        <v>Công an huyện Đông Anh thành phố Hà Nội</v>
      </c>
      <c r="C718" s="12" t="s">
        <v>321</v>
      </c>
      <c r="D718" s="12" t="s">
        <v>322</v>
      </c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29718</v>
      </c>
      <c r="B719" s="2" t="str">
        <f>HYPERLINK("https://donganh.hanoi.gov.vn/", "UBND Ủy ban nhân dân huyện Đông Anh thành phố Hà Nội")</f>
        <v>UBND Ủy ban nhân dân huyện Đông Anh thành phố Hà Nội</v>
      </c>
      <c r="C719" s="12" t="s">
        <v>321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29719</v>
      </c>
      <c r="B720" s="2" t="str">
        <f>HYPERLINK("https://www.facebook.com/p/C%C3%B4ng-an-huy%E1%BB%87n-T%C6%B0%C6%A1ng-D%C6%B0%C6%A1ng-100064406753739/", "Công an huyện Tương Dương tỉnh Nghệ An")</f>
        <v>Công an huyện Tương Dương tỉnh Nghệ An</v>
      </c>
      <c r="C720" s="12" t="s">
        <v>321</v>
      </c>
      <c r="D720" s="12" t="s">
        <v>322</v>
      </c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29720</v>
      </c>
      <c r="B721" s="2" t="str">
        <f>HYPERLINK("https://tuongduong.nghean.gov.vn/", "UBND Ủy ban nhân dân huyện Tương Dương tỉnh Nghệ An")</f>
        <v>UBND Ủy ban nhân dân huyện Tương Dương tỉnh Nghệ An</v>
      </c>
      <c r="C721" s="12" t="s">
        <v>321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29721</v>
      </c>
      <c r="B722" s="2" t="str">
        <f>HYPERLINK("https://www.facebook.com/tuoitreconganbaclieu/?locale=vi_VN", "Công an tỉnh Bạc Liêu tỉnh Bạc Liêu")</f>
        <v>Công an tỉnh Bạc Liêu tỉnh Bạc Liêu</v>
      </c>
      <c r="C722" s="12" t="s">
        <v>321</v>
      </c>
      <c r="D722" s="12" t="s">
        <v>322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29722</v>
      </c>
      <c r="B723" s="2" t="str">
        <f>HYPERLINK("https://baclieu.gov.vn/", "UBND Ủy ban nhân dân tỉnh Bạc Liêu tỉnh Bạc Liêu")</f>
        <v>UBND Ủy ban nhân dân tỉnh Bạc Liêu tỉnh Bạc Liêu</v>
      </c>
      <c r="C723" s="12" t="s">
        <v>321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29723</v>
      </c>
      <c r="B724" s="2" t="str">
        <f>HYPERLINK("https://www.facebook.com/Anninh24hnamdinh/", "Công an tỉnh Nam Định tỉnh Nam Định")</f>
        <v>Công an tỉnh Nam Định tỉnh Nam Định</v>
      </c>
      <c r="C724" s="12" t="s">
        <v>321</v>
      </c>
      <c r="D724" s="12" t="s">
        <v>322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29724</v>
      </c>
      <c r="B725" s="2" t="str">
        <f>HYPERLINK("https://namdinh.gov.vn/", "UBND Ủy ban nhân dân tỉnh Nam Định tỉnh Nam Định")</f>
        <v>UBND Ủy ban nhân dân tỉnh Nam Định tỉnh Nam Định</v>
      </c>
      <c r="C725" s="12" t="s">
        <v>321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29725</v>
      </c>
      <c r="B726" s="2" t="s">
        <v>250</v>
      </c>
      <c r="C726" s="13" t="s">
        <v>1</v>
      </c>
      <c r="D726" s="12" t="s">
        <v>322</v>
      </c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29726</v>
      </c>
      <c r="B727" s="2" t="str">
        <f>HYPERLINK("http://congbao.hochiminhcity.gov.vn/cong-bao/van-ban/quyet-dinh/so/2702-qd-ubnd/ngay/27-05-2013/noi-dung/32371/37690", "UBND Ủy ban nhân dân xã Tân Hiệp _x000D__x000D_
 _x000D__x000D_
  thành phố Hồ Chí Minh")</f>
        <v>UBND Ủy ban nhân dân xã Tân Hiệp _x000D__x000D_
 _x000D__x000D_
  thành phố Hồ Chí Minh</v>
      </c>
      <c r="C727" s="12" t="s">
        <v>321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29727</v>
      </c>
      <c r="B728" s="2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728" s="12" t="s">
        <v>321</v>
      </c>
      <c r="D728" s="12" t="s">
        <v>322</v>
      </c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29728</v>
      </c>
      <c r="B729" s="2" t="str">
        <f>HYPERLINK("https://daklak.gov.vn/", "UBND Ủy ban nhân dân tỉnh Đắk Lắk tỉnh Đắk Lắk")</f>
        <v>UBND Ủy ban nhân dân tỉnh Đắk Lắk tỉnh Đắk Lắk</v>
      </c>
      <c r="C729" s="12" t="s">
        <v>321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29729</v>
      </c>
      <c r="B730" s="2" t="str">
        <f>HYPERLINK("https://www.facebook.com/tuoitredakto/", "Công an huyện Đăk Hà tỉnh Kon Tum")</f>
        <v>Công an huyện Đăk Hà tỉnh Kon Tum</v>
      </c>
      <c r="C730" s="12" t="s">
        <v>321</v>
      </c>
      <c r="D730" s="12" t="s">
        <v>322</v>
      </c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29730</v>
      </c>
      <c r="B731" s="2" t="str">
        <f>HYPERLINK("https://huyendakha.kontum.gov.vn/", "UBND Ủy ban nhân dân huyện Đăk Hà tỉnh Kon Tum")</f>
        <v>UBND Ủy ban nhân dân huyện Đăk Hà tỉnh Kon Tum</v>
      </c>
      <c r="C731" s="12" t="s">
        <v>321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29731</v>
      </c>
      <c r="B732" s="2" t="s">
        <v>124</v>
      </c>
      <c r="C732" s="13" t="s">
        <v>1</v>
      </c>
      <c r="D732" s="12" t="s">
        <v>322</v>
      </c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29732</v>
      </c>
      <c r="B733" s="2" t="str">
        <f>HYPERLINK("https://www.travinh.gov.vn/", "UBND Ủy ban nhân dân xã Định An tỉnh Trà Vinh")</f>
        <v>UBND Ủy ban nhân dân xã Định An tỉnh Trà Vinh</v>
      </c>
      <c r="C733" s="12" t="s">
        <v>321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29733</v>
      </c>
      <c r="B734" s="2" t="str">
        <f>HYPERLINK("https://www.facebook.com/thoisulangchanh/videos/h%E1%BB%99i-thi-giao-l%C6%B0u-d%C3%A2n-v%C5%A9-th%E1%BB%83-thao-x%C3%A3-%C4%91%E1%BB%93ng-l%C6%B0%C6%A1ng-l%E1%BA%A7n-th%E1%BB%A9-nh%E1%BA%A5t-n%C4%83m-2023/1391671701704358/", "Công an xã Đồng Lương tỉnh Thanh Hóa")</f>
        <v>Công an xã Đồng Lương tỉnh Thanh Hóa</v>
      </c>
      <c r="C734" s="12" t="s">
        <v>321</v>
      </c>
      <c r="D734" s="12" t="s">
        <v>322</v>
      </c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29734</v>
      </c>
      <c r="B735" s="2" t="str">
        <f>HYPERLINK("https://dongluong.langchanh.thanhhoa.gov.vn/", "UBND Ủy ban nhân dân xã Đồng Lương tỉnh Thanh Hóa")</f>
        <v>UBND Ủy ban nhân dân xã Đồng Lương tỉnh Thanh Hóa</v>
      </c>
      <c r="C735" s="12" t="s">
        <v>321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29735</v>
      </c>
      <c r="B736" s="2" t="str">
        <f>HYPERLINK("https://www.facebook.com/csqlhcquangninh/", "Công an tỉnh Quảng Ninh _x000D__x000D_
 _x000D__x000D_
  tỉnh Quảng Ninh")</f>
        <v>Công an tỉnh Quảng Ninh _x000D__x000D_
 _x000D__x000D_
  tỉnh Quảng Ninh</v>
      </c>
      <c r="C736" s="12" t="s">
        <v>321</v>
      </c>
      <c r="D736" s="12" t="s">
        <v>322</v>
      </c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29736</v>
      </c>
      <c r="B737" s="2" t="str">
        <f>HYPERLINK("https://www.quangninh.gov.vn/", "UBND Ủy ban nhân dân tỉnh Quảng Ninh _x000D__x000D_
 _x000D__x000D_
  tỉnh Quảng Ninh")</f>
        <v>UBND Ủy ban nhân dân tỉnh Quảng Ninh _x000D__x000D_
 _x000D__x000D_
  tỉnh Quảng Ninh</v>
      </c>
      <c r="C737" s="12" t="s">
        <v>321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29737</v>
      </c>
      <c r="B738" s="2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738" s="12" t="s">
        <v>321</v>
      </c>
      <c r="D738" s="12" t="s">
        <v>322</v>
      </c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29738</v>
      </c>
      <c r="B739" s="2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739" s="12" t="s">
        <v>321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29739</v>
      </c>
      <c r="B740" s="2" t="str">
        <f>HYPERLINK("https://www.facebook.com/ken345543/", "Công an xã Tà Xi Láng tỉnh Yên Bái")</f>
        <v>Công an xã Tà Xi Láng tỉnh Yên Bái</v>
      </c>
      <c r="C740" s="12" t="s">
        <v>321</v>
      </c>
      <c r="D740" s="12" t="s">
        <v>322</v>
      </c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29740</v>
      </c>
      <c r="B741" s="2" t="str">
        <f>HYPERLINK("https://tramtau.yenbai.gov.vn/", "UBND Ủy ban nhân dân xã Tà Xi Láng tỉnh Yên Bái")</f>
        <v>UBND Ủy ban nhân dân xã Tà Xi Láng tỉnh Yên Bái</v>
      </c>
      <c r="C741" s="12" t="s">
        <v>321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29741</v>
      </c>
      <c r="B742" s="2" t="str">
        <f>HYPERLINK("https://www.facebook.com/p/X%C3%A3-Kh%E1%BA%A3i-Xu%C3%A2n-Thanh-Ba-Ph%C3%BA-Th%E1%BB%8D-100083123807492/", "Công an xã Khải Xuân tỉnh Phú Thọ")</f>
        <v>Công an xã Khải Xuân tỉnh Phú Thọ</v>
      </c>
      <c r="C742" s="12" t="s">
        <v>321</v>
      </c>
      <c r="D742" s="12" t="s">
        <v>322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29742</v>
      </c>
      <c r="B743" s="2" t="str">
        <f>HYPERLINK("http://congbao.phutho.gov.vn/tong-tap.html?classification=2&amp;unitid=2&amp;pageIndex=10", "UBND Ủy ban nhân dân xã Khải Xuân tỉnh Phú Thọ")</f>
        <v>UBND Ủy ban nhân dân xã Khải Xuân tỉnh Phú Thọ</v>
      </c>
      <c r="C743" s="12" t="s">
        <v>321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29743</v>
      </c>
      <c r="B744" s="2" t="str">
        <f>HYPERLINK("https://www.facebook.com/kiencpr/", "Công an xã Bàu Cạn tỉnh Gia Lai")</f>
        <v>Công an xã Bàu Cạn tỉnh Gia Lai</v>
      </c>
      <c r="C744" s="12" t="s">
        <v>321</v>
      </c>
      <c r="D744" s="12" t="s">
        <v>322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29744</v>
      </c>
      <c r="B745" s="2" t="str">
        <f>HYPERLINK("https://chuprong.gialai.gov.vn/Xa-Bau-Can/Company.aspx", "UBND Ủy ban nhân dân xã Bàu Cạn tỉnh Gia Lai")</f>
        <v>UBND Ủy ban nhân dân xã Bàu Cạn tỉnh Gia Lai</v>
      </c>
      <c r="C745" s="12" t="s">
        <v>321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29745</v>
      </c>
      <c r="B746" s="2" t="str">
        <f>HYPERLINK("https://www.facebook.com/congancamxuyen/?locale=vi_VN", "Công an huyện Cẩm Xuyên tỉnh Hà Tĩnh")</f>
        <v>Công an huyện Cẩm Xuyên tỉnh Hà Tĩnh</v>
      </c>
      <c r="C746" s="12" t="s">
        <v>321</v>
      </c>
      <c r="D746" s="12" t="s">
        <v>322</v>
      </c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29746</v>
      </c>
      <c r="B747" s="2" t="str">
        <f>HYPERLINK("https://camquan.camxuyen.hatinh.gov.vn/", "UBND Ủy ban nhân dân huyện Cẩm Xuyên tỉnh Hà Tĩnh")</f>
        <v>UBND Ủy ban nhân dân huyện Cẩm Xuyên tỉnh Hà Tĩnh</v>
      </c>
      <c r="C747" s="12" t="s">
        <v>321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29747</v>
      </c>
      <c r="B748" s="2" t="str">
        <f>HYPERLINK("https://www.facebook.com/catgialai/", "Công an tỉnh Gia Lai tỉnh Gia Lai")</f>
        <v>Công an tỉnh Gia Lai tỉnh Gia Lai</v>
      </c>
      <c r="C748" s="12" t="s">
        <v>321</v>
      </c>
      <c r="D748" s="12" t="s">
        <v>322</v>
      </c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29748</v>
      </c>
      <c r="B749" s="2" t="str">
        <f>HYPERLINK("https://gialai.gov.vn/", "UBND Ủy ban nhân dân tỉnh Gia Lai tỉnh Gia Lai")</f>
        <v>UBND Ủy ban nhân dân tỉnh Gia Lai tỉnh Gia Lai</v>
      </c>
      <c r="C749" s="12" t="s">
        <v>321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29749</v>
      </c>
      <c r="B750" s="2" t="s">
        <v>176</v>
      </c>
      <c r="C750" s="13" t="s">
        <v>1</v>
      </c>
      <c r="D750" s="12" t="s">
        <v>322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29750</v>
      </c>
      <c r="B751" s="2" t="str">
        <f>HYPERLINK("https://binhphuoc.gov.vn/", "UBND Ủy ban nhân dân tỉnh Bình Phước tỉnh Bình Phước")</f>
        <v>UBND Ủy ban nhân dân tỉnh Bình Phước tỉnh Bình Phước</v>
      </c>
      <c r="C751" s="12" t="s">
        <v>321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29751</v>
      </c>
      <c r="B752" s="2" t="str">
        <f>HYPERLINK("https://www.facebook.com/p/C%C3%B4ng-an-huy%E1%BB%87n-Can-L%E1%BB%99c-100077389749902/", "Công an huyện Can Lộc tỉnh Hà Tĩnh")</f>
        <v>Công an huyện Can Lộc tỉnh Hà Tĩnh</v>
      </c>
      <c r="C752" s="12" t="s">
        <v>321</v>
      </c>
      <c r="D752" s="12" t="s">
        <v>322</v>
      </c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29752</v>
      </c>
      <c r="B753" s="2" t="str">
        <f>HYPERLINK("https://canloc.hatinh.gov.vn/", "UBND Ủy ban nhân dân huyện Can Lộc tỉnh Hà Tĩnh")</f>
        <v>UBND Ủy ban nhân dân huyện Can Lộc tỉnh Hà Tĩnh</v>
      </c>
      <c r="C753" s="12" t="s">
        <v>321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29753</v>
      </c>
      <c r="B754" s="2" t="str">
        <f>HYPERLINK("https://www.facebook.com/Tu%E1%BB%95i-tr%E1%BA%BB-C%C3%B4ng-an-TP-S%E1%BA%A7m-S%C6%A1n-100069346653553/?locale=vi_VN", "Công an xã Thành An tỉnh Thanh Hóa")</f>
        <v>Công an xã Thành An tỉnh Thanh Hóa</v>
      </c>
      <c r="C754" s="12" t="s">
        <v>321</v>
      </c>
      <c r="D754" s="12" t="s">
        <v>322</v>
      </c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29754</v>
      </c>
      <c r="B755" s="2" t="str">
        <f>HYPERLINK("https://thanhhung.thachthanh.thanhhoa.gov.vn/", "UBND Ủy ban nhân dân xã Thành An tỉnh Thanh Hóa")</f>
        <v>UBND Ủy ban nhân dân xã Thành An tỉnh Thanh Hóa</v>
      </c>
      <c r="C755" s="12" t="s">
        <v>321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29755</v>
      </c>
      <c r="B756" s="2" t="str">
        <f>HYPERLINK("https://www.facebook.com/conganxathanhlam/", "Công an xã Thành Lâm tỉnh Thanh Hóa")</f>
        <v>Công an xã Thành Lâm tỉnh Thanh Hóa</v>
      </c>
      <c r="C756" s="12" t="s">
        <v>321</v>
      </c>
      <c r="D756" s="12" t="s">
        <v>322</v>
      </c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29756</v>
      </c>
      <c r="B757" s="2" t="str">
        <f>HYPERLINK("https://lamson.thoxuan.thanhhoa.gov.vn/web/trang-chu/bo-may-hanh-chinh/uy-ban-nhan-dan-xa/thanh-vien-uy-ban-nhan-dan-va-cong-chuc-thi-tran-lam-son.html", "UBND Ủy ban nhân dân xã Thành Lâm tỉnh Thanh Hóa")</f>
        <v>UBND Ủy ban nhân dân xã Thành Lâm tỉnh Thanh Hóa</v>
      </c>
      <c r="C757" s="12" t="s">
        <v>321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29757</v>
      </c>
      <c r="B758" s="2" t="s">
        <v>251</v>
      </c>
      <c r="C758" s="13" t="s">
        <v>1</v>
      </c>
      <c r="D758" s="12" t="s">
        <v>322</v>
      </c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29758</v>
      </c>
      <c r="B759" s="2" t="str">
        <f>HYPERLINK("https://www.nghean.gov.vn/tin-tuc-xay-dung-nong-thon-moi/xa-thanh-nho-thanh-chuong-don-bang-cong-nhan-xa-dat-chuan-nong-thon-moi-525946", "UBND Ủy ban nhân dân xã Thanh Nho _x000D__x000D_
 _x000D__x000D_
  tỉnh Nghệ An")</f>
        <v>UBND Ủy ban nhân dân xã Thanh Nho _x000D__x000D_
 _x000D__x000D_
  tỉnh Nghệ An</v>
      </c>
      <c r="C759" s="12" t="s">
        <v>321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29759</v>
      </c>
      <c r="B760" s="2" t="str">
        <f>HYPERLINK("https://www.facebook.com/p/C%C3%B4ng-an-x%C3%A3-Th%E1%BA%A1nh-Qu%E1%BB%9Bi-100067439768110/", "Công an xã Thạnh Quới tỉnh Vĩnh Long")</f>
        <v>Công an xã Thạnh Quới tỉnh Vĩnh Long</v>
      </c>
      <c r="C760" s="12" t="s">
        <v>321</v>
      </c>
      <c r="D760" s="12" t="s">
        <v>322</v>
      </c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29760</v>
      </c>
      <c r="B761" s="2" t="str">
        <f>HYPERLINK("https://thanhquoi.vinhlong.gov.vn/", "UBND Ủy ban nhân dân xã Thạnh Quới tỉnh Vĩnh Long")</f>
        <v>UBND Ủy ban nhân dân xã Thạnh Quới tỉnh Vĩnh Long</v>
      </c>
      <c r="C761" s="12" t="s">
        <v>321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29761</v>
      </c>
      <c r="B762" s="2" t="str">
        <f>HYPERLINK("https://www.facebook.com/Conganxathanhsonthanhhahaiduong/", "Công an xã Thanh Sơn tỉnh Hải Dương")</f>
        <v>Công an xã Thanh Sơn tỉnh Hải Dương</v>
      </c>
      <c r="C762" s="12" t="s">
        <v>321</v>
      </c>
      <c r="D762" s="12" t="s">
        <v>322</v>
      </c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29762</v>
      </c>
      <c r="B763" s="2" t="str">
        <f>HYPERLINK("http://thanhson.thanhha.haiduong.gov.vn/", "UBND Ủy ban nhân dân xã Thanh Sơn tỉnh Hải Dương")</f>
        <v>UBND Ủy ban nhân dân xã Thanh Sơn tỉnh Hải Dương</v>
      </c>
      <c r="C763" s="12" t="s">
        <v>321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29763</v>
      </c>
      <c r="B764" s="2" t="str">
        <f>HYPERLINK("https://www.facebook.com/conganxathientan/", "Công an xã Thiện Tân tỉnh Lạng Sơn")</f>
        <v>Công an xã Thiện Tân tỉnh Lạng Sơn</v>
      </c>
      <c r="C764" s="12" t="s">
        <v>321</v>
      </c>
      <c r="D764" s="12" t="s">
        <v>322</v>
      </c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29764</v>
      </c>
      <c r="B765" s="2" t="str">
        <f>HYPERLINK("https://sovhtt.langson.gov.vn/tin-tuc-su-kien/khai-giang-lop-truyen-day-thuc-hanh-trinh-dien-hat-sinh-ca-dan-toc-cao-lan-xa-thien-tan-huyen-huu-lung.html", "UBND Ủy ban nhân dân xã Thiện Tân tỉnh Lạng Sơn")</f>
        <v>UBND Ủy ban nhân dân xã Thiện Tân tỉnh Lạng Sơn</v>
      </c>
      <c r="C765" s="12" t="s">
        <v>321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29765</v>
      </c>
      <c r="B766" s="2" t="str">
        <f>HYPERLINK("https://www.facebook.com/ConganxaThieuNgoc/?locale=vi_VN", "Công an xã Thiệu Ngọc _x000D__x000D_
 _x000D__x000D_
  tỉnh Thanh Hóa")</f>
        <v>Công an xã Thiệu Ngọc _x000D__x000D_
 _x000D__x000D_
  tỉnh Thanh Hóa</v>
      </c>
      <c r="C766" s="12" t="s">
        <v>321</v>
      </c>
      <c r="D766" s="12" t="s">
        <v>322</v>
      </c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29766</v>
      </c>
      <c r="B767" s="2" t="str">
        <f>HYPERLINK("https://qppl.thanhhoa.gov.vn/vbpq_thanhhoa.nsf/D6D5A1481A9323BA47258588003A8037/$file/DT-VBDTPT589259415-6-20201591954237917_quyennd_13-06-2020-07-51-19_signed.pdf", "UBND Ủy ban nhân dân xã Thiệu Ngọc _x000D__x000D_
 _x000D__x000D_
  tỉnh Thanh Hóa")</f>
        <v>UBND Ủy ban nhân dân xã Thiệu Ngọc _x000D__x000D_
 _x000D__x000D_
  tỉnh Thanh Hóa</v>
      </c>
      <c r="C767" s="12" t="s">
        <v>321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29767</v>
      </c>
      <c r="B768" s="2" t="str">
        <f>HYPERLINK("https://www.facebook.com/people/C%C3%B4ng-an-x%C3%A3-Thi%E1%BB%87u-V%E1%BA%ADn-Thi%E1%BB%87u-H%C3%B3a/100063774684071/", "Công an xã Thiệu Vân tỉnh Thanh Hóa")</f>
        <v>Công an xã Thiệu Vân tỉnh Thanh Hóa</v>
      </c>
      <c r="C768" s="12" t="s">
        <v>321</v>
      </c>
      <c r="D768" s="12" t="s">
        <v>322</v>
      </c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29768</v>
      </c>
      <c r="B769" s="2" t="str">
        <f>HYPERLINK("http://thieuvan.thieuhoa.thanhhoa.gov.vn/", "UBND Ủy ban nhân dân xã Thiệu Vân tỉnh Thanh Hóa")</f>
        <v>UBND Ủy ban nhân dân xã Thiệu Vân tỉnh Thanh Hóa</v>
      </c>
      <c r="C769" s="12" t="s">
        <v>321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29769</v>
      </c>
      <c r="B770" s="2" t="str">
        <f>HYPERLINK("https://www.facebook.com/conganxathoson/", "Công an xã Thổ Sơn tỉnh Kiên Giang")</f>
        <v>Công an xã Thổ Sơn tỉnh Kiên Giang</v>
      </c>
      <c r="C770" s="12" t="s">
        <v>321</v>
      </c>
      <c r="D770" s="12" t="s">
        <v>322</v>
      </c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29770</v>
      </c>
      <c r="B771" s="2" t="str">
        <f>HYPERLINK("https://hondat.kiengiang.gov.vn/", "UBND Ủy ban nhân dân xã Thổ Sơn tỉnh Kiên Giang")</f>
        <v>UBND Ủy ban nhân dân xã Thổ Sơn tỉnh Kiên Giang</v>
      </c>
      <c r="C771" s="12" t="s">
        <v>321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29771</v>
      </c>
      <c r="B772" s="2" t="str">
        <f>HYPERLINK("https://www.facebook.com/conganxathothanh/", "Công an xã Thọ Thanh tỉnh Thanh Hóa")</f>
        <v>Công an xã Thọ Thanh tỉnh Thanh Hóa</v>
      </c>
      <c r="C772" s="12" t="s">
        <v>321</v>
      </c>
      <c r="D772" s="12" t="s">
        <v>322</v>
      </c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29772</v>
      </c>
      <c r="B773" s="2" t="str">
        <f>HYPERLINK("https://thocuong.trieuson.thanhhoa.gov.vn/", "UBND Ủy ban nhân dân xã Thọ Thanh tỉnh Thanh Hóa")</f>
        <v>UBND Ủy ban nhân dân xã Thọ Thanh tỉnh Thanh Hóa</v>
      </c>
      <c r="C773" s="12" t="s">
        <v>321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29773</v>
      </c>
      <c r="B774" s="2" t="str">
        <f>HYPERLINK("https://www.facebook.com/conganxathuandien/", "Công an xã Thuận Điền tỉnh Bến Tre")</f>
        <v>Công an xã Thuận Điền tỉnh Bến Tre</v>
      </c>
      <c r="C774" s="12" t="s">
        <v>321</v>
      </c>
      <c r="D774" s="12" t="s">
        <v>322</v>
      </c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29774</v>
      </c>
      <c r="B775" s="2" t="str">
        <f>HYPERLINK("https://bentre.gov.vn/banchidaocovid19/Lists/thongbaohuyenthanhpho/DispForm.aspx?ID=306&amp;ContentTypeId=0x01006B434E144EA36B09B66CBCE65AAE3E91009A8A9967E8E4EF4C92EC5F83E13740CC", "UBND Ủy ban nhân dân xã Thuận Điền tỉnh Bến Tre")</f>
        <v>UBND Ủy ban nhân dân xã Thuận Điền tỉnh Bến Tre</v>
      </c>
      <c r="C775" s="12" t="s">
        <v>321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29775</v>
      </c>
      <c r="B776" s="2" t="str">
        <f>HYPERLINK("https://www.facebook.com/ConganxaThuanHung/", "Công an xã Thuần Hưng tỉnh Hưng Yên")</f>
        <v>Công an xã Thuần Hưng tỉnh Hưng Yên</v>
      </c>
      <c r="C776" s="12" t="s">
        <v>321</v>
      </c>
      <c r="D776" s="12" t="s">
        <v>322</v>
      </c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29776</v>
      </c>
      <c r="B777" s="2" t="str">
        <f>HYPERLINK("https://dichvucong.hungyen.gov.vn/dichvucong/bothutuc", "UBND Ủy ban nhân dân xã Thuần Hưng tỉnh Hưng Yên")</f>
        <v>UBND Ủy ban nhân dân xã Thuần Hưng tỉnh Hưng Yên</v>
      </c>
      <c r="C777" s="12" t="s">
        <v>321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29777</v>
      </c>
      <c r="B778" s="2" t="str">
        <f>HYPERLINK("https://www.facebook.com/conganxathuducbinhdaibentre/", "Công an xã Thừa Đức tỉnh Bến Tre")</f>
        <v>Công an xã Thừa Đức tỉnh Bến Tre</v>
      </c>
      <c r="C778" s="12" t="s">
        <v>321</v>
      </c>
      <c r="D778" s="12" t="s">
        <v>322</v>
      </c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29778</v>
      </c>
      <c r="B779" s="2" t="str">
        <f>HYPERLINK("https://binhdai.bentre.gov.vn/thuaduc", "UBND Ủy ban nhân dân xã Thừa Đức tỉnh Bến Tre")</f>
        <v>UBND Ủy ban nhân dân xã Thừa Đức tỉnh Bến Tre</v>
      </c>
      <c r="C779" s="12" t="s">
        <v>321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29779</v>
      </c>
      <c r="B780" s="2" t="s">
        <v>73</v>
      </c>
      <c r="C780" s="13" t="s">
        <v>1</v>
      </c>
      <c r="D780" s="12" t="s">
        <v>322</v>
      </c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29780</v>
      </c>
      <c r="B781" s="2" t="str">
        <f>HYPERLINK("https://thuongninh.nhuxuan.thanhhoa.gov.vn/", "UBND Ủy ban nhân dân xã Thượng Ninh tỉnh Thanh Hóa")</f>
        <v>UBND Ủy ban nhân dân xã Thượng Ninh tỉnh Thanh Hóa</v>
      </c>
      <c r="C781" s="12" t="s">
        <v>321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29781</v>
      </c>
      <c r="B782" s="2" t="s">
        <v>54</v>
      </c>
      <c r="C782" s="13" t="s">
        <v>1</v>
      </c>
      <c r="D782" s="12" t="s">
        <v>322</v>
      </c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29782</v>
      </c>
      <c r="B783" s="2" t="str">
        <f>HYPERLINK("https://thaibinh.gov.vn/van-ban-phap-luat/van-ban-dieu-hanh/ve-viec-cho-phep-uy-ban-nhan-dan-xa-thuy-duyen-huyen-thai-th.html", "UBND Ủy ban nhân dân xã Thụy Duyên tỉnh Thái Bình")</f>
        <v>UBND Ủy ban nhân dân xã Thụy Duyên tỉnh Thái Bình</v>
      </c>
      <c r="C783" s="12" t="s">
        <v>321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29783</v>
      </c>
      <c r="B784" s="2" t="s">
        <v>154</v>
      </c>
      <c r="C784" s="13" t="s">
        <v>1</v>
      </c>
      <c r="D784" s="12" t="s">
        <v>322</v>
      </c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29784</v>
      </c>
      <c r="B785" s="2" t="str">
        <f>HYPERLINK("https://yenson.tuyenquang.gov.vn/", "UBND Ủy ban nhân dân xã Tiến Bộ tỉnh Tuyên Quang")</f>
        <v>UBND Ủy ban nhân dân xã Tiến Bộ tỉnh Tuyên Quang</v>
      </c>
      <c r="C785" s="12" t="s">
        <v>321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29785</v>
      </c>
      <c r="B786" s="2" t="s">
        <v>155</v>
      </c>
      <c r="C786" s="13" t="s">
        <v>1</v>
      </c>
      <c r="D786" s="12" t="s">
        <v>322</v>
      </c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29786</v>
      </c>
      <c r="B787" s="2" t="str">
        <f>HYPERLINK("http://tiendong.tuky.haiduong.gov.vn/", "UBND Ủy ban nhân dân xã Tiên Động tỉnh Hải Dương")</f>
        <v>UBND Ủy ban nhân dân xã Tiên Động tỉnh Hải Dương</v>
      </c>
      <c r="C787" s="12" t="s">
        <v>321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29787</v>
      </c>
      <c r="B788" s="2" t="str">
        <f>HYPERLINK("https://www.facebook.com/tuoitrecongansonla/", "Công an xã Tông Lạnh tỉnh Sơn La")</f>
        <v>Công an xã Tông Lạnh tỉnh Sơn La</v>
      </c>
      <c r="C788" s="12" t="s">
        <v>321</v>
      </c>
      <c r="D788" s="12" t="s">
        <v>322</v>
      </c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29788</v>
      </c>
      <c r="B789" s="2" t="str">
        <f>HYPERLINK("https://moha.gov.vn/nong-thon-moi/tin-tuc/Pages/listbnv.aspx?CateID=31&amp;ItemID=2327", "UBND Ủy ban nhân dân xã Tông Lạnh tỉnh Sơn La")</f>
        <v>UBND Ủy ban nhân dân xã Tông Lạnh tỉnh Sơn La</v>
      </c>
      <c r="C789" s="12" t="s">
        <v>321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29789</v>
      </c>
      <c r="B790" s="2" t="str">
        <f>HYPERLINK("https://www.facebook.com/tuoitreconganhuyenvanquan/", "Công an xã Tràng An tỉnh Hà Nam")</f>
        <v>Công an xã Tràng An tỉnh Hà Nam</v>
      </c>
      <c r="C790" s="12" t="s">
        <v>321</v>
      </c>
      <c r="D790" s="12" t="s">
        <v>322</v>
      </c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29790</v>
      </c>
      <c r="B791" s="2" t="str">
        <f>HYPERLINK("https://trangan.binhluc.hanam.gov.vn/vi/co-cau-to-chuc/vieworg/Uy-ban-nhan-dan-xa-Trang-An-25/", "UBND Ủy ban nhân dân xã Tràng An tỉnh Hà Nam")</f>
        <v>UBND Ủy ban nhân dân xã Tràng An tỉnh Hà Nam</v>
      </c>
      <c r="C791" s="12" t="s">
        <v>321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29791</v>
      </c>
      <c r="B792" s="2" t="s">
        <v>40</v>
      </c>
      <c r="C792" s="13" t="s">
        <v>1</v>
      </c>
      <c r="D792" s="12" t="s">
        <v>322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29792</v>
      </c>
      <c r="B793" s="2" t="str">
        <f>HYPERLINK("http://trunghoi.dinhhoa.thainguyen.gov.vn/so-do-bo-may/-/asset_publisher/JJBsrmKSKi98/content/lanh-ao-ubnd-xa-trung-hoi?inheritRedirect=true", "UBND Ủy ban nhân dân xã Trung Hội tỉnh Thái Nguyên")</f>
        <v>UBND Ủy ban nhân dân xã Trung Hội tỉnh Thái Nguyên</v>
      </c>
      <c r="C793" s="12" t="s">
        <v>321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29793</v>
      </c>
      <c r="B794" s="2" t="str">
        <f>HYPERLINK("https://www.facebook.com/conganxatrungngai/", "Công an xã Trung Ngãi tỉnh Vĩnh Long")</f>
        <v>Công an xã Trung Ngãi tỉnh Vĩnh Long</v>
      </c>
      <c r="C794" s="12" t="s">
        <v>321</v>
      </c>
      <c r="D794" s="12" t="s">
        <v>322</v>
      </c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29794</v>
      </c>
      <c r="B795" s="2" t="str">
        <f>HYPERLINK("https://trungngai.vinhlong.gov.vn/", "UBND Ủy ban nhân dân xã Trung Ngãi tỉnh Vĩnh Long")</f>
        <v>UBND Ủy ban nhân dân xã Trung Ngãi tỉnh Vĩnh Long</v>
      </c>
      <c r="C795" s="12" t="s">
        <v>321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29795</v>
      </c>
      <c r="B796" s="2" t="str">
        <f>HYPERLINK("https://www.facebook.com/conganxatruongdong/", "Công an xã Trường Đông tỉnh TÂY NINH")</f>
        <v>Công an xã Trường Đông tỉnh TÂY NINH</v>
      </c>
      <c r="C796" s="12" t="s">
        <v>321</v>
      </c>
      <c r="D796" s="12" t="s">
        <v>322</v>
      </c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29796</v>
      </c>
      <c r="B797" s="2" t="str">
        <f>HYPERLINK("https://hoathanh.tayninh.gov.vn/vi/news/gioi-thieu-chung-407/gioi-thieu-chung-ve-xa-truong-dong-7421.html", "UBND Ủy ban nhân dân xã Trường Đông tỉnh TÂY NINH")</f>
        <v>UBND Ủy ban nhân dân xã Trường Đông tỉnh TÂY NINH</v>
      </c>
      <c r="C797" s="12" t="s">
        <v>321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29797</v>
      </c>
      <c r="B798" s="2" t="str">
        <f>HYPERLINK("https://www.facebook.com/conganxaTuMai/", "Công an xã Tư Mại tỉnh Bắc Giang")</f>
        <v>Công an xã Tư Mại tỉnh Bắc Giang</v>
      </c>
      <c r="C798" s="12" t="s">
        <v>321</v>
      </c>
      <c r="D798" s="12" t="s">
        <v>322</v>
      </c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29798</v>
      </c>
      <c r="B799" s="2" t="str">
        <f>HYPERLINK("https://tumai.yendung.bacgiang.gov.vn/", "UBND Ủy ban nhân dân xã Tư Mại tỉnh Bắc Giang")</f>
        <v>UBND Ủy ban nhân dân xã Tư Mại tỉnh Bắc Giang</v>
      </c>
      <c r="C799" s="12" t="s">
        <v>321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29799</v>
      </c>
      <c r="B800" s="2" t="s">
        <v>51</v>
      </c>
      <c r="C800" s="13" t="s">
        <v>1</v>
      </c>
      <c r="D800" s="12" t="s">
        <v>322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29800</v>
      </c>
      <c r="B801" s="2" t="str">
        <f>HYPERLINK("https://tuxa.lamthao.phutho.gov.vn/Chuyen-muc-tin/Chi-tiet-tin/t/can-bo-cong-chuc-ubnd-xa-tu-xa/title/51356/ctitle/543450", "UBND Ủy ban nhân dân xã Tứ xã tỉnh Phú Thọ")</f>
        <v>UBND Ủy ban nhân dân xã Tứ xã tỉnh Phú Thọ</v>
      </c>
      <c r="C801" s="12" t="s">
        <v>321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29801</v>
      </c>
      <c r="B802" s="2" t="s">
        <v>50</v>
      </c>
      <c r="C802" s="13" t="s">
        <v>1</v>
      </c>
      <c r="D802" s="12" t="s">
        <v>322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29802</v>
      </c>
      <c r="B803" s="2" t="str">
        <f>HYPERLINK("https://camkhe.phutho.gov.vn/Chuyen-muc-tin/t/uy-ban-nhan-dan/ctitle/133", "UBND Ủy ban nhân dân xã Văn Bán tỉnh Phú Thọ")</f>
        <v>UBND Ủy ban nhân dân xã Văn Bán tỉnh Phú Thọ</v>
      </c>
      <c r="C803" s="12" t="s">
        <v>321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29803</v>
      </c>
      <c r="B804" s="2" t="s">
        <v>156</v>
      </c>
      <c r="C804" s="13" t="s">
        <v>1</v>
      </c>
      <c r="D804" s="12" t="s">
        <v>322</v>
      </c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29804</v>
      </c>
      <c r="B805" s="2" t="str">
        <f>HYPERLINK("https://quangninh.quangbinh.gov.vn/chi-tiet-tin/-/view-article/1/13836141260647/14079557009247", "UBND Ủy ban nhân dân xã Vạn Ninh tỉnh Quảng Bình")</f>
        <v>UBND Ủy ban nhân dân xã Vạn Ninh tỉnh Quảng Bình</v>
      </c>
      <c r="C805" s="12" t="s">
        <v>321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29805</v>
      </c>
      <c r="B806" s="2" t="str">
        <f>HYPERLINK("https://www.facebook.com/100082912197725", "Công an xã Vạn Thủy tỉnh Lạng Sơn")</f>
        <v>Công an xã Vạn Thủy tỉnh Lạng Sơn</v>
      </c>
      <c r="C806" s="12" t="s">
        <v>321</v>
      </c>
      <c r="D806" s="12" t="s">
        <v>322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29806</v>
      </c>
      <c r="B807" s="2" t="str">
        <f>HYPERLINK("https://bacson.langson.gov.vn/", "UBND Ủy ban nhân dân xã Vạn Thủy tỉnh Lạng Sơn")</f>
        <v>UBND Ủy ban nhân dân xã Vạn Thủy tỉnh Lạng Sơn</v>
      </c>
      <c r="C807" s="12" t="s">
        <v>321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29807</v>
      </c>
      <c r="B808" s="2" t="s">
        <v>157</v>
      </c>
      <c r="C808" s="13" t="s">
        <v>1</v>
      </c>
      <c r="D808" s="12" t="s">
        <v>322</v>
      </c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29808</v>
      </c>
      <c r="B809" s="2" t="str">
        <f>HYPERLINK("https://vinhkim.caungang.travinh.gov.vn/", "UBND Ủy ban nhân dân xã Vinh Kim tỉnh Trà Vinh")</f>
        <v>UBND Ủy ban nhân dân xã Vinh Kim tỉnh Trà Vinh</v>
      </c>
      <c r="C809" s="12" t="s">
        <v>321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29809</v>
      </c>
      <c r="B810" s="2" t="s">
        <v>178</v>
      </c>
      <c r="C810" s="13" t="s">
        <v>1</v>
      </c>
      <c r="D810" s="12" t="s">
        <v>322</v>
      </c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29810</v>
      </c>
      <c r="B811" s="2" t="str">
        <f>HYPERLINK("https://www.phuyen.gov.vn/", "UBND Ủy ban nhân dânn tỉnh Phú Yên tỉnh Phú Yên")</f>
        <v>UBND Ủy ban nhân dânn tỉnh Phú Yên tỉnh Phú Yên</v>
      </c>
      <c r="C811" s="12" t="s">
        <v>321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29811</v>
      </c>
      <c r="B812" s="2" t="str">
        <f>HYPERLINK("https://www.facebook.com/Anninh24hnamdinh/", "Công an tỉnh Nam Định tỉnh Nam Định")</f>
        <v>Công an tỉnh Nam Định tỉnh Nam Định</v>
      </c>
      <c r="C812" s="12" t="s">
        <v>321</v>
      </c>
      <c r="D812" s="12" t="s">
        <v>322</v>
      </c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29812</v>
      </c>
      <c r="B813" s="2" t="str">
        <f>HYPERLINK("https://namdinh.gov.vn/", "UBND Ủy ban nhân dân tỉnh Nam Định tỉnh Nam Định")</f>
        <v>UBND Ủy ban nhân dân tỉnh Nam Định tỉnh Nam Định</v>
      </c>
      <c r="C813" s="12" t="s">
        <v>321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29813</v>
      </c>
      <c r="B814" s="2" t="str">
        <f>HYPERLINK("https://www.facebook.com/1826225194215933", "Công an tỉnh Bà Rịa - Vũng Tàu tỉnh Bà Rịa - Vũng Tàu")</f>
        <v>Công an tỉnh Bà Rịa - Vũng Tàu tỉnh Bà Rịa - Vũng Tàu</v>
      </c>
      <c r="C814" s="12" t="s">
        <v>321</v>
      </c>
      <c r="D814" s="12" t="s">
        <v>322</v>
      </c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29814</v>
      </c>
      <c r="B815" s="2" t="str">
        <f>HYPERLINK("https://baria-vungtau.gov.vn/", "UBND Ủy ban nhân dân tỉnh Bà Rịa - Vũng Tàu tỉnh Bà Rịa - Vũng Tàu")</f>
        <v>UBND Ủy ban nhân dân tỉnh Bà Rịa - Vũng Tàu tỉnh Bà Rịa - Vũng Tàu</v>
      </c>
      <c r="C815" s="12" t="s">
        <v>321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29815</v>
      </c>
      <c r="B816" s="2" t="str">
        <f>HYPERLINK("https://www.facebook.com/phongchaybinhthuan/?locale=vi_VN", "Công an tỉnh Bình Thuận tỉnh Bình Thuận")</f>
        <v>Công an tỉnh Bình Thuận tỉnh Bình Thuận</v>
      </c>
      <c r="C816" s="12" t="s">
        <v>321</v>
      </c>
      <c r="D816" s="12" t="s">
        <v>322</v>
      </c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29816</v>
      </c>
      <c r="B817" s="2" t="str">
        <f>HYPERLINK("https://binhthuan.gov.vn/", "UBND Ủy ban nhân dân tỉnh Bình Thuận tỉnh Bình Thuận")</f>
        <v>UBND Ủy ban nhân dân tỉnh Bình Thuận tỉnh Bình Thuận</v>
      </c>
      <c r="C817" s="12" t="s">
        <v>321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29817</v>
      </c>
      <c r="B818" s="2" t="str">
        <f>HYPERLINK("https://www.facebook.com/TuoitreConganVinhPhuc/", "Công an tỉnh Vĩnh Phúc tỉnh Vĩnh Phúc")</f>
        <v>Công an tỉnh Vĩnh Phúc tỉnh Vĩnh Phúc</v>
      </c>
      <c r="C818" s="12" t="s">
        <v>321</v>
      </c>
      <c r="D818" s="12" t="s">
        <v>322</v>
      </c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29818</v>
      </c>
      <c r="B819" s="2" t="str">
        <f>HYPERLINK("https://vinhphuc.gov.vn/", "UBND Ủy ban nhân dân tỉnh Vĩnh Phúc tỉnh Vĩnh Phúc")</f>
        <v>UBND Ủy ban nhân dân tỉnh Vĩnh Phúc tỉnh Vĩnh Phúc</v>
      </c>
      <c r="C819" s="12" t="s">
        <v>321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29819</v>
      </c>
      <c r="B820" s="2" t="str">
        <f>HYPERLINK("https://www.facebook.com/TuoitrePhuNhuan/", "Công an quận Phú Nhuận thành phố Hồ Chí Minh")</f>
        <v>Công an quận Phú Nhuận thành phố Hồ Chí Minh</v>
      </c>
      <c r="C820" s="12" t="s">
        <v>321</v>
      </c>
      <c r="D820" s="12" t="s">
        <v>322</v>
      </c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29820</v>
      </c>
      <c r="B821" s="2" t="str">
        <f>HYPERLINK("http://phunhuan.hochiminhcity.gov.vn/", "UBND Ủy ban nhân dân quận Phú Nhuận thành phố Hồ Chí Minh")</f>
        <v>UBND Ủy ban nhân dân quận Phú Nhuận thành phố Hồ Chí Minh</v>
      </c>
      <c r="C821" s="12" t="s">
        <v>321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29821</v>
      </c>
      <c r="B822" s="2" t="str">
        <f>HYPERLINK("https://www.facebook.com/p/B%E1%BA%A3n-Tin-X%C3%A3-Minh-%C4%90%E1%BB%A9c-100057515256641/", "Công an xã Minh Đức tỉnh Bình Phước")</f>
        <v>Công an xã Minh Đức tỉnh Bình Phước</v>
      </c>
      <c r="C822" s="12" t="s">
        <v>321</v>
      </c>
      <c r="D822" s="12" t="s">
        <v>322</v>
      </c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29822</v>
      </c>
      <c r="B823" s="2" t="str">
        <f>HYPERLINK("http://minhduc.honquan.binhphuoc.gov.vn/", "UBND Ủy ban nhân dân xã Minh Đức tỉnh Bình Phước")</f>
        <v>UBND Ủy ban nhân dân xã Minh Đức tỉnh Bình Phước</v>
      </c>
      <c r="C823" s="12" t="s">
        <v>321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29823</v>
      </c>
      <c r="B824" s="2" t="str">
        <f>HYPERLINK("https://www.facebook.com/ANTTDAKMIL/?locale=vi_VN", "Công an huyện Dak Mil_x000D__x000D_
 _x000D__x000D_
  tỉnh Đắk Nông")</f>
        <v>Công an huyện Dak Mil_x000D__x000D_
 _x000D__x000D_
  tỉnh Đắk Nông</v>
      </c>
      <c r="C824" s="12" t="s">
        <v>321</v>
      </c>
      <c r="D824" s="12" t="s">
        <v>322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29824</v>
      </c>
      <c r="B825" s="2" t="str">
        <f>HYPERLINK("https://dakmil.daknong.gov.vn/", "UBND Ủy ban nhân dân huyện Dak Mil_x000D__x000D_
 _x000D__x000D_
  tỉnh Đắk Nông")</f>
        <v>UBND Ủy ban nhân dân huyện Dak Mil_x000D__x000D_
 _x000D__x000D_
  tỉnh Đắk Nông</v>
      </c>
      <c r="C825" s="12" t="s">
        <v>321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29825</v>
      </c>
      <c r="B826" s="2" t="s">
        <v>252</v>
      </c>
      <c r="C826" s="13" t="s">
        <v>1</v>
      </c>
      <c r="D826" s="12" t="s">
        <v>322</v>
      </c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29826</v>
      </c>
      <c r="B827" s="2" t="str">
        <f>HYPERLINK("https://tiengiang.gov.vn/", "UBND Ủy ban nhân dânn tỉnh Tiền Giang_x000D__x000D_
 _x000D__x000D_
  tỉnh TIỀN GIANG")</f>
        <v>UBND Ủy ban nhân dânn tỉnh Tiền Giang_x000D__x000D_
 _x000D__x000D_
  tỉnh TIỀN GIANG</v>
      </c>
      <c r="C827" s="12" t="s">
        <v>321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29827</v>
      </c>
      <c r="B828" s="2" t="str">
        <f>HYPERLINK("https://www.facebook.com/TuoitreConganbentre/", "Công an tỉnh Bến Tre_x000D__x000D_
 _x000D__x000D_
  tỉnh Bến Tre")</f>
        <v>Công an tỉnh Bến Tre_x000D__x000D_
 _x000D__x000D_
  tỉnh Bến Tre</v>
      </c>
      <c r="C828" s="12" t="s">
        <v>321</v>
      </c>
      <c r="D828" s="12" t="s">
        <v>322</v>
      </c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29828</v>
      </c>
      <c r="B829" s="2" t="str">
        <f>HYPERLINK("https://bentre.gov.vn/", "UBND Ủy ban nhân dân tỉnh Bến Tre_x000D__x000D_
 _x000D__x000D_
  tỉnh Bến Tre")</f>
        <v>UBND Ủy ban nhân dân tỉnh Bến Tre_x000D__x000D_
 _x000D__x000D_
  tỉnh Bến Tre</v>
      </c>
      <c r="C829" s="12" t="s">
        <v>321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29829</v>
      </c>
      <c r="B830" s="2" t="s">
        <v>253</v>
      </c>
      <c r="C830" s="13" t="s">
        <v>1</v>
      </c>
      <c r="D830" s="12" t="s">
        <v>322</v>
      </c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29830</v>
      </c>
      <c r="B831" s="2" t="str">
        <f>HYPERLINK("https://www.kontum.gov.vn/", "UBND Ủy ban nhân dân tỉnh Kontum_x000D__x000D_
 _x000D__x000D_
  tỉnh Kon Tum")</f>
        <v>UBND Ủy ban nhân dân tỉnh Kontum_x000D__x000D_
 _x000D__x000D_
  tỉnh Kon Tum</v>
      </c>
      <c r="C831" s="12" t="s">
        <v>321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29831</v>
      </c>
      <c r="B832" s="2" t="s">
        <v>254</v>
      </c>
      <c r="C832" s="13" t="s">
        <v>1</v>
      </c>
      <c r="D832" s="12" t="s">
        <v>322</v>
      </c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29832</v>
      </c>
      <c r="B833" s="2" t="str">
        <f>HYPERLINK("https://tptv.travinh.gov.vn/", "UBND Ủy ban nhân dân thành phố Trà Vinh_x000D__x000D_
 _x000D__x000D_
  tỉnh Trà Vinh")</f>
        <v>UBND Ủy ban nhân dân thành phố Trà Vinh_x000D__x000D_
 _x000D__x000D_
  tỉnh Trà Vinh</v>
      </c>
      <c r="C833" s="12" t="s">
        <v>321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29833</v>
      </c>
      <c r="B834" s="2" t="s">
        <v>255</v>
      </c>
      <c r="C834" s="13" t="s">
        <v>1</v>
      </c>
      <c r="D834" s="12" t="s">
        <v>322</v>
      </c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29834</v>
      </c>
      <c r="B835" s="2" t="str">
        <f>HYPERLINK("http://trangbom.dongnai.gov.vn/", "UBND Ủy ban nhân dân huyện Trảng Bom_x000D__x000D_
 _x000D__x000D_
  tỉnh Đồng Nai")</f>
        <v>UBND Ủy ban nhân dân huyện Trảng Bom_x000D__x000D_
 _x000D__x000D_
  tỉnh Đồng Nai</v>
      </c>
      <c r="C835" s="12" t="s">
        <v>321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29835</v>
      </c>
      <c r="B836" s="2" t="s">
        <v>256</v>
      </c>
      <c r="C836" s="13" t="s">
        <v>1</v>
      </c>
      <c r="D836" s="12" t="s">
        <v>322</v>
      </c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29836</v>
      </c>
      <c r="B837" s="2" t="str">
        <f>HYPERLINK("https://phutho.gov.vn/Pages/Index.aspx", "UBND Ủy ban nhân dânn tỉnh Phú Thọ _x000D__x000D_
 _x000D__x000D_
  tỉnh Phú Thọ")</f>
        <v>UBND Ủy ban nhân dânn tỉnh Phú Thọ _x000D__x000D_
 _x000D__x000D_
  tỉnh Phú Thọ</v>
      </c>
      <c r="C837" s="12" t="s">
        <v>321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29837</v>
      </c>
      <c r="B838" s="2" t="str">
        <f>HYPERLINK("https://www.facebook.com/phongqlhcninhthuan/", "Công an tỉnh Ninh Thuận tỉnh Ninh Thuận")</f>
        <v>Công an tỉnh Ninh Thuận tỉnh Ninh Thuận</v>
      </c>
      <c r="C838" s="12" t="s">
        <v>321</v>
      </c>
      <c r="D838" s="12" t="s">
        <v>322</v>
      </c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29838</v>
      </c>
      <c r="B839" s="2" t="str">
        <f>HYPERLINK("https://ninhthuan.gov.vn/", "UBND Ủy ban nhân dân tỉnh Ninh Thuận tỉnh Ninh Thuận")</f>
        <v>UBND Ủy ban nhân dân tỉnh Ninh Thuận tỉnh Ninh Thuận</v>
      </c>
      <c r="C839" s="12" t="s">
        <v>321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29839</v>
      </c>
      <c r="B840" s="2" t="s">
        <v>257</v>
      </c>
      <c r="C840" s="13" t="s">
        <v>1</v>
      </c>
      <c r="D840" s="12" t="s">
        <v>322</v>
      </c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29840</v>
      </c>
      <c r="B841" s="2" t="str">
        <f>HYPERLINK("https://danang.gov.vn/web/guest/chinh-quyen/chi-tiet?id=25095&amp;_c=3,9,33", "UBND Ủy ban nhân dânh sát điều tra tội phạm về ma túy PC47 _x000D__x000D_
 _x000D__x000D_
  thành phố Hà Nội")</f>
        <v>UBND Ủy ban nhân dânh sát điều tra tội phạm về ma túy PC47 _x000D__x000D_
 _x000D__x000D_
  thành phố Hà Nội</v>
      </c>
      <c r="C841" s="12" t="s">
        <v>321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29841</v>
      </c>
      <c r="B842" s="2" t="s">
        <v>160</v>
      </c>
      <c r="C842" s="13" t="s">
        <v>1</v>
      </c>
      <c r="D842" s="12" t="s">
        <v>322</v>
      </c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29842</v>
      </c>
      <c r="B843" s="2" t="s">
        <v>161</v>
      </c>
      <c r="C843" s="12" t="s">
        <v>321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29843</v>
      </c>
      <c r="B844" s="2" t="s">
        <v>162</v>
      </c>
      <c r="C844" s="13" t="s">
        <v>1</v>
      </c>
      <c r="D844" s="12" t="s">
        <v>322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29844</v>
      </c>
      <c r="B845" s="2" t="str">
        <f>HYPERLINK("https://tranyen.yenbai.gov.vn/", "UBND Ủy ban nhân dân huyện Trấn Yên tỉnh Yên Bái")</f>
        <v>UBND Ủy ban nhân dân huyện Trấn Yên tỉnh Yên Bái</v>
      </c>
      <c r="C845" s="12" t="s">
        <v>321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29845</v>
      </c>
      <c r="B846" s="2" t="str">
        <f>HYPERLINK("https://www.facebook.com/csgtcatpquangngai/", "Công an thành phố Quảng Ngãi tỉnh Quảng Ngãi")</f>
        <v>Công an thành phố Quảng Ngãi tỉnh Quảng Ngãi</v>
      </c>
      <c r="C846" s="12" t="s">
        <v>321</v>
      </c>
      <c r="D846" s="12" t="s">
        <v>322</v>
      </c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29846</v>
      </c>
      <c r="B847" s="2" t="str">
        <f>HYPERLINK("https://thanhpho.quangngai.gov.vn/", "UBND Ủy ban nhân dân thành phố Quảng Ngãi tỉnh Quảng Ngãi")</f>
        <v>UBND Ủy ban nhân dân thành phố Quảng Ngãi tỉnh Quảng Ngãi</v>
      </c>
      <c r="C847" s="12" t="s">
        <v>321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29847</v>
      </c>
      <c r="B848" s="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848" s="12" t="s">
        <v>321</v>
      </c>
      <c r="D848" s="12" t="s">
        <v>322</v>
      </c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29848</v>
      </c>
      <c r="B849" s="2" t="str">
        <f>HYPERLINK("http://ngocson.ngoclac.thanhhoa.gov.vn/", "UBND Ủy ban nhân dân huyện Ngọc Lặc tỉnh Thanh Hóa")</f>
        <v>UBND Ủy ban nhân dân huyện Ngọc Lặc tỉnh Thanh Hóa</v>
      </c>
      <c r="C849" s="12" t="s">
        <v>321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29849</v>
      </c>
      <c r="B850" s="2" t="s">
        <v>163</v>
      </c>
      <c r="C850" s="13" t="s">
        <v>1</v>
      </c>
      <c r="D850" s="12" t="s">
        <v>322</v>
      </c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29850</v>
      </c>
      <c r="B851" s="2" t="str">
        <f>HYPERLINK("https://quangbinh.gov.vn/", "UBND Ủy ban nhân dânt giao thông tỉnh Quảng Bình tỉnh Quảng Bình")</f>
        <v>UBND Ủy ban nhân dânt giao thông tỉnh Quảng Bình tỉnh Quảng Bình</v>
      </c>
      <c r="C851" s="12" t="s">
        <v>321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29851</v>
      </c>
      <c r="B852" s="2" t="str">
        <f>HYPERLINK("https://www.facebook.com/catpsonla/", "Công an tỉnh Sơn La tỉnh Sơn La")</f>
        <v>Công an tỉnh Sơn La tỉnh Sơn La</v>
      </c>
      <c r="C852" s="12" t="s">
        <v>321</v>
      </c>
      <c r="D852" s="12" t="s">
        <v>322</v>
      </c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29852</v>
      </c>
      <c r="B853" s="2" t="str">
        <f>HYPERLINK("https://sonla.gov.vn/", "UBND Ủy ban nhân dân tỉnh Sơn La tỉnh Sơn La")</f>
        <v>UBND Ủy ban nhân dân tỉnh Sơn La tỉnh Sơn La</v>
      </c>
      <c r="C853" s="12" t="s">
        <v>321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29853</v>
      </c>
      <c r="B854" s="2" t="str">
        <f>HYPERLINK("https://www.facebook.com/conganthachha/?locale=vi_VN", "Công an huyện Thạch Hà tỉnh Hà Tĩnh")</f>
        <v>Công an huyện Thạch Hà tỉnh Hà Tĩnh</v>
      </c>
      <c r="C854" s="12" t="s">
        <v>321</v>
      </c>
      <c r="D854" s="12" t="s">
        <v>322</v>
      </c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29854</v>
      </c>
      <c r="B855" s="2" t="str">
        <f>HYPERLINK("https://thachha.hatinh.gov.vn/", "UBND Ủy ban nhân dân huyện Thạch Hà tỉnh Hà Tĩnh")</f>
        <v>UBND Ủy ban nhân dân huyện Thạch Hà tỉnh Hà Tĩnh</v>
      </c>
      <c r="C855" s="12" t="s">
        <v>321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29855</v>
      </c>
      <c r="B856" s="2" t="str">
        <f>HYPERLINK("https://www.facebook.com/TuoitreConganVinhPhuc/", "Công an tỉnh Vĩnh Phúc tỉnh Vĩnh Phúc")</f>
        <v>Công an tỉnh Vĩnh Phúc tỉnh Vĩnh Phúc</v>
      </c>
      <c r="C856" s="12" t="s">
        <v>321</v>
      </c>
      <c r="D856" s="12" t="s">
        <v>322</v>
      </c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29856</v>
      </c>
      <c r="B857" s="2" t="str">
        <f>HYPERLINK("https://vinhphuc.gov.vn/", "UBND Ủy ban nhân dân tỉnh Vĩnh Phúc tỉnh Vĩnh Phúc")</f>
        <v>UBND Ủy ban nhân dân tỉnh Vĩnh Phúc tỉnh Vĩnh Phúc</v>
      </c>
      <c r="C857" s="12" t="s">
        <v>321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29857</v>
      </c>
      <c r="B858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858" s="12" t="s">
        <v>321</v>
      </c>
      <c r="D858" s="12" t="s">
        <v>322</v>
      </c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29858</v>
      </c>
      <c r="B859" s="2" t="str">
        <f>HYPERLINK("https://angiang.gov.vn/vi", "UBND Ủy ban nhân dân tỉnh An Giang tỉnh An Giang")</f>
        <v>UBND Ủy ban nhân dân tỉnh An Giang tỉnh An Giang</v>
      </c>
      <c r="C859" s="12" t="s">
        <v>321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29859</v>
      </c>
      <c r="B860" s="2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860" s="12" t="s">
        <v>321</v>
      </c>
      <c r="D860" s="12" t="s">
        <v>322</v>
      </c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29860</v>
      </c>
      <c r="B861" s="2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861" s="12" t="s">
        <v>321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29861</v>
      </c>
      <c r="B862" s="2" t="str">
        <f>HYPERLINK("https://www.facebook.com/CongAnQuanGoVap/?locale=vi_VN", "Công an quận Gò Vấp _x000D__x000D_
 _x000D__x000D_
  thành phố Hồ Chí Minh")</f>
        <v>Công an quận Gò Vấp _x000D__x000D_
 _x000D__x000D_
  thành phố Hồ Chí Minh</v>
      </c>
      <c r="C862" s="12" t="s">
        <v>321</v>
      </c>
      <c r="D862" s="12" t="s">
        <v>322</v>
      </c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29862</v>
      </c>
      <c r="B863" s="2" t="str">
        <f>HYPERLINK("https://govap.hochiminhcity.gov.vn/", "UBND Ủy ban nhân dân quận Gò Vấp _x000D__x000D_
 _x000D__x000D_
  thành phố Hồ Chí Minh")</f>
        <v>UBND Ủy ban nhân dân quận Gò Vấp _x000D__x000D_
 _x000D__x000D_
  thành phố Hồ Chí Minh</v>
      </c>
      <c r="C863" s="12" t="s">
        <v>321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29863</v>
      </c>
      <c r="B864" s="2" t="str">
        <f>HYPERLINK("https://www.facebook.com/tdlongan/?locale=nb_NO", "Công an huyện Đức Hòa thành phố Hồ Chí Minh")</f>
        <v>Công an huyện Đức Hòa thành phố Hồ Chí Minh</v>
      </c>
      <c r="C864" s="12" t="s">
        <v>321</v>
      </c>
      <c r="D864" s="12" t="s">
        <v>322</v>
      </c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29864</v>
      </c>
      <c r="B865" s="2" t="str">
        <f>HYPERLINK("https://longan.gov.vn/thoi-su-chinh-tri/chu-tich-ubnd-tinh-lam-viec-voi-huyen-duc-hoa-ve-giai-quyet-kho-khan-vuong-mac-trong-trien-khai--962028", "UBND Ủy ban nhân dân huyện Đức Hòa thành phố Hồ Chí Minh")</f>
        <v>UBND Ủy ban nhân dân huyện Đức Hòa thành phố Hồ Chí Minh</v>
      </c>
      <c r="C865" s="12" t="s">
        <v>321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29865</v>
      </c>
      <c r="B866" s="2" t="str">
        <f>HYPERLINK("https://www.facebook.com/Congantinhlaichau/", "Công an tỉnh Lai Châu _x000D__x000D_
 _x000D__x000D_
  tỉnh Lai Châu")</f>
        <v>Công an tỉnh Lai Châu _x000D__x000D_
 _x000D__x000D_
  tỉnh Lai Châu</v>
      </c>
      <c r="C866" s="12" t="s">
        <v>321</v>
      </c>
      <c r="D866" s="12" t="s">
        <v>322</v>
      </c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29866</v>
      </c>
      <c r="B867" s="2" t="str">
        <f>HYPERLINK("https://laichau.gov.vn/", "UBND Ủy ban nhân dân tỉnh Lai Châu _x000D__x000D_
 _x000D__x000D_
  tỉnh Lai Châu")</f>
        <v>UBND Ủy ban nhân dân tỉnh Lai Châu _x000D__x000D_
 _x000D__x000D_
  tỉnh Lai Châu</v>
      </c>
      <c r="C867" s="12" t="s">
        <v>321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29867</v>
      </c>
      <c r="B868" s="2" t="str">
        <f>HYPERLINK("https://www.facebook.com/tuoitreconganbaclieu/?locale=vi_VN", "Công an tỉnh Bạc Liêu _x000D__x000D_
 _x000D__x000D_
  tỉnh Bạc Liêu")</f>
        <v>Công an tỉnh Bạc Liêu _x000D__x000D_
 _x000D__x000D_
  tỉnh Bạc Liêu</v>
      </c>
      <c r="C868" s="12" t="s">
        <v>321</v>
      </c>
      <c r="D868" s="12" t="s">
        <v>322</v>
      </c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29868</v>
      </c>
      <c r="B869" s="2" t="str">
        <f>HYPERLINK("https://baclieu.gov.vn/", "UBND Ủy ban nhân dân tỉnh Bạc Liêu _x000D__x000D_
 _x000D__x000D_
  tỉnh Bạc Liêu")</f>
        <v>UBND Ủy ban nhân dân tỉnh Bạc Liêu _x000D__x000D_
 _x000D__x000D_
  tỉnh Bạc Liêu</v>
      </c>
      <c r="C869" s="12" t="s">
        <v>321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29869</v>
      </c>
      <c r="B870" s="2" t="s">
        <v>131</v>
      </c>
      <c r="C870" s="13" t="s">
        <v>1</v>
      </c>
      <c r="D870" s="12" t="s">
        <v>322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29870</v>
      </c>
      <c r="B871" s="2" t="str">
        <f>HYPERLINK("https://www.nghean.gov.vn/", "UBND Ủy ban nhân dân tỉnh Nghệ An tỉnh Nghệ An")</f>
        <v>UBND Ủy ban nhân dân tỉnh Nghệ An tỉnh Nghệ An</v>
      </c>
      <c r="C871" s="12" t="s">
        <v>321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29871</v>
      </c>
      <c r="B872" s="2" t="str">
        <f>HYPERLINK("https://www.facebook.com/congantinhhoabinh/", "Công an tỉnh Hòa Bình _x000D__x000D_
 _x000D__x000D_
  tỉnh Hòa Bình")</f>
        <v>Công an tỉnh Hòa Bình _x000D__x000D_
 _x000D__x000D_
  tỉnh Hòa Bình</v>
      </c>
      <c r="C872" s="12" t="s">
        <v>321</v>
      </c>
      <c r="D872" s="12" t="s">
        <v>322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29872</v>
      </c>
      <c r="B873" s="2" t="str">
        <f>HYPERLINK("https://www.hoabinh.gov.vn/", "UBND Ủy ban nhân dân tỉnh Hòa Bình _x000D__x000D_
 _x000D__x000D_
  tỉnh Hòa Bình")</f>
        <v>UBND Ủy ban nhân dân tỉnh Hòa Bình _x000D__x000D_
 _x000D__x000D_
  tỉnh Hòa Bình</v>
      </c>
      <c r="C873" s="12" t="s">
        <v>321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29873</v>
      </c>
      <c r="B874" s="2" t="str">
        <f>HYPERLINK("https://www.facebook.com/tuoitreconganbaclieu/?locale=vi_VN", "Công an tỉnh Bạc Liêu tỉnh Bạc Liêu")</f>
        <v>Công an tỉnh Bạc Liêu tỉnh Bạc Liêu</v>
      </c>
      <c r="C874" s="12" t="s">
        <v>321</v>
      </c>
      <c r="D874" s="12" t="s">
        <v>322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29874</v>
      </c>
      <c r="B875" s="2" t="str">
        <f>HYPERLINK("https://baclieu.gov.vn/", "UBND Ủy ban nhân dân tỉnh Bạc Liêu tỉnh Bạc Liêu")</f>
        <v>UBND Ủy ban nhân dân tỉnh Bạc Liêu tỉnh Bạc Liêu</v>
      </c>
      <c r="C875" s="12" t="s">
        <v>321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29875</v>
      </c>
      <c r="B876" s="2" t="str">
        <f>HYPERLINK("https://www.facebook.com/p/Tu%E1%BB%95i-tr%E1%BA%BB-C%C3%B4ng-an-t%E1%BB%89nh-Ki%C3%AAn-Giang-100064349125717/", "Công an tỉnh Kiên Giang _x000D__x000D_
 _x000D__x000D_
  tỉnh Kiên Giang")</f>
        <v>Công an tỉnh Kiên Giang _x000D__x000D_
 _x000D__x000D_
  tỉnh Kiên Giang</v>
      </c>
      <c r="C876" s="12" t="s">
        <v>321</v>
      </c>
      <c r="D876" s="12" t="s">
        <v>322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29876</v>
      </c>
      <c r="B877" s="2" t="str">
        <f>HYPERLINK("https://vpubnd.kiengiang.gov.vn/", "UBND Ủy ban nhân dân tỉnh Kiên Giang _x000D__x000D_
 _x000D__x000D_
  tỉnh Kiên Giang")</f>
        <v>UBND Ủy ban nhân dân tỉnh Kiên Giang _x000D__x000D_
 _x000D__x000D_
  tỉnh Kiên Giang</v>
      </c>
      <c r="C877" s="12" t="s">
        <v>321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29877</v>
      </c>
      <c r="B878" s="2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878" s="12" t="s">
        <v>321</v>
      </c>
      <c r="D878" s="12" t="s">
        <v>322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29878</v>
      </c>
      <c r="B879" s="2" t="str">
        <f>HYPERLINK("https://langson.gov.vn/", "UBND Ủy ban nhân dân tỉnh Lạng Sơn tỉnh Lạng Sơn")</f>
        <v>UBND Ủy ban nhân dân tỉnh Lạng Sơn tỉnh Lạng Sơn</v>
      </c>
      <c r="C879" s="12" t="s">
        <v>321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29879</v>
      </c>
      <c r="B880" s="2" t="str">
        <f>HYPERLINK("https://www.facebook.com/CATPCanTho/?locale=vi_VN", "Công an thành phố Cần Thơ _x000D__x000D_
 _x000D__x000D_
  thành phố Cần Thơ")</f>
        <v>Công an thành phố Cần Thơ _x000D__x000D_
 _x000D__x000D_
  thành phố Cần Thơ</v>
      </c>
      <c r="C880" s="12" t="s">
        <v>321</v>
      </c>
      <c r="D880" s="12" t="s">
        <v>322</v>
      </c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29880</v>
      </c>
      <c r="B881" s="2" t="str">
        <f>HYPERLINK("http://cantho.gov.vn/", "UBND Ủy ban nhân dân thành phố Cần Thơ _x000D__x000D_
 _x000D__x000D_
  thành phố Cần Thơ")</f>
        <v>UBND Ủy ban nhân dân thành phố Cần Thơ _x000D__x000D_
 _x000D__x000D_
  thành phố Cần Thơ</v>
      </c>
      <c r="C881" s="12" t="s">
        <v>321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29881</v>
      </c>
      <c r="B882" s="2" t="str">
        <f>HYPERLINK("https://www.facebook.com/tuoitreconganbaclieu/?locale=vi_VN", "Công an tỉnh Bạc Liêu tỉnh Bạc Liêu")</f>
        <v>Công an tỉnh Bạc Liêu tỉnh Bạc Liêu</v>
      </c>
      <c r="C882" s="12" t="s">
        <v>321</v>
      </c>
      <c r="D882" s="12" t="s">
        <v>322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29882</v>
      </c>
      <c r="B883" s="2" t="str">
        <f>HYPERLINK("https://baclieu.gov.vn/", "UBND Ủy ban nhân dân tỉnh Bạc Liêu tỉnh Bạc Liêu")</f>
        <v>UBND Ủy ban nhân dân tỉnh Bạc Liêu tỉnh Bạc Liêu</v>
      </c>
      <c r="C883" s="12" t="s">
        <v>321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29883</v>
      </c>
      <c r="B884" s="2" t="s">
        <v>179</v>
      </c>
      <c r="C884" s="13" t="s">
        <v>1</v>
      </c>
      <c r="D884" s="12" t="s">
        <v>322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29884</v>
      </c>
      <c r="B885" s="2" t="str">
        <f>HYPERLINK("https://quangbinh.gov.vn/", "UBND Ủy ban nhân dânn tỉnh Quảng Bình tỉnh Quảng Bình")</f>
        <v>UBND Ủy ban nhân dânn tỉnh Quảng Bình tỉnh Quảng Bình</v>
      </c>
      <c r="C885" s="12" t="s">
        <v>321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29885</v>
      </c>
      <c r="B886" s="2" t="str">
        <f>HYPERLINK("https://www.facebook.com/congan.thaibinh.gov.vn/", "Công an tỉnh Thái Bình _x000D__x000D_
 _x000D__x000D_
  tỉnh Thái Bình")</f>
        <v>Công an tỉnh Thái Bình _x000D__x000D_
 _x000D__x000D_
  tỉnh Thái Bình</v>
      </c>
      <c r="C886" s="12" t="s">
        <v>321</v>
      </c>
      <c r="D886" s="12" t="s">
        <v>322</v>
      </c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29886</v>
      </c>
      <c r="B887" s="2" t="str">
        <f>HYPERLINK("https://thaibinh.gov.vn/", "UBND Ủy ban nhân dân tỉnh Thái Bình _x000D__x000D_
 _x000D__x000D_
  tỉnh Thái Bình")</f>
        <v>UBND Ủy ban nhân dân tỉnh Thái Bình _x000D__x000D_
 _x000D__x000D_
  tỉnh Thái Bình</v>
      </c>
      <c r="C887" s="12" t="s">
        <v>321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29887</v>
      </c>
      <c r="B888" s="2" t="s">
        <v>258</v>
      </c>
      <c r="C888" s="13" t="s">
        <v>1</v>
      </c>
      <c r="D888" s="12" t="s">
        <v>322</v>
      </c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29888</v>
      </c>
      <c r="B889" s="2" t="str">
        <f>HYPERLINK("https://thainguyen.gov.vn/", "UBND Ủy ban nhân dân tỉnh Thái Nguyên _x000D__x000D_
 _x000D__x000D_
  tỉnh Thái Nguyên")</f>
        <v>UBND Ủy ban nhân dân tỉnh Thái Nguyên _x000D__x000D_
 _x000D__x000D_
  tỉnh Thái Nguyên</v>
      </c>
      <c r="C889" s="12" t="s">
        <v>321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29889</v>
      </c>
      <c r="B890" s="2" t="str">
        <f>HYPERLINK("https://www.facebook.com/p/C%C3%B4ng-An-T%E1%BB%89nh-B%E1%BA%AFc-Ninh-100067184832103/", "Công an tỉnh Bắc Ninh _x000D__x000D_
 _x000D__x000D_
  tỉnh Bắc Ninh")</f>
        <v>Công an tỉnh Bắc Ninh _x000D__x000D_
 _x000D__x000D_
  tỉnh Bắc Ninh</v>
      </c>
      <c r="C890" s="12" t="s">
        <v>321</v>
      </c>
      <c r="D890" s="12" t="s">
        <v>322</v>
      </c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29890</v>
      </c>
      <c r="B891" s="2" t="str">
        <f>HYPERLINK("https://bacninh.gov.vn/", "UBND Ủy ban nhân dân tỉnh Bắc Ninh _x000D__x000D_
 _x000D__x000D_
  tỉnh Bắc Ninh")</f>
        <v>UBND Ủy ban nhân dân tỉnh Bắc Ninh _x000D__x000D_
 _x000D__x000D_
  tỉnh Bắc Ninh</v>
      </c>
      <c r="C891" s="12" t="s">
        <v>321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29891</v>
      </c>
      <c r="B892" s="2" t="str">
        <f>HYPERLINK("https://www.facebook.com/conganhatinh/", "Công an tỉnh Hà Tĩnh _x000D__x000D_
 _x000D__x000D_
  tỉnh Hà Tĩnh")</f>
        <v>Công an tỉnh Hà Tĩnh _x000D__x000D_
 _x000D__x000D_
  tỉnh Hà Tĩnh</v>
      </c>
      <c r="C892" s="12" t="s">
        <v>321</v>
      </c>
      <c r="D892" s="12" t="s">
        <v>322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29892</v>
      </c>
      <c r="B893" s="2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893" s="12" t="s">
        <v>321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29893</v>
      </c>
      <c r="B894" s="2" t="str">
        <f>HYPERLINK("https://www.facebook.com/catpsonla/", "Công an thành phố Sơn La _x000D__x000D_
 _x000D__x000D_
  tỉnh Sơn La")</f>
        <v>Công an thành phố Sơn La _x000D__x000D_
 _x000D__x000D_
  tỉnh Sơn La</v>
      </c>
      <c r="C894" s="12" t="s">
        <v>321</v>
      </c>
      <c r="D894" s="12" t="s">
        <v>322</v>
      </c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29894</v>
      </c>
      <c r="B895" s="2" t="str">
        <f>HYPERLINK("https://thanhpho.sonla.gov.vn/", "UBND Ủy ban nhân dân thành phố Sơn La _x000D__x000D_
 _x000D__x000D_
  tỉnh Sơn La")</f>
        <v>UBND Ủy ban nhân dân thành phố Sơn La _x000D__x000D_
 _x000D__x000D_
  tỉnh Sơn La</v>
      </c>
      <c r="C895" s="12" t="s">
        <v>321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29895</v>
      </c>
      <c r="B896" s="2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896" s="12" t="s">
        <v>321</v>
      </c>
      <c r="D896" s="12" t="s">
        <v>322</v>
      </c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29896</v>
      </c>
      <c r="B897" s="2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897" s="12" t="s">
        <v>321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29897</v>
      </c>
      <c r="B898" s="2" t="str">
        <f>HYPERLINK("https://www.facebook.com/xnctthue/", "Công an tỉnh Thừa Thiên Huế tỉnh THỪA THIÊN HUẾ")</f>
        <v>Công an tỉnh Thừa Thiên Huế tỉnh THỪA THIÊN HUẾ</v>
      </c>
      <c r="C898" s="12" t="s">
        <v>321</v>
      </c>
      <c r="D898" s="12" t="s">
        <v>322</v>
      </c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29898</v>
      </c>
      <c r="B899" s="2" t="str">
        <f>HYPERLINK("https://thuathienhue.gov.vn/", "UBND Ủy ban nhân dân tỉnh Thừa Thiên Huế tỉnh THỪA THIÊN HUẾ")</f>
        <v>UBND Ủy ban nhân dân tỉnh Thừa Thiên Huế tỉnh THỪA THIÊN HUẾ</v>
      </c>
      <c r="C899" s="12" t="s">
        <v>321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29899</v>
      </c>
      <c r="B900" s="2" t="s">
        <v>259</v>
      </c>
      <c r="C900" s="13" t="s">
        <v>1</v>
      </c>
      <c r="D900" s="12" t="s">
        <v>322</v>
      </c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29900</v>
      </c>
      <c r="B901" s="2" t="str">
        <f>HYPERLINK("https://www.nghean.gov.vn/", "UBND Ủy ban nhân dân tỉnh Nghệ An _x000D__x000D_
 _x000D__x000D_
  tỉnh Nghệ An")</f>
        <v>UBND Ủy ban nhân dân tỉnh Nghệ An _x000D__x000D_
 _x000D__x000D_
  tỉnh Nghệ An</v>
      </c>
      <c r="C901" s="12" t="s">
        <v>321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29901</v>
      </c>
      <c r="B902" s="2" t="s">
        <v>260</v>
      </c>
      <c r="C902" s="13" t="s">
        <v>1</v>
      </c>
      <c r="D902" s="12" t="s">
        <v>322</v>
      </c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29902</v>
      </c>
      <c r="B903" s="2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03" s="12" t="s">
        <v>321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29903</v>
      </c>
      <c r="B904" s="2" t="str">
        <f>HYPERLINK("https://www.facebook.com/ANTVKhanhHoa/?locale=vi_VN", "Công an tỉnh Khánh Hòa tỉnh Khánh Hòa")</f>
        <v>Công an tỉnh Khánh Hòa tỉnh Khánh Hòa</v>
      </c>
      <c r="C904" s="12" t="s">
        <v>321</v>
      </c>
      <c r="D904" s="12" t="s">
        <v>322</v>
      </c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29904</v>
      </c>
      <c r="B905" s="2" t="str">
        <f>HYPERLINK("https://congbaokhanhhoa.gov.vn/van-ban-quy-pham-phap-luat/VBQPPL_UBND", "UBND Ủy ban nhân dân tỉnh Khánh Hòa tỉnh Khánh Hòa")</f>
        <v>UBND Ủy ban nhân dân tỉnh Khánh Hòa tỉnh Khánh Hòa</v>
      </c>
      <c r="C905" s="12" t="s">
        <v>321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29905</v>
      </c>
      <c r="B906" s="2" t="s">
        <v>261</v>
      </c>
      <c r="C906" s="13" t="s">
        <v>1</v>
      </c>
      <c r="D906" s="12" t="s">
        <v>322</v>
      </c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29906</v>
      </c>
      <c r="B907" s="2" t="str">
        <f>HYPERLINK("https://www.tayninh.gov.vn/", "UBND Ủy ban nhân dânn tỉnh Tây Ninh _x000D__x000D_
 _x000D__x000D_
  tỉnh TÂY NINH")</f>
        <v>UBND Ủy ban nhân dânn tỉnh Tây Ninh _x000D__x000D_
 _x000D__x000D_
  tỉnh TÂY NINH</v>
      </c>
      <c r="C907" s="12" t="s">
        <v>321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29907</v>
      </c>
      <c r="B908" s="2" t="str">
        <f>HYPERLINK("https://www.facebook.com/conganhatinh/", "Công an tỉnh Hà Tĩnh tỉnh Hà Tĩnh")</f>
        <v>Công an tỉnh Hà Tĩnh tỉnh Hà Tĩnh</v>
      </c>
      <c r="C908" s="12" t="s">
        <v>321</v>
      </c>
      <c r="D908" s="12" t="s">
        <v>322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29908</v>
      </c>
      <c r="B909" s="2" t="str">
        <f>HYPERLINK("https://hatinh.gov.vn/", "UBND Ủy ban nhân dân tỉnh Hà Tĩnh tỉnh Hà Tĩnh")</f>
        <v>UBND Ủy ban nhân dân tỉnh Hà Tĩnh tỉnh Hà Tĩnh</v>
      </c>
      <c r="C909" s="12" t="s">
        <v>321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29909</v>
      </c>
      <c r="B910" s="2" t="s">
        <v>260</v>
      </c>
      <c r="C910" s="13" t="s">
        <v>1</v>
      </c>
      <c r="D910" s="12" t="s">
        <v>322</v>
      </c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29910</v>
      </c>
      <c r="B911" s="2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11" s="12" t="s">
        <v>321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29911</v>
      </c>
      <c r="B912" s="2" t="str">
        <f>HYPERLINK("https://www.facebook.com/xuatnhapcanhquangtri/", "Công an tỉnh Quảng Trị _x000D__x000D_
 _x000D__x000D_
  tỉnh Quảng Trị")</f>
        <v>Công an tỉnh Quảng Trị _x000D__x000D_
 _x000D__x000D_
  tỉnh Quảng Trị</v>
      </c>
      <c r="C912" s="12" t="s">
        <v>321</v>
      </c>
      <c r="D912" s="12" t="s">
        <v>322</v>
      </c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29912</v>
      </c>
      <c r="B913" s="2" t="str">
        <f>HYPERLINK("https://www.quangtri.gov.vn/", "UBND Ủy ban nhân dân tỉnh Quảng Trị _x000D__x000D_
 _x000D__x000D_
  tỉnh Quảng Trị")</f>
        <v>UBND Ủy ban nhân dân tỉnh Quảng Trị _x000D__x000D_
 _x000D__x000D_
  tỉnh Quảng Trị</v>
      </c>
      <c r="C913" s="12" t="s">
        <v>321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29913</v>
      </c>
      <c r="B914" s="2" t="s">
        <v>180</v>
      </c>
      <c r="C914" s="13" t="s">
        <v>1</v>
      </c>
      <c r="D914" s="12" t="s">
        <v>322</v>
      </c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29914</v>
      </c>
      <c r="B915" s="2" t="str">
        <f>HYPERLINK("https://www.hoabinh.gov.vn/", "UBND Ủy ban nhân dânn tỉnh Hòa Bình tỉnh Hòa Bình")</f>
        <v>UBND Ủy ban nhân dânn tỉnh Hòa Bình tỉnh Hòa Bình</v>
      </c>
      <c r="C915" s="12" t="s">
        <v>321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29915</v>
      </c>
      <c r="B916" s="2" t="s">
        <v>262</v>
      </c>
      <c r="C916" s="13" t="s">
        <v>1</v>
      </c>
      <c r="D916" s="12" t="s">
        <v>322</v>
      </c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29916</v>
      </c>
      <c r="B917" s="2" t="str">
        <f>HYPERLINK("https://vinhphuc.gov.vn/", "UBND Ủy ban nhân dânn tỉnh Vĩnh Phúc _x000D__x000D_
 _x000D__x000D_
  tỉnh Vĩnh Phúc")</f>
        <v>UBND Ủy ban nhân dânn tỉnh Vĩnh Phúc _x000D__x000D_
 _x000D__x000D_
  tỉnh Vĩnh Phúc</v>
      </c>
      <c r="C917" s="12" t="s">
        <v>321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29917</v>
      </c>
      <c r="B918" s="2" t="s">
        <v>181</v>
      </c>
      <c r="C918" s="13" t="s">
        <v>1</v>
      </c>
      <c r="D918" s="12" t="s">
        <v>322</v>
      </c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29918</v>
      </c>
      <c r="B919" s="2" t="str">
        <f>HYPERLINK("https://www.yenbai.gov.vn/", "UBND Ủy ban nhân dânn tỉnh Yên Bái tỉnh Yên Bái")</f>
        <v>UBND Ủy ban nhân dânn tỉnh Yên Bái tỉnh Yên Bái</v>
      </c>
      <c r="C919" s="12" t="s">
        <v>321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29919</v>
      </c>
      <c r="B920" s="2" t="str">
        <f>HYPERLINK("https://www.facebook.com/conganhatinh/", "Công an tỉnh Hà Tĩnh _x000D__x000D_
 _x000D__x000D_
  tỉnh Hà Tĩnh")</f>
        <v>Công an tỉnh Hà Tĩnh _x000D__x000D_
 _x000D__x000D_
  tỉnh Hà Tĩnh</v>
      </c>
      <c r="C920" s="12" t="s">
        <v>321</v>
      </c>
      <c r="D920" s="12" t="s">
        <v>322</v>
      </c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29920</v>
      </c>
      <c r="B921" s="2" t="str">
        <f>HYPERLINK("https://hatinh.gov.vn/", "UBND Ủy ban nhân dân tỉnh Hà Tĩnh _x000D__x000D_
 _x000D__x000D_
  tỉnh Hà Tĩnh")</f>
        <v>UBND Ủy ban nhân dân tỉnh Hà Tĩnh _x000D__x000D_
 _x000D__x000D_
  tỉnh Hà Tĩnh</v>
      </c>
      <c r="C921" s="12" t="s">
        <v>321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29921</v>
      </c>
      <c r="B922" s="2" t="str">
        <f>HYPERLINK("https://www.facebook.com/ConganhuyenHuongSon/", "Công an huyện Hương Sơn _x000D__x000D_
 _x000D__x000D_
  tỉnh Hà Tĩnh")</f>
        <v>Công an huyện Hương Sơn _x000D__x000D_
 _x000D__x000D_
  tỉnh Hà Tĩnh</v>
      </c>
      <c r="C922" s="12" t="s">
        <v>321</v>
      </c>
      <c r="D922" s="12" t="s">
        <v>322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29922</v>
      </c>
      <c r="B923" s="2" t="str">
        <f>HYPERLINK("https://huongson.hatinh.gov.vn/", "UBND Ủy ban nhân dân huyện Hương Sơn _x000D__x000D_
 _x000D__x000D_
  tỉnh Hà Tĩnh")</f>
        <v>UBND Ủy ban nhân dân huyện Hương Sơn _x000D__x000D_
 _x000D__x000D_
  tỉnh Hà Tĩnh</v>
      </c>
      <c r="C923" s="12" t="s">
        <v>321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29923</v>
      </c>
      <c r="B924" s="2" t="str">
        <f>HYPERLINK("https://www.facebook.com/ConganhuyenDakDoa/", "Công an huyện Đak Đoa tỉnh Gia Lai")</f>
        <v>Công an huyện Đak Đoa tỉnh Gia Lai</v>
      </c>
      <c r="C924" s="12" t="s">
        <v>321</v>
      </c>
      <c r="D924" s="12" t="s">
        <v>322</v>
      </c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29924</v>
      </c>
      <c r="B925" s="2" t="str">
        <f>HYPERLINK("https://dakdoa.gialai.gov.vn/", "UBND Ủy ban nhân dân huyện Đak Đoa tỉnh Gia Lai")</f>
        <v>UBND Ủy ban nhân dân huyện Đak Đoa tỉnh Gia Lai</v>
      </c>
      <c r="C925" s="12" t="s">
        <v>321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29925</v>
      </c>
      <c r="B926" s="2" t="str">
        <f>HYPERLINK("https://www.facebook.com/ConganThuDo/?locale=vi_VN", "Công an thành phố Hà Nội _x000D__x000D_
 _x000D__x000D_
  thành phố Hà Nội")</f>
        <v>Công an thành phố Hà Nội _x000D__x000D_
 _x000D__x000D_
  thành phố Hà Nội</v>
      </c>
      <c r="C926" s="12" t="s">
        <v>321</v>
      </c>
      <c r="D926" s="12" t="s">
        <v>322</v>
      </c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29926</v>
      </c>
      <c r="B927" s="2" t="str">
        <f>HYPERLINK("https://hanoi.gov.vn/", "UBND Ủy ban nhân dân thành phố Hà Nội _x000D__x000D_
 _x000D__x000D_
  thành phố Hà Nội")</f>
        <v>UBND Ủy ban nhân dân thành phố Hà Nội _x000D__x000D_
 _x000D__x000D_
  thành phố Hà Nội</v>
      </c>
      <c r="C927" s="12" t="s">
        <v>321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29927</v>
      </c>
      <c r="B928" s="2" t="str">
        <f>HYPERLINK("https://www.facebook.com/ConganThuDo/?locale=vi_VN", "Công an thành phố Hà Nội _x000D__x000D_
 _x000D__x000D_
  thành phố Hà Nội")</f>
        <v>Công an thành phố Hà Nội _x000D__x000D_
 _x000D__x000D_
  thành phố Hà Nội</v>
      </c>
      <c r="C928" s="12" t="s">
        <v>321</v>
      </c>
      <c r="D928" s="12" t="s">
        <v>322</v>
      </c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29928</v>
      </c>
      <c r="B929" s="2" t="str">
        <f>HYPERLINK("https://hanoi.gov.vn/", "UBND Ủy ban nhân dân thành phố Hà Nội _x000D__x000D_
 _x000D__x000D_
  thành phố Hà Nội")</f>
        <v>UBND Ủy ban nhân dân thành phố Hà Nội _x000D__x000D_
 _x000D__x000D_
  thành phố Hà Nội</v>
      </c>
      <c r="C929" s="12" t="s">
        <v>321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29929</v>
      </c>
      <c r="B930" s="2" t="str">
        <f>HYPERLINK("https://www.facebook.com/csqlhcquangninh/", "Công an tỉnh Quảng Ninh _x000D__x000D_
 _x000D__x000D_
  tỉnh Quảng Ninh")</f>
        <v>Công an tỉnh Quảng Ninh _x000D__x000D_
 _x000D__x000D_
  tỉnh Quảng Ninh</v>
      </c>
      <c r="C930" s="12" t="s">
        <v>321</v>
      </c>
      <c r="D930" s="12" t="s">
        <v>322</v>
      </c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29930</v>
      </c>
      <c r="B931" s="2" t="str">
        <f>HYPERLINK("https://www.quangninh.gov.vn/", "UBND Ủy ban nhân dân tỉnh Quảng Ninh _x000D__x000D_
 _x000D__x000D_
  tỉnh Quảng Ninh")</f>
        <v>UBND Ủy ban nhân dân tỉnh Quảng Ninh _x000D__x000D_
 _x000D__x000D_
  tỉnh Quảng Ninh</v>
      </c>
      <c r="C931" s="12" t="s">
        <v>321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29931</v>
      </c>
      <c r="B932" s="2" t="s">
        <v>180</v>
      </c>
      <c r="C932" s="13" t="s">
        <v>1</v>
      </c>
      <c r="D932" s="12" t="s">
        <v>322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29932</v>
      </c>
      <c r="B933" s="2" t="str">
        <f>HYPERLINK("https://www.hoabinh.gov.vn/", "UBND Ủy ban nhân dânn tỉnh Hòa Bình tỉnh Hòa Bình")</f>
        <v>UBND Ủy ban nhân dânn tỉnh Hòa Bình tỉnh Hòa Bình</v>
      </c>
      <c r="C933" s="12" t="s">
        <v>321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29933</v>
      </c>
      <c r="B934" s="2" t="s">
        <v>260</v>
      </c>
      <c r="C934" s="13" t="s">
        <v>1</v>
      </c>
      <c r="D934" s="12" t="s">
        <v>322</v>
      </c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29934</v>
      </c>
      <c r="B935" s="2" t="str">
        <f>HYPERLINK("https://baclieu.gov.vn/", "UBND Ủy ban nhân dânn tỉnh Bạc Liêu _x000D__x000D_
 _x000D__x000D_
  tỉnh Bạc Liêu")</f>
        <v>UBND Ủy ban nhân dânn tỉnh Bạc Liêu _x000D__x000D_
 _x000D__x000D_
  tỉnh Bạc Liêu</v>
      </c>
      <c r="C935" s="12" t="s">
        <v>321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29935</v>
      </c>
      <c r="B936" s="2" t="s">
        <v>182</v>
      </c>
      <c r="C936" s="13" t="s">
        <v>1</v>
      </c>
      <c r="D936" s="12" t="s">
        <v>322</v>
      </c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29936</v>
      </c>
      <c r="B937" s="2" t="str">
        <f>HYPERLINK("https://kiengiang.gov.vn/", "UBND Ủy ban nhân dânn tỉnh Kiên Giang tỉnh Kiên Giang")</f>
        <v>UBND Ủy ban nhân dânn tỉnh Kiên Giang tỉnh Kiên Giang</v>
      </c>
      <c r="C937" s="12" t="s">
        <v>321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29937</v>
      </c>
      <c r="B938" s="2" t="s">
        <v>183</v>
      </c>
      <c r="C938" s="13" t="s">
        <v>1</v>
      </c>
      <c r="D938" s="12" t="s">
        <v>322</v>
      </c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29938</v>
      </c>
      <c r="B939" s="2" t="str">
        <f>HYPERLINK("https://caobang.gov.vn/uy-ban-nhan-dan-tinh", "UBND Ủy ban nhân dânn tỉnh Cao Bằng tỉnh Cao Bằng")</f>
        <v>UBND Ủy ban nhân dânn tỉnh Cao Bằng tỉnh Cao Bằng</v>
      </c>
      <c r="C939" s="12" t="s">
        <v>321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29939</v>
      </c>
      <c r="B940" s="2" t="s">
        <v>263</v>
      </c>
      <c r="C940" s="13" t="s">
        <v>1</v>
      </c>
      <c r="D940" s="12" t="s">
        <v>322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29940</v>
      </c>
      <c r="B941" s="2" t="str">
        <f>HYPERLINK("https://vinhlong.gov.vn/", "UBND Ủy ban nhân dân tỉnh Vĩnh Long _x000D__x000D_
 _x000D__x000D_
  tỉnh Vĩnh Long")</f>
        <v>UBND Ủy ban nhân dân tỉnh Vĩnh Long _x000D__x000D_
 _x000D__x000D_
  tỉnh Vĩnh Long</v>
      </c>
      <c r="C941" s="12" t="s">
        <v>321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29941</v>
      </c>
      <c r="B942" s="2" t="s">
        <v>264</v>
      </c>
      <c r="C942" s="13" t="s">
        <v>1</v>
      </c>
      <c r="D942" s="12" t="s">
        <v>322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29942</v>
      </c>
      <c r="B943" s="2" t="str">
        <f>HYPERLINK("https://binhdinh.gov.vn/", "UBND Ủy ban nhân dân tinh Bình Định _x000D__x000D_
 _x000D__x000D_
  tỉnh Bình Định")</f>
        <v>UBND Ủy ban nhân dân tinh Bình Định _x000D__x000D_
 _x000D__x000D_
  tỉnh Bình Định</v>
      </c>
      <c r="C943" s="12" t="s">
        <v>321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29943</v>
      </c>
      <c r="B944" s="2" t="s">
        <v>184</v>
      </c>
      <c r="C944" s="13" t="s">
        <v>1</v>
      </c>
      <c r="D944" s="12" t="s">
        <v>322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29944</v>
      </c>
      <c r="B945" s="2" t="str">
        <f>HYPERLINK("https://gialai.gov.vn/", "UBND Ủy ban nhân dânn tỉnh Gia Lai tỉnh Gia Lai")</f>
        <v>UBND Ủy ban nhân dânn tỉnh Gia Lai tỉnh Gia Lai</v>
      </c>
      <c r="C945" s="12" t="s">
        <v>321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29945</v>
      </c>
      <c r="B946" s="2" t="s">
        <v>265</v>
      </c>
      <c r="C946" s="13" t="s">
        <v>1</v>
      </c>
      <c r="D946" s="12" t="s">
        <v>322</v>
      </c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29946</v>
      </c>
      <c r="B947" s="2" t="str">
        <f>HYPERLINK("https://hagiang.gov.vn/", "UBND Ủy ban nhân dânn tỉnh Hà Giang _x000D__x000D_
 _x000D__x000D_
  tỉnh Hà Giang")</f>
        <v>UBND Ủy ban nhân dânn tỉnh Hà Giang _x000D__x000D_
 _x000D__x000D_
  tỉnh Hà Giang</v>
      </c>
      <c r="C947" s="12" t="s">
        <v>321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29947</v>
      </c>
      <c r="B948" s="2" t="s">
        <v>185</v>
      </c>
      <c r="C948" s="13" t="s">
        <v>1</v>
      </c>
      <c r="D948" s="12" t="s">
        <v>322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29948</v>
      </c>
      <c r="B949" s="2" t="str">
        <f>HYPERLINK("https://hungyen.gov.vn/", "UBND Ủy ban nhân dânn tỉnh Hưng Yên tỉnh Hưng Yên")</f>
        <v>UBND Ủy ban nhân dânn tỉnh Hưng Yên tỉnh Hưng Yên</v>
      </c>
      <c r="C949" s="12" t="s">
        <v>321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29949</v>
      </c>
      <c r="B950" s="2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950" s="12" t="s">
        <v>321</v>
      </c>
      <c r="D950" s="12" t="s">
        <v>322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29950</v>
      </c>
      <c r="B951" s="2" t="str">
        <f>HYPERLINK("https://langson.gov.vn/", "UBND Ủy ban nhân dân tỉnh Lạng Sơn tỉnh Lạng Sơn")</f>
        <v>UBND Ủy ban nhân dân tỉnh Lạng Sơn tỉnh Lạng Sơn</v>
      </c>
      <c r="C951" s="12" t="s">
        <v>321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29951</v>
      </c>
      <c r="B952" s="2" t="s">
        <v>266</v>
      </c>
      <c r="C952" s="13" t="s">
        <v>1</v>
      </c>
      <c r="D952" s="12" t="s">
        <v>322</v>
      </c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29952</v>
      </c>
      <c r="B953" s="2" t="str">
        <f>HYPERLINK("https://quangbinh.gov.vn/", "UBND Ủy ban nhân dânn tỉnh Quảng Bình _x000D__x000D_
 _x000D__x000D_
  tỉnh Quảng Bình")</f>
        <v>UBND Ủy ban nhân dânn tỉnh Quảng Bình _x000D__x000D_
 _x000D__x000D_
  tỉnh Quảng Bình</v>
      </c>
      <c r="C953" s="12" t="s">
        <v>321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29953</v>
      </c>
      <c r="B954" s="2" t="str">
        <f>HYPERLINK("https://www.facebook.com/doanthanhniencongantayninh/", "Công an tỉnh Tây Ninh tỉnh TÂY NINH")</f>
        <v>Công an tỉnh Tây Ninh tỉnh TÂY NINH</v>
      </c>
      <c r="C954" s="12" t="s">
        <v>321</v>
      </c>
      <c r="D954" s="12" t="s">
        <v>322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29954</v>
      </c>
      <c r="B955" s="2" t="str">
        <f>HYPERLINK("https://www.tayninh.gov.vn/", "UBND Ủy ban nhân dân tỉnh Tây Ninh tỉnh TÂY NINH")</f>
        <v>UBND Ủy ban nhân dân tỉnh Tây Ninh tỉnh TÂY NINH</v>
      </c>
      <c r="C955" s="12" t="s">
        <v>321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29955</v>
      </c>
      <c r="B956" s="2" t="str">
        <f>HYPERLINK("https://www.facebook.com/catphochiminhofficial/?locale=vi_VN", "Công an thành phố Hồ Chí Minh_x000D__x000D_
 _x000D__x000D_
  thành phố Hồ Chí Minh")</f>
        <v>Công an thành phố Hồ Chí Minh_x000D__x000D_
 _x000D__x000D_
  thành phố Hồ Chí Minh</v>
      </c>
      <c r="C956" s="12" t="s">
        <v>321</v>
      </c>
      <c r="D956" s="12" t="s">
        <v>322</v>
      </c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29956</v>
      </c>
      <c r="B957" s="2" t="str">
        <f>HYPERLINK("https://vpub.hochiminhcity.gov.vn/", "UBND Ủy ban nhân dân thành phố Hồ Chí Minh_x000D__x000D_
 _x000D__x000D_
  thành phố Hồ Chí Minh")</f>
        <v>UBND Ủy ban nhân dân thành phố Hồ Chí Minh_x000D__x000D_
 _x000D__x000D_
  thành phố Hồ Chí Minh</v>
      </c>
      <c r="C957" s="12" t="s">
        <v>321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29957</v>
      </c>
      <c r="B958" s="2" t="str">
        <f>HYPERLINK("https://www.facebook.com/conganthanhphohaiduong/", "Công an tinh Hải Dương _x000D__x000D_
 _x000D__x000D_
  tỉnh Hải Dương")</f>
        <v>Công an tinh Hải Dương _x000D__x000D_
 _x000D__x000D_
  tỉnh Hải Dương</v>
      </c>
      <c r="C958" s="12" t="s">
        <v>321</v>
      </c>
      <c r="D958" s="12" t="s">
        <v>322</v>
      </c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29958</v>
      </c>
      <c r="B959" s="2" t="str">
        <f>HYPERLINK("https://haiduong.gov.vn/", "UBND Ủy ban nhân dân tinh Hải Dương _x000D__x000D_
 _x000D__x000D_
  tỉnh Hải Dương")</f>
        <v>UBND Ủy ban nhân dân tinh Hải Dương _x000D__x000D_
 _x000D__x000D_
  tỉnh Hải Dương</v>
      </c>
      <c r="C959" s="12" t="s">
        <v>321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29959</v>
      </c>
      <c r="B960" s="2" t="str">
        <f>HYPERLINK("https://www.facebook.com/p/C%C3%B4ng-an-huy%E1%BB%87n-Anh-S%C6%A1n-100050389963999/", "Công an huyện Anh Sơn _x000D__x000D_
 _x000D__x000D_
  tỉnh Nghệ An")</f>
        <v>Công an huyện Anh Sơn _x000D__x000D_
 _x000D__x000D_
  tỉnh Nghệ An</v>
      </c>
      <c r="C960" s="12" t="s">
        <v>321</v>
      </c>
      <c r="D960" s="12" t="s">
        <v>322</v>
      </c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29960</v>
      </c>
      <c r="B961" s="2" t="str">
        <f>HYPERLINK("https://anhson.nghean.gov.vn/", "UBND Ủy ban nhân dân huyện Anh Sơn _x000D__x000D_
 _x000D__x000D_
  tỉnh Nghệ An")</f>
        <v>UBND Ủy ban nhân dân huyện Anh Sơn _x000D__x000D_
 _x000D__x000D_
  tỉnh Nghệ An</v>
      </c>
      <c r="C961" s="12" t="s">
        <v>321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29961</v>
      </c>
      <c r="B962" s="2" t="s">
        <v>267</v>
      </c>
      <c r="C962" s="13" t="s">
        <v>1</v>
      </c>
      <c r="D962" s="12" t="s">
        <v>322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29962</v>
      </c>
      <c r="B963" s="2" t="str">
        <f>HYPERLINK("https://www.kontum.gov.vn/", "UBND Ủy ban nhân dân huyện Minh Hóa _x000D__x000D_
 _x000D__x000D_
  tỉnh Kon Tum")</f>
        <v>UBND Ủy ban nhân dân huyện Minh Hóa _x000D__x000D_
 _x000D__x000D_
  tỉnh Kon Tum</v>
      </c>
      <c r="C963" s="12" t="s">
        <v>321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29963</v>
      </c>
      <c r="B964" s="2" t="str">
        <f>HYPERLINK("https://www.facebook.com/congantpdanang/", "Công an thành phố Đà Nẵng _x000D__x000D_
 _x000D__x000D_
  thành phố Đà Nẵng")</f>
        <v>Công an thành phố Đà Nẵng _x000D__x000D_
 _x000D__x000D_
  thành phố Đà Nẵng</v>
      </c>
      <c r="C964" s="12" t="s">
        <v>321</v>
      </c>
      <c r="D964" s="12" t="s">
        <v>322</v>
      </c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29964</v>
      </c>
      <c r="B965" s="2" t="str">
        <f>HYPERLINK("https://www.danang.gov.vn/", "UBND Ủy ban nhân dân thành phố Đà Nẵng _x000D__x000D_
 _x000D__x000D_
  thành phố Đà Nẵng")</f>
        <v>UBND Ủy ban nhân dân thành phố Đà Nẵng _x000D__x000D_
 _x000D__x000D_
  thành phố Đà Nẵng</v>
      </c>
      <c r="C965" s="12" t="s">
        <v>321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29965</v>
      </c>
      <c r="B966" s="2" t="str">
        <f>HYPERLINK("https://www.facebook.com/conganthixanghisonthanhhoa/", "Công an thị xã Nghi Sơn tỉnh Thanh Hóa")</f>
        <v>Công an thị xã Nghi Sơn tỉnh Thanh Hóa</v>
      </c>
      <c r="C966" s="12" t="s">
        <v>321</v>
      </c>
      <c r="D966" s="12" t="s">
        <v>322</v>
      </c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29966</v>
      </c>
      <c r="B967" s="2" t="str">
        <f>HYPERLINK("https://nghison.thixanghison.thanhhoa.gov.vn/", "UBND Ủy ban nhân dân thị xã Nghi Sơn tỉnh Thanh Hóa")</f>
        <v>UBND Ủy ban nhân dân thị xã Nghi Sơn tỉnh Thanh Hóa</v>
      </c>
      <c r="C967" s="12" t="s">
        <v>321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29967</v>
      </c>
      <c r="B968" s="2" t="s">
        <v>268</v>
      </c>
      <c r="C968" s="13" t="s">
        <v>1</v>
      </c>
      <c r="D968" s="12" t="s">
        <v>322</v>
      </c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29968</v>
      </c>
      <c r="B969" s="2" t="str">
        <f>HYPERLINK("https://vinhlong.gov.vn/", "UBND Ủy ban nhân dânn tỉnh Vĩnh Long _x000D__x000D_
 _x000D__x000D_
  tỉnh Vĩnh Long")</f>
        <v>UBND Ủy ban nhân dânn tỉnh Vĩnh Long _x000D__x000D_
 _x000D__x000D_
  tỉnh Vĩnh Long</v>
      </c>
      <c r="C969" s="12" t="s">
        <v>321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29969</v>
      </c>
      <c r="B970" s="2" t="str">
        <f>HYPERLINK("https://www.facebook.com/p/Tu%E1%BB%95i-tr%E1%BA%BB-C%C3%B4ng-an-th%C3%A0nh-ph%E1%BB%91-L%C3%A0o-Cai-100065690011431/", "Công an thành phố Lào Cai _x000D__x000D_
 _x000D__x000D_
  tỉnh Lào Cai")</f>
        <v>Công an thành phố Lào Cai _x000D__x000D_
 _x000D__x000D_
  tỉnh Lào Cai</v>
      </c>
      <c r="C970" s="12" t="s">
        <v>321</v>
      </c>
      <c r="D970" s="12" t="s">
        <v>322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29970</v>
      </c>
      <c r="B971" s="2" t="str">
        <f>HYPERLINK("https://tplaocai.laocai.gov.vn/", "UBND Ủy ban nhân dân thành phố Lào Cai _x000D__x000D_
 _x000D__x000D_
  tỉnh Lào Cai")</f>
        <v>UBND Ủy ban nhân dân thành phố Lào Cai _x000D__x000D_
 _x000D__x000D_
  tỉnh Lào Cai</v>
      </c>
      <c r="C971" s="12" t="s">
        <v>321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29971</v>
      </c>
      <c r="B972" s="2" t="str">
        <f>HYPERLINK("https://www.facebook.com/conganxayenthanglangchanhth/", "Công an xã yên thắng _x000D__x000D_
 _x000D__x000D_
  tỉnh Thanh Hóa")</f>
        <v>Công an xã yên thắng _x000D__x000D_
 _x000D__x000D_
  tỉnh Thanh Hóa</v>
      </c>
      <c r="C972" s="12" t="s">
        <v>321</v>
      </c>
      <c r="D972" s="12" t="s">
        <v>322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29972</v>
      </c>
      <c r="B973" s="2" t="str">
        <f>HYPERLINK("https://yenthang.langchanh.thanhhoa.gov.vn/", "UBND Ủy ban nhân dân xã yên thắng _x000D__x000D_
 _x000D__x000D_
  tỉnh Thanh Hóa")</f>
        <v>UBND Ủy ban nhân dân xã yên thắng _x000D__x000D_
 _x000D__x000D_
  tỉnh Thanh Hóa</v>
      </c>
      <c r="C973" s="12" t="s">
        <v>321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29973</v>
      </c>
      <c r="B974" s="2" t="s">
        <v>186</v>
      </c>
      <c r="C974" s="13" t="s">
        <v>1</v>
      </c>
      <c r="D974" s="12" t="s">
        <v>322</v>
      </c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29974</v>
      </c>
      <c r="B975" s="2" t="str">
        <f>HYPERLINK("https://tanphuoc.tiengiang.gov.vn/ubnd-xa-hung-thanh", "UBND Ủy ban nhân dân xã Hưng Thạnh tỉnh TIỀN GIANG")</f>
        <v>UBND Ủy ban nhân dân xã Hưng Thạnh tỉnh TIỀN GIANG</v>
      </c>
      <c r="C975" s="12" t="s">
        <v>321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29975</v>
      </c>
      <c r="B976" s="2" t="s">
        <v>186</v>
      </c>
      <c r="C976" s="13" t="s">
        <v>1</v>
      </c>
      <c r="D976" s="12" t="s">
        <v>322</v>
      </c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29976</v>
      </c>
      <c r="B977" s="2" t="str">
        <f>HYPERLINK("https://tanphuoc.tiengiang.gov.vn/ubnd-xa-hung-thanh", "UBND Ủy ban nhân dân xã Hưng Thạnh tỉnh TIỀN GIANG")</f>
        <v>UBND Ủy ban nhân dân xã Hưng Thạnh tỉnh TIỀN GIANG</v>
      </c>
      <c r="C977" s="12" t="s">
        <v>321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29977</v>
      </c>
      <c r="B978" s="2" t="str">
        <f>HYPERLINK("https://www.facebook.com/phamthaipolice/", "Công an phường Phạm Thái _x000D__x000D_
 _x000D__x000D_
  tỉnh Hải Dương")</f>
        <v>Công an phường Phạm Thái _x000D__x000D_
 _x000D__x000D_
  tỉnh Hải Dương</v>
      </c>
      <c r="C978" s="12" t="s">
        <v>321</v>
      </c>
      <c r="D978" s="12" t="s">
        <v>322</v>
      </c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29978</v>
      </c>
      <c r="B979" s="2" t="str">
        <f>HYPERLINK("http://phamthai.kinhmon.haiduong.gov.vn/", "UBND Ủy ban nhân dân phường Phạm Thái _x000D__x000D_
 _x000D__x000D_
  tỉnh Hải Dương")</f>
        <v>UBND Ủy ban nhân dân phường Phạm Thái _x000D__x000D_
 _x000D__x000D_
  tỉnh Hải Dương</v>
      </c>
      <c r="C979" s="12" t="s">
        <v>321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29979</v>
      </c>
      <c r="B980" s="2" t="str">
        <f>HYPERLINK("https://www.facebook.com/PHONE02923650385/", "Công an xã Thạnh Lộc thành phố Cần Thơ")</f>
        <v>Công an xã Thạnh Lộc thành phố Cần Thơ</v>
      </c>
      <c r="C980" s="12" t="s">
        <v>321</v>
      </c>
      <c r="D980" s="12" t="s">
        <v>322</v>
      </c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29980</v>
      </c>
      <c r="B981" s="2" t="str">
        <f>HYPERLINK("https://vinhthanh.cantho.gov.vn/", "UBND Ủy ban nhân dân xã Thạnh Lộc thành phố Cần Thơ")</f>
        <v>UBND Ủy ban nhân dân xã Thạnh Lộc thành phố Cần Thơ</v>
      </c>
      <c r="C981" s="12" t="s">
        <v>321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29981</v>
      </c>
      <c r="B982" s="2" t="str">
        <f>HYPERLINK("https://www.facebook.com/DTNCATYB/", "Công an tỉnh Yên Bái tỉnh Yên Bái")</f>
        <v>Công an tỉnh Yên Bái tỉnh Yên Bái</v>
      </c>
      <c r="C982" s="12" t="s">
        <v>321</v>
      </c>
      <c r="D982" s="12" t="s">
        <v>322</v>
      </c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29982</v>
      </c>
      <c r="B983" s="2" t="str">
        <f>HYPERLINK("https://www.yenbai.gov.vn/", "UBND Ủy ban nhân dân tỉnh Yên Bái tỉnh Yên Bái")</f>
        <v>UBND Ủy ban nhân dân tỉnh Yên Bái tỉnh Yên Bái</v>
      </c>
      <c r="C983" s="12" t="s">
        <v>321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29983</v>
      </c>
      <c r="B984" s="2" t="str">
        <f>HYPERLINK("https://www.facebook.com/phongchaybinhthuan/?locale=vi_VN", "Công an tỉnh Bình Thuận _x000D__x000D_
 _x000D__x000D_
  tỉnh Bình Thuận")</f>
        <v>Công an tỉnh Bình Thuận _x000D__x000D_
 _x000D__x000D_
  tỉnh Bình Thuận</v>
      </c>
      <c r="C984" s="12" t="s">
        <v>321</v>
      </c>
      <c r="D984" s="12" t="s">
        <v>322</v>
      </c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29984</v>
      </c>
      <c r="B985" s="2" t="str">
        <f>HYPERLINK("https://binhthuan.gov.vn/", "UBND Ủy ban nhân dân tỉnh Bình Thuận _x000D__x000D_
 _x000D__x000D_
  tỉnh Bình Thuận")</f>
        <v>UBND Ủy ban nhân dân tỉnh Bình Thuận _x000D__x000D_
 _x000D__x000D_
  tỉnh Bình Thuận</v>
      </c>
      <c r="C985" s="12" t="s">
        <v>321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29985</v>
      </c>
      <c r="B986" s="2" t="str">
        <f>HYPERLINK("https://www.facebook.com/p/Ph%C3%B2ng-C%E1%BA%A3nh-s%C3%A1t-Giao-th%C3%B4ng-C%C3%B4ng-an-t%E1%BB%89nh-L%E1%BA%A1ng-S%C6%A1n-61550879442768/", "Công an tỉnh Lạng Sơn _x000D__x000D_
 _x000D__x000D_
  tỉnh Lạng Sơn")</f>
        <v>Công an tỉnh Lạng Sơn _x000D__x000D_
 _x000D__x000D_
  tỉnh Lạng Sơn</v>
      </c>
      <c r="C986" s="12" t="s">
        <v>321</v>
      </c>
      <c r="D986" s="12" t="s">
        <v>322</v>
      </c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29986</v>
      </c>
      <c r="B987" s="2" t="str">
        <f>HYPERLINK("https://langson.gov.vn/", "UBND Ủy ban nhân dân tỉnh Lạng Sơn _x000D__x000D_
 _x000D__x000D_
  tỉnh Lạng Sơn")</f>
        <v>UBND Ủy ban nhân dân tỉnh Lạng Sơn _x000D__x000D_
 _x000D__x000D_
  tỉnh Lạng Sơn</v>
      </c>
      <c r="C987" s="12" t="s">
        <v>321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29987</v>
      </c>
      <c r="B988" s="2" t="str">
        <f>HYPERLINK("https://www.facebook.com/catgialai/", "Công an tỉnh Gia Lai _x000D__x000D_
 _x000D__x000D_
  tỉnh Gia Lai")</f>
        <v>Công an tỉnh Gia Lai _x000D__x000D_
 _x000D__x000D_
  tỉnh Gia Lai</v>
      </c>
      <c r="C988" s="12" t="s">
        <v>321</v>
      </c>
      <c r="D988" s="12" t="s">
        <v>322</v>
      </c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29988</v>
      </c>
      <c r="B989" s="2" t="str">
        <f>HYPERLINK("https://gialai.gov.vn/", "UBND Ủy ban nhân dân tỉnh Gia Lai _x000D__x000D_
 _x000D__x000D_
  tỉnh Gia Lai")</f>
        <v>UBND Ủy ban nhân dân tỉnh Gia Lai _x000D__x000D_
 _x000D__x000D_
  tỉnh Gia Lai</v>
      </c>
      <c r="C989" s="12" t="s">
        <v>321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29989</v>
      </c>
      <c r="B990" s="2" t="str">
        <f>HYPERLINK("https://www.facebook.com/ANTVKhanhHoa/?locale=vi_VN", "Công an tỉnh Khánh Hoà _x000D__x000D_
 _x000D__x000D_
  tỉnh Khánh Hòa")</f>
        <v>Công an tỉnh Khánh Hoà _x000D__x000D_
 _x000D__x000D_
  tỉnh Khánh Hòa</v>
      </c>
      <c r="C990" s="12" t="s">
        <v>321</v>
      </c>
      <c r="D990" s="12" t="s">
        <v>322</v>
      </c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29990</v>
      </c>
      <c r="B991" s="2" t="str">
        <f>HYPERLINK("https://congbaokhanhhoa.gov.vn/van-ban-quy-pham-phap-luat/VBQPPL_UBND", "UBND Ủy ban nhân dân tỉnh Khánh Hoà _x000D__x000D_
 _x000D__x000D_
  tỉnh Khánh Hòa")</f>
        <v>UBND Ủy ban nhân dân tỉnh Khánh Hoà _x000D__x000D_
 _x000D__x000D_
  tỉnh Khánh Hòa</v>
      </c>
      <c r="C991" s="12" t="s">
        <v>321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29991</v>
      </c>
      <c r="B992" s="2" t="str">
        <f>HYPERLINK("https://www.facebook.com/doanthanhniencongantayninh/", "Công an tỉnh Tây Ninh _x000D__x000D_
 _x000D__x000D_
  tỉnh TÂY NINH")</f>
        <v>Công an tỉnh Tây Ninh _x000D__x000D_
 _x000D__x000D_
  tỉnh TÂY NINH</v>
      </c>
      <c r="C992" s="12" t="s">
        <v>321</v>
      </c>
      <c r="D992" s="12" t="s">
        <v>322</v>
      </c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29992</v>
      </c>
      <c r="B993" s="2" t="str">
        <f>HYPERLINK("https://www.tayninh.gov.vn/", "UBND Ủy ban nhân dân tỉnh Tây Ninh _x000D__x000D_
 _x000D__x000D_
  tỉnh TÂY NINH")</f>
        <v>UBND Ủy ban nhân dân tỉnh Tây Ninh _x000D__x000D_
 _x000D__x000D_
  tỉnh TÂY NINH</v>
      </c>
      <c r="C993" s="12" t="s">
        <v>321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29993</v>
      </c>
      <c r="B994" s="2" t="s">
        <v>261</v>
      </c>
      <c r="C994" s="13" t="s">
        <v>1</v>
      </c>
      <c r="D994" s="12" t="s">
        <v>322</v>
      </c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29994</v>
      </c>
      <c r="B995" s="2" t="str">
        <f>HYPERLINK("https://www.tayninh.gov.vn/", "UBND Ủy ban nhân dânn tỉnh Tây Ninh _x000D__x000D_
 _x000D__x000D_
  tỉnh TÂY NINH")</f>
        <v>UBND Ủy ban nhân dânn tỉnh Tây Ninh _x000D__x000D_
 _x000D__x000D_
  tỉnh TÂY NINH</v>
      </c>
      <c r="C995" s="12" t="s">
        <v>321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29995</v>
      </c>
      <c r="B996" s="2" t="s">
        <v>187</v>
      </c>
      <c r="C996" s="13" t="s">
        <v>1</v>
      </c>
      <c r="D996" s="12" t="s">
        <v>322</v>
      </c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29996</v>
      </c>
      <c r="B997" s="2" t="str">
        <f>HYPERLINK("https://vinhlong.gov.vn/", "UBND Ủy ban nhân dânn tỉnh Vĩnh Long tỉnh Vĩnh Long")</f>
        <v>UBND Ủy ban nhân dânn tỉnh Vĩnh Long tỉnh Vĩnh Long</v>
      </c>
      <c r="C997" s="12" t="s">
        <v>321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29997</v>
      </c>
      <c r="B998" s="2" t="str">
        <f>HYPERLINK("https://www.facebook.com/Congantinhlaichau/", "Công an tỉnh Lai Châu _x000D__x000D_
 _x000D__x000D_
  tỉnh Lai Châu")</f>
        <v>Công an tỉnh Lai Châu _x000D__x000D_
 _x000D__x000D_
  tỉnh Lai Châu</v>
      </c>
      <c r="C998" s="12" t="s">
        <v>321</v>
      </c>
      <c r="D998" s="12" t="s">
        <v>322</v>
      </c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29998</v>
      </c>
      <c r="B999" s="2" t="str">
        <f>HYPERLINK("https://laichau.gov.vn/", "UBND Ủy ban nhân dân tỉnh Lai Châu _x000D__x000D_
 _x000D__x000D_
  tỉnh Lai Châu")</f>
        <v>UBND Ủy ban nhân dân tỉnh Lai Châu _x000D__x000D_
 _x000D__x000D_
  tỉnh Lai Châu</v>
      </c>
      <c r="C999" s="12" t="s">
        <v>321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29999</v>
      </c>
      <c r="B1000" s="2" t="str">
        <f>HYPERLINK("https://www.facebook.com/catpsonla/", "Công an tỉnh Sơn La _x000D__x000D_
 _x000D__x000D_
  tỉnh Sơn La")</f>
        <v>Công an tỉnh Sơn La _x000D__x000D_
 _x000D__x000D_
  tỉnh Sơn La</v>
      </c>
      <c r="C1000" s="12" t="s">
        <v>321</v>
      </c>
      <c r="D1000" s="12" t="s">
        <v>322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30000</v>
      </c>
      <c r="B1001" s="2" t="str">
        <f>HYPERLINK("https://sonla.gov.vn/", "UBND Ủy ban nhân dân tỉnh Sơn La _x000D__x000D_
 _x000D__x000D_
  tỉnh Sơn La")</f>
        <v>UBND Ủy ban nhân dân tỉnh Sơn La _x000D__x000D_
 _x000D__x000D_
  tỉnh Sơn La</v>
      </c>
      <c r="C1001" s="12" t="s">
        <v>321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30001</v>
      </c>
      <c r="B1002" s="2" t="str">
        <f>HYPERLINK("https://www.facebook.com/phongqlhcninhthuan/", "Công an tỉnh Ninh Thuận _x000D__x000D_
 _x000D__x000D_
  tỉnh Ninh Thuận")</f>
        <v>Công an tỉnh Ninh Thuận _x000D__x000D_
 _x000D__x000D_
  tỉnh Ninh Thuận</v>
      </c>
      <c r="C1002" s="12" t="s">
        <v>321</v>
      </c>
      <c r="D1002" s="12" t="s">
        <v>322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30002</v>
      </c>
      <c r="B1003" s="2" t="str">
        <f>HYPERLINK("https://ninhthuan.gov.vn/", "UBND Ủy ban nhân dân tỉnh Ninh Thuận _x000D__x000D_
 _x000D__x000D_
  tỉnh Ninh Thuận")</f>
        <v>UBND Ủy ban nhân dân tỉnh Ninh Thuận _x000D__x000D_
 _x000D__x000D_
  tỉnh Ninh Thuận</v>
      </c>
      <c r="C1003" s="12" t="s">
        <v>321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30003</v>
      </c>
      <c r="B1004" s="2" t="s">
        <v>59</v>
      </c>
      <c r="C1004" s="13" t="s">
        <v>1</v>
      </c>
      <c r="D1004" s="12" t="s">
        <v>322</v>
      </c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30004</v>
      </c>
      <c r="B1005" s="2" t="str">
        <f>HYPERLINK("https://dichvucong.namdinh.gov.vn/portaldvc/KenhTin/dich-vu-cong-truc-tuyen.aspx?_dv=DB9767F9-10CD-D2BC-52A9-50654D7506D9", "UBND Ủy ban nhân dân xã Nghĩa An tỉnh Nam Định")</f>
        <v>UBND Ủy ban nhân dân xã Nghĩa An tỉnh Nam Định</v>
      </c>
      <c r="C1005" s="12" t="s">
        <v>321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30005</v>
      </c>
      <c r="B1006" s="2" t="str">
        <f>HYPERLINK("https://www.facebook.com/congannhandan.com.vn/", "Công an huyện Nam Đông tỉnh THỪA THIÊN HUẾ")</f>
        <v>Công an huyện Nam Đông tỉnh THỪA THIÊN HUẾ</v>
      </c>
      <c r="C1006" s="12" t="s">
        <v>321</v>
      </c>
      <c r="D1006" s="12" t="s">
        <v>322</v>
      </c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30006</v>
      </c>
      <c r="B1007" s="2" t="str">
        <f>HYPERLINK("https://snv.thuathienhue.gov.vn/?gd=3&amp;cn=28&amp;tc=650", "UBND Ủy ban nhân dân huyện Nam Đông tỉnh THỪA THIÊN HUẾ")</f>
        <v>UBND Ủy ban nhân dân huyện Nam Đông tỉnh THỪA THIÊN HUẾ</v>
      </c>
      <c r="C1007" s="12" t="s">
        <v>321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30007</v>
      </c>
      <c r="B1008" s="2" t="s">
        <v>131</v>
      </c>
      <c r="C1008" s="13" t="s">
        <v>1</v>
      </c>
      <c r="D1008" s="12" t="s">
        <v>322</v>
      </c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30008</v>
      </c>
      <c r="B1009" s="2" t="str">
        <f>HYPERLINK("https://www.nghean.gov.vn/", "UBND Ủy ban nhân dân tỉnh Nghệ An tỉnh Nghệ An")</f>
        <v>UBND Ủy ban nhân dân tỉnh Nghệ An tỉnh Nghệ An</v>
      </c>
      <c r="C1009" s="12" t="s">
        <v>321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30009</v>
      </c>
      <c r="B1010" s="2" t="s">
        <v>269</v>
      </c>
      <c r="C1010" s="13" t="s">
        <v>1</v>
      </c>
      <c r="D1010" s="12" t="s">
        <v>322</v>
      </c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30010</v>
      </c>
      <c r="B1011" s="2" t="str">
        <f>HYPERLINK("https://phuloc.thuathienhue.gov.vn/?gd=1&amp;cn=77&amp;cd=19", "UBND Ủy ban nhân dân huyện Phú Lộc _x000D__x000D_
 _x000D__x000D_
  tỉnh THỪA THIÊN HUẾ")</f>
        <v>UBND Ủy ban nhân dân huyện Phú Lộc _x000D__x000D_
 _x000D__x000D_
  tỉnh THỪA THIÊN HUẾ</v>
      </c>
      <c r="C1011" s="12" t="s">
        <v>321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30011</v>
      </c>
      <c r="B1012" s="2" t="s">
        <v>81</v>
      </c>
      <c r="C1012" s="13" t="s">
        <v>1</v>
      </c>
      <c r="D1012" s="12" t="s">
        <v>322</v>
      </c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30012</v>
      </c>
      <c r="B1013" s="2" t="str">
        <f>HYPERLINK("https://camlo.quangtri.gov.vn/", "UBND Ủy ban nhân dân huyện Cam Lộ tỉnh Quảng Trị")</f>
        <v>UBND Ủy ban nhân dân huyện Cam Lộ tỉnh Quảng Trị</v>
      </c>
      <c r="C1013" s="12" t="s">
        <v>321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30013</v>
      </c>
      <c r="B1014" s="2" t="str">
        <f>HYPERLINK("https://www.facebook.com/PhuNham113/?locale=vi_VN", "Công an xã Phú Nham _x000D__x000D_
 _x000D__x000D_
  tỉnh Phú Thọ")</f>
        <v>Công an xã Phú Nham _x000D__x000D_
 _x000D__x000D_
  tỉnh Phú Thọ</v>
      </c>
      <c r="C1014" s="12" t="s">
        <v>321</v>
      </c>
      <c r="D1014" s="12" t="s">
        <v>322</v>
      </c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30014</v>
      </c>
      <c r="B1015" s="2" t="str">
        <f>HYPERLINK("https://phunham.phuninh.phutho.gov.vn/", "UBND Ủy ban nhân dân xã Phú Nham _x000D__x000D_
 _x000D__x000D_
  tỉnh Phú Thọ")</f>
        <v>UBND Ủy ban nhân dân xã Phú Nham _x000D__x000D_
 _x000D__x000D_
  tỉnh Phú Thọ</v>
      </c>
      <c r="C1015" s="12" t="s">
        <v>321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30015</v>
      </c>
      <c r="B1016" s="2" t="str">
        <f>HYPERLINK("https://www.facebook.com/p/C%C3%B4ng-An-Th%C3%A0nh-Ph%E1%BB%91-H%C6%B0ng-Y%C3%AAn-100057576334172/", "Công an tỉnh Hưng Yên _x000D__x000D_
 _x000D__x000D_
  tỉnh Hưng Yên")</f>
        <v>Công an tỉnh Hưng Yên _x000D__x000D_
 _x000D__x000D_
  tỉnh Hưng Yên</v>
      </c>
      <c r="C1016" s="12" t="s">
        <v>321</v>
      </c>
      <c r="D1016" s="12" t="s">
        <v>322</v>
      </c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30016</v>
      </c>
      <c r="B1017" s="2" t="str">
        <f>HYPERLINK("https://hungyen.gov.vn/", "UBND Ủy ban nhân dân tỉnh Hưng Yên _x000D__x000D_
 _x000D__x000D_
  tỉnh Hưng Yên")</f>
        <v>UBND Ủy ban nhân dân tỉnh Hưng Yên _x000D__x000D_
 _x000D__x000D_
  tỉnh Hưng Yên</v>
      </c>
      <c r="C1017" s="12" t="s">
        <v>321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30017</v>
      </c>
      <c r="B1018" s="2" t="s">
        <v>181</v>
      </c>
      <c r="C1018" s="13" t="s">
        <v>1</v>
      </c>
      <c r="D1018" s="12" t="s">
        <v>322</v>
      </c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30018</v>
      </c>
      <c r="B1019" s="2" t="str">
        <f>HYPERLINK("https://www.yenbai.gov.vn/", "UBND Ủy ban nhân dânn tỉnh Yên Bái tỉnh Yên Bái")</f>
        <v>UBND Ủy ban nhân dânn tỉnh Yên Bái tỉnh Yên Bái</v>
      </c>
      <c r="C1019" s="12" t="s">
        <v>321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30019</v>
      </c>
      <c r="B1020" s="2" t="str">
        <f>HYPERLINK("https://www.facebook.com/conganhatinh/", "Công an tỉnh Hà Tĩnh tỉnh Hà Tĩnh")</f>
        <v>Công an tỉnh Hà Tĩnh tỉnh Hà Tĩnh</v>
      </c>
      <c r="C1020" s="12" t="s">
        <v>321</v>
      </c>
      <c r="D1020" s="12" t="s">
        <v>322</v>
      </c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30020</v>
      </c>
      <c r="B1021" s="2" t="str">
        <f>HYPERLINK("https://hatinh.gov.vn/", "UBND Ủy ban nhân dân tỉnh Hà Tĩnh tỉnh Hà Tĩnh")</f>
        <v>UBND Ủy ban nhân dân tỉnh Hà Tĩnh tỉnh Hà Tĩnh</v>
      </c>
      <c r="C1021" s="12" t="s">
        <v>321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30021</v>
      </c>
      <c r="B1022" s="2" t="str">
        <f>HYPERLINK("https://www.facebook.com/catbackan/?locale=vi_VN", "Công an tỉnh Bắc Kạn _x000D__x000D_
 _x000D__x000D_
  tỉnh Bắc Kạn")</f>
        <v>Công an tỉnh Bắc Kạn _x000D__x000D_
 _x000D__x000D_
  tỉnh Bắc Kạn</v>
      </c>
      <c r="C1022" s="12" t="s">
        <v>321</v>
      </c>
      <c r="D1022" s="12" t="s">
        <v>322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30022</v>
      </c>
      <c r="B1023" s="2" t="str">
        <f>HYPERLINK("https://backan.gov.vn/", "UBND Ủy ban nhân dân tỉnh Bắc Kạn _x000D__x000D_
 _x000D__x000D_
  tỉnh Bắc Kạn")</f>
        <v>UBND Ủy ban nhân dân tỉnh Bắc Kạn _x000D__x000D_
 _x000D__x000D_
  tỉnh Bắc Kạn</v>
      </c>
      <c r="C1023" s="12" t="s">
        <v>321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30023</v>
      </c>
      <c r="B1024" s="2" t="str">
        <f>HYPERLINK("https://www.facebook.com/CongAnTinhDienBien/", "Công an tỉnh Điện Biên _x000D__x000D_
 _x000D__x000D_
  tỉnh Điện Biên")</f>
        <v>Công an tỉnh Điện Biên _x000D__x000D_
 _x000D__x000D_
  tỉnh Điện Biên</v>
      </c>
      <c r="C1024" s="12" t="s">
        <v>321</v>
      </c>
      <c r="D1024" s="12" t="s">
        <v>322</v>
      </c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30024</v>
      </c>
      <c r="B1025" s="2" t="str">
        <f>HYPERLINK("https://qppl.dienbien.gov.vn/", "UBND Ủy ban nhân dân tỉnh Điện Biên _x000D__x000D_
 _x000D__x000D_
  tỉnh Điện Biên")</f>
        <v>UBND Ủy ban nhân dân tỉnh Điện Biên _x000D__x000D_
 _x000D__x000D_
  tỉnh Điện Biên</v>
      </c>
      <c r="C1025" s="12" t="s">
        <v>321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30025</v>
      </c>
      <c r="B1026" s="2" t="str">
        <f>HYPERLINK("https://www.facebook.com/TTCADN/?locale=vi_VN", "Công an tỉnh Đồng Nai _x000D__x000D_
 _x000D__x000D_
  tỉnh Đồng Nai")</f>
        <v>Công an tỉnh Đồng Nai _x000D__x000D_
 _x000D__x000D_
  tỉnh Đồng Nai</v>
      </c>
      <c r="C1026" s="12" t="s">
        <v>321</v>
      </c>
      <c r="D1026" s="12" t="s">
        <v>322</v>
      </c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30026</v>
      </c>
      <c r="B1027" s="2" t="str">
        <f>HYPERLINK("https://www.dongnai.gov.vn/", "UBND Ủy ban nhân dân tỉnh Đồng Nai _x000D__x000D_
 _x000D__x000D_
  tỉnh Đồng Nai")</f>
        <v>UBND Ủy ban nhân dân tỉnh Đồng Nai _x000D__x000D_
 _x000D__x000D_
  tỉnh Đồng Nai</v>
      </c>
      <c r="C1027" s="12" t="s">
        <v>321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30027</v>
      </c>
      <c r="B1028" s="2" t="str">
        <f>HYPERLINK("https://www.facebook.com/conganhanamonline/?locale=vi_VN", "Công an tỉnh Hà Nam _x000D__x000D_
 _x000D__x000D_
  tỉnh Hà Nam")</f>
        <v>Công an tỉnh Hà Nam _x000D__x000D_
 _x000D__x000D_
  tỉnh Hà Nam</v>
      </c>
      <c r="C1028" s="12" t="s">
        <v>321</v>
      </c>
      <c r="D1028" s="12" t="s">
        <v>322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30028</v>
      </c>
      <c r="B1029" s="2" t="str">
        <f>HYPERLINK("https://hanam.gov.vn/", "UBND Ủy ban nhân dân tỉnh Hà Nam _x000D__x000D_
 _x000D__x000D_
  tỉnh Hà Nam")</f>
        <v>UBND Ủy ban nhân dân tỉnh Hà Nam _x000D__x000D_
 _x000D__x000D_
  tỉnh Hà Nam</v>
      </c>
      <c r="C1029" s="12" t="s">
        <v>321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30029</v>
      </c>
      <c r="B1030" s="2" t="str">
        <f>HYPERLINK("https://www.facebook.com/CAHoaAnCB/", "Công an huyện Hòa An _x000D__x000D_
 _x000D__x000D_
  tỉnh Cao Bằng")</f>
        <v>Công an huyện Hòa An _x000D__x000D_
 _x000D__x000D_
  tỉnh Cao Bằng</v>
      </c>
      <c r="C1030" s="12" t="s">
        <v>321</v>
      </c>
      <c r="D1030" s="12" t="s">
        <v>322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30030</v>
      </c>
      <c r="B1031" s="2" t="str">
        <f>HYPERLINK("https://hoaan.caobang.gov.vn/", "UBND Ủy ban nhân dân huyện Hòa An _x000D__x000D_
 _x000D__x000D_
  tỉnh Cao Bằng")</f>
        <v>UBND Ủy ban nhân dân huyện Hòa An _x000D__x000D_
 _x000D__x000D_
  tỉnh Cao Bằng</v>
      </c>
      <c r="C1031" s="12" t="s">
        <v>321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30031</v>
      </c>
      <c r="B1032" s="2" t="str">
        <f>HYPERLINK("https://www.facebook.com/tuoitreconganninhbinh/", "Công an tỉnh Ninh Bình _x000D__x000D_
 _x000D__x000D_
  tỉnh Ninh Bình")</f>
        <v>Công an tỉnh Ninh Bình _x000D__x000D_
 _x000D__x000D_
  tỉnh Ninh Bình</v>
      </c>
      <c r="C1032" s="12" t="s">
        <v>321</v>
      </c>
      <c r="D1032" s="12" t="s">
        <v>322</v>
      </c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30032</v>
      </c>
      <c r="B1033" s="2" t="str">
        <f>HYPERLINK("https://ninhbinh.gov.vn/", "UBND Ủy ban nhân dân tỉnh Ninh Bình _x000D__x000D_
 _x000D__x000D_
  tỉnh Ninh Bình")</f>
        <v>UBND Ủy ban nhân dân tỉnh Ninh Bình _x000D__x000D_
 _x000D__x000D_
  tỉnh Ninh Bình</v>
      </c>
      <c r="C1033" s="12" t="s">
        <v>321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30033</v>
      </c>
      <c r="B1034" s="2" t="str">
        <f>HYPERLINK("https://www.facebook.com/policequangnam/?locale=vi_VN", "Công an tỉnh Quảng Nam _x000D__x000D_
 _x000D__x000D_
  tỉnh Quảng Nam")</f>
        <v>Công an tỉnh Quảng Nam _x000D__x000D_
 _x000D__x000D_
  tỉnh Quảng Nam</v>
      </c>
      <c r="C1034" s="12" t="s">
        <v>321</v>
      </c>
      <c r="D1034" s="12" t="s">
        <v>322</v>
      </c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30034</v>
      </c>
      <c r="B1035" s="2" t="str">
        <f>HYPERLINK("https://qppl.quangnam.gov.vn/", "UBND Ủy ban nhân dân tỉnh Quảng Nam _x000D__x000D_
 _x000D__x000D_
  tỉnh Quảng Nam")</f>
        <v>UBND Ủy ban nhân dân tỉnh Quảng Nam _x000D__x000D_
 _x000D__x000D_
  tỉnh Quảng Nam</v>
      </c>
      <c r="C1035" s="12" t="s">
        <v>321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30035</v>
      </c>
      <c r="B1036" s="2" t="s">
        <v>270</v>
      </c>
      <c r="C1036" s="13" t="s">
        <v>1</v>
      </c>
      <c r="D1036" s="12" t="s">
        <v>322</v>
      </c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30036</v>
      </c>
      <c r="B1037" s="2" t="str">
        <f>HYPERLINK("https://bacgiang.gov.vn/", "UBND Ủy ban nhân dânn tỉnh Bắc Giang _x000D__x000D_
 _x000D__x000D_
  tỉnh Bắc Giang")</f>
        <v>UBND Ủy ban nhân dânn tỉnh Bắc Giang _x000D__x000D_
 _x000D__x000D_
  tỉnh Bắc Giang</v>
      </c>
      <c r="C1037" s="12" t="s">
        <v>321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30037</v>
      </c>
      <c r="B1038" s="2" t="str">
        <f>HYPERLINK("https://www.facebook.com/PhuocBinhpl/?locale=vi_VN", "Công an phường Phước Bình tỉnh Bình Phước")</f>
        <v>Công an phường Phước Bình tỉnh Bình Phước</v>
      </c>
      <c r="C1038" s="12" t="s">
        <v>321</v>
      </c>
      <c r="D1038" s="12" t="s">
        <v>322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30038</v>
      </c>
      <c r="B1039" s="2" t="str">
        <f>HYPERLINK("https://phuocbinh.tpthuduc.hochiminhcity.gov.vn/", "UBND Ủy ban nhân dân phường Phước Bình tỉnh Bình Phước")</f>
        <v>UBND Ủy ban nhân dân phường Phước Bình tỉnh Bình Phước</v>
      </c>
      <c r="C1039" s="12" t="s">
        <v>321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30039</v>
      </c>
      <c r="B1040" s="2" t="str">
        <f>HYPERLINK("https://www.facebook.com/phuoclongbac/", "Công an huyện Phước Long _x000D__x000D_
 _x000D__x000D_
  tỉnh Bạc Liêu")</f>
        <v>Công an huyện Phước Long _x000D__x000D_
 _x000D__x000D_
  tỉnh Bạc Liêu</v>
      </c>
      <c r="C1040" s="12" t="s">
        <v>321</v>
      </c>
      <c r="D1040" s="12" t="s">
        <v>322</v>
      </c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30040</v>
      </c>
      <c r="B1041" s="2" t="str">
        <f>HYPERLINK("https://baclieu.gov.vn/", "UBND Ủy ban nhân dân huyện Phước Long _x000D__x000D_
 _x000D__x000D_
  tỉnh Bạc Liêu")</f>
        <v>UBND Ủy ban nhân dân huyện Phước Long _x000D__x000D_
 _x000D__x000D_
  tỉnh Bạc Liêu</v>
      </c>
      <c r="C1041" s="12" t="s">
        <v>321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30041</v>
      </c>
      <c r="B1042" s="2" t="s">
        <v>271</v>
      </c>
      <c r="C1042" s="13" t="s">
        <v>1</v>
      </c>
      <c r="D1042" s="12" t="s">
        <v>322</v>
      </c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30042</v>
      </c>
      <c r="B1043" s="2" t="str">
        <f>HYPERLINK("https://cangio.hochiminhcity.gov.vn/", "UBND Ủy ban nhân dân huyện Cần Giờ _x000D__x000D_
 _x000D__x000D_
  thành phố Hồ Chí Minh")</f>
        <v>UBND Ủy ban nhân dân huyện Cần Giờ _x000D__x000D_
 _x000D__x000D_
  thành phố Hồ Chí Minh</v>
      </c>
      <c r="C1043" s="12" t="s">
        <v>321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30043</v>
      </c>
      <c r="B1044" s="2" t="str">
        <f>HYPERLINK("https://www.facebook.com/PLHLCP/", "Công an xã Phong Lộc tỉnh Thanh Hóa")</f>
        <v>Công an xã Phong Lộc tỉnh Thanh Hóa</v>
      </c>
      <c r="C1044" s="12" t="s">
        <v>321</v>
      </c>
      <c r="D1044" s="12" t="s">
        <v>322</v>
      </c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30044</v>
      </c>
      <c r="B1045" s="2" t="str">
        <f>HYPERLINK("https://hailoc.hauloc.thanhhoa.gov.vn/thong-tin-cong-khai/cong-khai-thu-tuc-hanh-chinh-xa-hai-loc-2024-262765", "UBND Ủy ban nhân dân xã Phong Lộc tỉnh Thanh Hóa")</f>
        <v>UBND Ủy ban nhân dân xã Phong Lộc tỉnh Thanh Hóa</v>
      </c>
      <c r="C1045" s="12" t="s">
        <v>321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30045</v>
      </c>
      <c r="B1046" s="2" t="str">
        <f>HYPERLINK("https://www.facebook.com/antttxvc/?locale=vi_VN", "Công an thị xã Vĩnh Châu tỉnh Sóc Trăng")</f>
        <v>Công an thị xã Vĩnh Châu tỉnh Sóc Trăng</v>
      </c>
      <c r="C1046" s="12" t="s">
        <v>321</v>
      </c>
      <c r="D1046" s="12" t="s">
        <v>322</v>
      </c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30046</v>
      </c>
      <c r="B1047" s="2" t="str">
        <f>HYPERLINK("https://vinhchau.soctrang.gov.vn/", "UBND Ủy ban nhân dân thị xã Vĩnh Châu tỉnh Sóc Trăng")</f>
        <v>UBND Ủy ban nhân dân thị xã Vĩnh Châu tỉnh Sóc Trăng</v>
      </c>
      <c r="C1047" s="12" t="s">
        <v>321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30047</v>
      </c>
      <c r="B1048" s="2" t="s">
        <v>175</v>
      </c>
      <c r="C1048" s="13" t="s">
        <v>1</v>
      </c>
      <c r="D1048" s="12" t="s">
        <v>322</v>
      </c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30048</v>
      </c>
      <c r="B1049" s="2" t="str">
        <f>HYPERLINK("https://damdoi.camau.gov.vn/wps/portal/trangchu_old/!ut/p/z1/04_Sj9CPykssy0xPLMnMz0vMAfIjo8ziTQO8Pd2dnA38LJxCLQwCXX1cg8zMvDxCzAz0w8EKDFCAo4FTkJGTsYGBu7-RfhTp-pFNIk4_HgVR-I0P14_CZ0WAmQlUAT4vErKkIDc0NMIg0xMAY6tkBA!!/", "UBND Ủy ban nhân dân huyện Đầm Dơi tỉnh Cà Mau")</f>
        <v>UBND Ủy ban nhân dân huyện Đầm Dơi tỉnh Cà Mau</v>
      </c>
      <c r="C1049" s="12" t="s">
        <v>321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30049</v>
      </c>
      <c r="B1050" s="2" t="s">
        <v>188</v>
      </c>
      <c r="C1050" s="13" t="s">
        <v>1</v>
      </c>
      <c r="D1050" s="12" t="s">
        <v>322</v>
      </c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30050</v>
      </c>
      <c r="B1051" s="2" t="str">
        <f>HYPERLINK("https://thaibinh.gov.vn/van-ban-phap-luat/van-ban-dieu-hanh/ve-viec-cho-phep-uy-ban-nhan-dan-xa-duy-nhat-huyen-vu-thu-ch.html", "UBND Ủy ban nhân dân xã An Dục tỉnh Thái Bình")</f>
        <v>UBND Ủy ban nhân dân xã An Dục tỉnh Thái Bình</v>
      </c>
      <c r="C1051" s="12" t="s">
        <v>321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30051</v>
      </c>
      <c r="B1052" s="2" t="str">
        <f>HYPERLINK("https://www.facebook.com/POLICE.NXA.NLOC.NA/", "Công an xã Nghi Xá _x000D__x000D_
 _x000D__x000D_
  tỉnh Nghệ An")</f>
        <v>Công an xã Nghi Xá _x000D__x000D_
 _x000D__x000D_
  tỉnh Nghệ An</v>
      </c>
      <c r="C1052" s="12" t="s">
        <v>321</v>
      </c>
      <c r="D1052" s="12" t="s">
        <v>322</v>
      </c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30052</v>
      </c>
      <c r="B1053" s="2" t="str">
        <f>HYPERLINK("https://nghiloc.nghean.gov.vn/truyen-thong-van-hoa/xa-nghi-van-nghi-loc-don-nhan-bang-dat-chuan-nong-thon-moi-502678", "UBND Ủy ban nhân dân xã Nghi Xá _x000D__x000D_
 _x000D__x000D_
  tỉnh Nghệ An")</f>
        <v>UBND Ủy ban nhân dân xã Nghi Xá _x000D__x000D_
 _x000D__x000D_
  tỉnh Nghệ An</v>
      </c>
      <c r="C1053" s="12" t="s">
        <v>321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30053</v>
      </c>
      <c r="B1054" s="2" t="str">
        <f>HYPERLINK("https://www.facebook.com/Police.TanBien/", "Công an huyện Tân Biên _x000D__x000D_
 _x000D__x000D_
  tỉnh TÂY NINH")</f>
        <v>Công an huyện Tân Biên _x000D__x000D_
 _x000D__x000D_
  tỉnh TÂY NINH</v>
      </c>
      <c r="C1054" s="12" t="s">
        <v>321</v>
      </c>
      <c r="D1054" s="12" t="s">
        <v>322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30054</v>
      </c>
      <c r="B1055" s="2" t="str">
        <f>HYPERLINK("https://tanbien.tayninh.gov.vn/", "UBND Ủy ban nhân dân huyện Tân Biên _x000D__x000D_
 _x000D__x000D_
  tỉnh TÂY NINH")</f>
        <v>UBND Ủy ban nhân dân huyện Tân Biên _x000D__x000D_
 _x000D__x000D_
  tỉnh TÂY NINH</v>
      </c>
      <c r="C1055" s="12" t="s">
        <v>321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30055</v>
      </c>
      <c r="B1056" s="2" t="str">
        <f>HYPERLINK("https://www.facebook.com/tuoitreconganquangbinh/", "Công an xã A Rooi _x000D__x000D_
 _x000D__x000D_
  tỉnh Quảng Nam")</f>
        <v>Công an xã A Rooi _x000D__x000D_
 _x000D__x000D_
  tỉnh Quảng Nam</v>
      </c>
      <c r="C1056" s="12" t="s">
        <v>321</v>
      </c>
      <c r="D1056" s="12" t="s">
        <v>322</v>
      </c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30056</v>
      </c>
      <c r="B1057" s="2" t="str">
        <f>HYPERLINK("https://donggiang.quangnam.gov.vn/webcenter/portal/donggiang", "UBND Ủy ban nhân dân xã A Rooi _x000D__x000D_
 _x000D__x000D_
  tỉnh Quảng Nam")</f>
        <v>UBND Ủy ban nhân dân xã A Rooi _x000D__x000D_
 _x000D__x000D_
  tỉnh Quảng Nam</v>
      </c>
      <c r="C1057" s="12" t="s">
        <v>321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30057</v>
      </c>
      <c r="B1058" s="2" t="str">
        <f>HYPERLINK("https://www.facebook.com/61552910902525", "Công an xã Avương _x000D__x000D_
 _x000D__x000D_
  tỉnh Quảng Nam")</f>
        <v>Công an xã Avương _x000D__x000D_
 _x000D__x000D_
  tỉnh Quảng Nam</v>
      </c>
      <c r="C1058" s="12" t="s">
        <v>321</v>
      </c>
      <c r="D1058" s="12" t="s">
        <v>322</v>
      </c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30058</v>
      </c>
      <c r="B1059" s="2" t="str">
        <f>HYPERLINK("https://qppl.quangnam.gov.vn/Default.aspx?TabID=71&amp;VB=36973", "UBND Ủy ban nhân dân xã Avương _x000D__x000D_
 _x000D__x000D_
  tỉnh Quảng Nam")</f>
        <v>UBND Ủy ban nhân dân xã Avương _x000D__x000D_
 _x000D__x000D_
  tỉnh Quảng Nam</v>
      </c>
      <c r="C1059" s="12" t="s">
        <v>321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30059</v>
      </c>
      <c r="B1060" s="2" t="str">
        <f>HYPERLINK("https://www.facebook.com/tuoitreconganquangbinh/", "Công an xã Bình An _x000D__x000D_
 _x000D__x000D_
  tỉnh Quảng Nam")</f>
        <v>Công an xã Bình An _x000D__x000D_
 _x000D__x000D_
  tỉnh Quảng Nam</v>
      </c>
      <c r="C1060" s="12" t="s">
        <v>321</v>
      </c>
      <c r="D1060" s="12" t="s">
        <v>322</v>
      </c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30060</v>
      </c>
      <c r="B1061" s="2" t="str">
        <f>HYPERLINK("http://binhnguyen.thangbinh.quangnam.gov.vn/", "UBND Ủy ban nhân dân xã Bình An _x000D__x000D_
 _x000D__x000D_
  tỉnh Quảng Nam")</f>
        <v>UBND Ủy ban nhân dân xã Bình An _x000D__x000D_
 _x000D__x000D_
  tỉnh Quảng Nam</v>
      </c>
      <c r="C1061" s="12" t="s">
        <v>321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30061</v>
      </c>
      <c r="B1062" s="2" t="str">
        <f>HYPERLINK("https://www.facebook.com/thptnguyenthaibinh.edu.vn/", "Công an xã Bình Đào _x000D__x000D_
 _x000D__x000D_
  tỉnh Quảng Nam")</f>
        <v>Công an xã Bình Đào _x000D__x000D_
 _x000D__x000D_
  tỉnh Quảng Nam</v>
      </c>
      <c r="C1062" s="12" t="s">
        <v>321</v>
      </c>
      <c r="D1062" s="12" t="s">
        <v>322</v>
      </c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30062</v>
      </c>
      <c r="B1063" s="2" t="str">
        <f>HYPERLINK("http://binhdao.thangbinh.quangnam.gov.vn/danh-ba-%C4%91ien-thoai", "UBND Ủy ban nhân dân xã Bình Đào _x000D__x000D_
 _x000D__x000D_
  tỉnh Quảng Nam")</f>
        <v>UBND Ủy ban nhân dân xã Bình Đào _x000D__x000D_
 _x000D__x000D_
  tỉnh Quảng Nam</v>
      </c>
      <c r="C1063" s="12" t="s">
        <v>321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30063</v>
      </c>
      <c r="B1064" s="2" t="s">
        <v>189</v>
      </c>
      <c r="C1064" s="13" t="s">
        <v>1</v>
      </c>
      <c r="D1064" s="12" t="s">
        <v>322</v>
      </c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30064</v>
      </c>
      <c r="B1065" s="2" t="str">
        <f>HYPERLINK("http://binhlanh.thangbinh.quangnam.gov.vn/", "UBND Ủy ban nhân dân xã Bình Lãnh tỉnh Quảng Nam")</f>
        <v>UBND Ủy ban nhân dân xã Bình Lãnh tỉnh Quảng Nam</v>
      </c>
      <c r="C1065" s="12" t="s">
        <v>321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30065</v>
      </c>
      <c r="B1066" s="2" t="s">
        <v>190</v>
      </c>
      <c r="C1066" s="13" t="s">
        <v>1</v>
      </c>
      <c r="D1066" s="12" t="s">
        <v>322</v>
      </c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30066</v>
      </c>
      <c r="B1067" s="2" t="str">
        <f>HYPERLINK("http://binhnguyen.thangbinh.quangnam.gov.vn/", "UBND Ủy ban nhân dân xã Bình Nguyên tỉnh Quảng Nam")</f>
        <v>UBND Ủy ban nhân dân xã Bình Nguyên tỉnh Quảng Nam</v>
      </c>
      <c r="C1067" s="12" t="s">
        <v>321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30067</v>
      </c>
      <c r="B1068" s="2" t="s">
        <v>272</v>
      </c>
      <c r="C1068" s="13" t="s">
        <v>1</v>
      </c>
      <c r="D1068" s="12" t="s">
        <v>322</v>
      </c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30068</v>
      </c>
      <c r="B1069" s="2" t="str">
        <f>HYPERLINK("http://binhphuc.thangbinh.quangnam.gov.vn/", "UBND Ủy ban nhân dân xã Bình Phục _x000D__x000D_
 _x000D__x000D_
  tỉnh Quảng Nam")</f>
        <v>UBND Ủy ban nhân dân xã Bình Phục _x000D__x000D_
 _x000D__x000D_
  tỉnh Quảng Nam</v>
      </c>
      <c r="C1069" s="12" t="s">
        <v>321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30069</v>
      </c>
      <c r="B1070" s="2" t="str">
        <f>HYPERLINK("https://www.facebook.com/policebinhquy/", "Công an xã Bình Quý _x000D__x000D_
 _x000D__x000D_
  tỉnh Quảng Nam")</f>
        <v>Công an xã Bình Quý _x000D__x000D_
 _x000D__x000D_
  tỉnh Quảng Nam</v>
      </c>
      <c r="C1070" s="12" t="s">
        <v>321</v>
      </c>
      <c r="D1070" s="12" t="s">
        <v>322</v>
      </c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30070</v>
      </c>
      <c r="B1071" s="2" t="str">
        <f>HYPERLINK("http://binhquy.thangbinh.quangnam.gov.vn/", "UBND Ủy ban nhân dân xã Bình Quý _x000D__x000D_
 _x000D__x000D_
  tỉnh Quảng Nam")</f>
        <v>UBND Ủy ban nhân dân xã Bình Quý _x000D__x000D_
 _x000D__x000D_
  tỉnh Quảng Nam</v>
      </c>
      <c r="C1071" s="12" t="s">
        <v>321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30071</v>
      </c>
      <c r="B1072" s="2" t="s">
        <v>273</v>
      </c>
      <c r="C1072" s="13" t="s">
        <v>1</v>
      </c>
      <c r="D1072" s="12" t="s">
        <v>322</v>
      </c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30072</v>
      </c>
      <c r="B1073" s="2" t="str">
        <f>HYPERLINK("http://binhsa.thangbinh.quangnam.gov.vn/", "UBND Ủy ban nhân dân xã Bình Sa _x000D__x000D_
 _x000D__x000D_
  tỉnh Quảng Nam")</f>
        <v>UBND Ủy ban nhân dân xã Bình Sa _x000D__x000D_
 _x000D__x000D_
  tỉnh Quảng Nam</v>
      </c>
      <c r="C1073" s="12" t="s">
        <v>321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30073</v>
      </c>
      <c r="B1074" s="2" t="str">
        <f>HYPERLINK("https://www.facebook.com/policebinhtrieu/", "Công an xã Bình Triều _x000D__x000D_
 _x000D__x000D_
  tỉnh Quảng Nam")</f>
        <v>Công an xã Bình Triều _x000D__x000D_
 _x000D__x000D_
  tỉnh Quảng Nam</v>
      </c>
      <c r="C1074" s="12" t="s">
        <v>321</v>
      </c>
      <c r="D1074" s="12" t="s">
        <v>322</v>
      </c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30074</v>
      </c>
      <c r="B1075" s="2" t="str">
        <f>HYPERLINK("http://binhtrieu.thangbinh.quangnam.gov.vn/", "UBND Ủy ban nhân dân xã Bình Triều _x000D__x000D_
 _x000D__x000D_
  tỉnh Quảng Nam")</f>
        <v>UBND Ủy ban nhân dân xã Bình Triều _x000D__x000D_
 _x000D__x000D_
  tỉnh Quảng Nam</v>
      </c>
      <c r="C1075" s="12" t="s">
        <v>321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30075</v>
      </c>
      <c r="B1076" s="2" t="str">
        <f>HYPERLINK("https://www.facebook.com/policebinhtu/", "Công an xã Bình Tú tỉnh Quảng Nam")</f>
        <v>Công an xã Bình Tú tỉnh Quảng Nam</v>
      </c>
      <c r="C1076" s="12" t="s">
        <v>321</v>
      </c>
      <c r="D1076" s="12" t="s">
        <v>322</v>
      </c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30076</v>
      </c>
      <c r="B1077" s="2" t="str">
        <f>HYPERLINK("http://binhtu.thangbinh.quangnam.gov.vn/chi-tiet-tin/group/124/nid/337205/hdnd-xa-binh-tu-khoa-xiii-nhiem-ky-2-21-2-26-khai-mac-ky-hop-thu-9", "UBND Ủy ban nhân dân xã Bình Tú tỉnh Quảng Nam")</f>
        <v>UBND Ủy ban nhân dân xã Bình Tú tỉnh Quảng Nam</v>
      </c>
      <c r="C1077" s="12" t="s">
        <v>321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30077</v>
      </c>
      <c r="B1078" s="2" t="str">
        <f>HYPERLINK("https://www.facebook.com/tuoitreconganquangnam/", "Công an xã Đại Chánh _x000D__x000D_
 _x000D__x000D_
  tỉnh Quảng Nam")</f>
        <v>Công an xã Đại Chánh _x000D__x000D_
 _x000D__x000D_
  tỉnh Quảng Nam</v>
      </c>
      <c r="C1078" s="12" t="s">
        <v>321</v>
      </c>
      <c r="D1078" s="12" t="s">
        <v>322</v>
      </c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30078</v>
      </c>
      <c r="B1079" s="2" t="str">
        <f>HYPERLINK("https://dailoc.quangnam.gov.vn/", "UBND Ủy ban nhân dân xã Đại Chánh _x000D__x000D_
 _x000D__x000D_
  tỉnh Quảng Nam")</f>
        <v>UBND Ủy ban nhân dân xã Đại Chánh _x000D__x000D_
 _x000D__x000D_
  tỉnh Quảng Nam</v>
      </c>
      <c r="C1079" s="12" t="s">
        <v>321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30079</v>
      </c>
      <c r="B1080" s="2" t="str">
        <f>HYPERLINK("https://www.facebook.com/policedaicuong/", "Công an xã Đại Cường _x000D__x000D_
 _x000D__x000D_
  tỉnh Quảng Nam")</f>
        <v>Công an xã Đại Cường _x000D__x000D_
 _x000D__x000D_
  tỉnh Quảng Nam</v>
      </c>
      <c r="C1080" s="12" t="s">
        <v>321</v>
      </c>
      <c r="D1080" s="12" t="s">
        <v>322</v>
      </c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30080</v>
      </c>
      <c r="B1081" s="2" t="str">
        <f>HYPERLINK("https://thangbinh.quangnam.gov.vn/webcenter/portal/bantiepcongdan/pages_tin-tuc/chi-tiet-tin?dDocName=PORTAL259532", "UBND Ủy ban nhân dân xã Đại Cường _x000D__x000D_
 _x000D__x000D_
  tỉnh Quảng Nam")</f>
        <v>UBND Ủy ban nhân dân xã Đại Cường _x000D__x000D_
 _x000D__x000D_
  tỉnh Quảng Nam</v>
      </c>
      <c r="C1081" s="12" t="s">
        <v>321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30081</v>
      </c>
      <c r="B1082" s="2" t="str">
        <f>HYPERLINK("https://www.facebook.com/policedaihong/", "Công an xã Đại Hồng _x000D__x000D_
 _x000D__x000D_
  tỉnh Quảng Nam")</f>
        <v>Công an xã Đại Hồng _x000D__x000D_
 _x000D__x000D_
  tỉnh Quảng Nam</v>
      </c>
      <c r="C1082" s="12" t="s">
        <v>321</v>
      </c>
      <c r="D1082" s="12" t="s">
        <v>322</v>
      </c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30082</v>
      </c>
      <c r="B1083" s="2" t="str">
        <f>HYPERLINK("http://daihong.dailoc.quangnam.gov.vn/", "UBND Ủy ban nhân dân xã Đại Hồng _x000D__x000D_
 _x000D__x000D_
  tỉnh Quảng Nam")</f>
        <v>UBND Ủy ban nhân dân xã Đại Hồng _x000D__x000D_
 _x000D__x000D_
  tỉnh Quảng Nam</v>
      </c>
      <c r="C1083" s="12" t="s">
        <v>321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30083</v>
      </c>
      <c r="B1084" s="2" t="str">
        <f>HYPERLINK("https://www.facebook.com/policedailoc/", "Công an huyện Đại Lộc tỉnh Quảng Nam")</f>
        <v>Công an huyện Đại Lộc tỉnh Quảng Nam</v>
      </c>
      <c r="C1084" s="12" t="s">
        <v>321</v>
      </c>
      <c r="D1084" s="12" t="s">
        <v>322</v>
      </c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30084</v>
      </c>
      <c r="B1085" s="2" t="str">
        <f>HYPERLINK("https://dailoc.quangnam.gov.vn/", "UBND Ủy ban nhân dân huyện Đại Lộc tỉnh Quảng Nam")</f>
        <v>UBND Ủy ban nhân dân huyện Đại Lộc tỉnh Quảng Nam</v>
      </c>
      <c r="C1085" s="12" t="s">
        <v>321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30085</v>
      </c>
      <c r="B1086" s="2" t="str">
        <f>HYPERLINK("https://www.facebook.com/PoliceDaiPhong/", "Công an xã Đại Phong _x000D__x000D_
 _x000D__x000D_
  tỉnh Quảng Nam")</f>
        <v>Công an xã Đại Phong _x000D__x000D_
 _x000D__x000D_
  tỉnh Quảng Nam</v>
      </c>
      <c r="C1086" s="12" t="s">
        <v>321</v>
      </c>
      <c r="D1086" s="12" t="s">
        <v>322</v>
      </c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30086</v>
      </c>
      <c r="B1087" s="2" t="str">
        <f>HYPERLINK("https://dailoc.quangnam.gov.vn/", "UBND Ủy ban nhân dân xã Đại Phong _x000D__x000D_
 _x000D__x000D_
  tỉnh Quảng Nam")</f>
        <v>UBND Ủy ban nhân dân xã Đại Phong _x000D__x000D_
 _x000D__x000D_
  tỉnh Quảng Nam</v>
      </c>
      <c r="C1087" s="12" t="s">
        <v>321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30087</v>
      </c>
      <c r="B1088" s="2" t="str">
        <f>HYPERLINK("https://www.facebook.com/policedaithanh/", "Công an xã Đại Thạnh _x000D__x000D_
 _x000D__x000D_
  tỉnh Quảng Nam")</f>
        <v>Công an xã Đại Thạnh _x000D__x000D_
 _x000D__x000D_
  tỉnh Quảng Nam</v>
      </c>
      <c r="C1088" s="12" t="s">
        <v>321</v>
      </c>
      <c r="D1088" s="12" t="s">
        <v>322</v>
      </c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30088</v>
      </c>
      <c r="B1089" s="2" t="str">
        <f>HYPERLINK("https://dailoc.quangnam.gov.vn/", "UBND Ủy ban nhân dân xã Đại Thạnh _x000D__x000D_
 _x000D__x000D_
  tỉnh Quảng Nam")</f>
        <v>UBND Ủy ban nhân dân xã Đại Thạnh _x000D__x000D_
 _x000D__x000D_
  tỉnh Quảng Nam</v>
      </c>
      <c r="C1089" s="12" t="s">
        <v>321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30089</v>
      </c>
      <c r="B1090" s="2" t="str">
        <f>HYPERLINK("https://www.facebook.com/policedienban/", "Công an thị xã Điện Bàn _x000D__x000D_
 _x000D__x000D_
  tỉnh Quảng Nam")</f>
        <v>Công an thị xã Điện Bàn _x000D__x000D_
 _x000D__x000D_
  tỉnh Quảng Nam</v>
      </c>
      <c r="C1090" s="12" t="s">
        <v>321</v>
      </c>
      <c r="D1090" s="12" t="s">
        <v>322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30090</v>
      </c>
      <c r="B1091" s="2" t="str">
        <f>HYPERLINK("https://dienban.quangnam.gov.vn/", "UBND Ủy ban nhân dân thị xã Điện Bàn _x000D__x000D_
 _x000D__x000D_
  tỉnh Quảng Nam")</f>
        <v>UBND Ủy ban nhân dân thị xã Điện Bàn _x000D__x000D_
 _x000D__x000D_
  tỉnh Quảng Nam</v>
      </c>
      <c r="C1091" s="12" t="s">
        <v>321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30091</v>
      </c>
      <c r="B1092" s="2" t="s">
        <v>97</v>
      </c>
      <c r="C1092" s="13" t="s">
        <v>1</v>
      </c>
      <c r="D1092" s="12" t="s">
        <v>322</v>
      </c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30092</v>
      </c>
      <c r="B1093" s="2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1093" s="12" t="s">
        <v>321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30093</v>
      </c>
      <c r="B1094" s="2" t="s">
        <v>274</v>
      </c>
      <c r="C1094" s="13" t="s">
        <v>1</v>
      </c>
      <c r="D1094" s="12" t="s">
        <v>322</v>
      </c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30094</v>
      </c>
      <c r="B1095" s="2" t="str">
        <f>HYPERLINK("https://donggiang.quangnam.gov.vn/webcenter/portal/donggiang", "UBND Ủy ban nhân dân huyện Đông Giang _x000D__x000D_
 _x000D__x000D_
  tỉnh Quảng Nam")</f>
        <v>UBND Ủy ban nhân dân huyện Đông Giang _x000D__x000D_
 _x000D__x000D_
  tỉnh Quảng Nam</v>
      </c>
      <c r="C1095" s="12" t="s">
        <v>321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30095</v>
      </c>
      <c r="B1096" s="2" t="str">
        <f>HYPERLINK("https://www.facebook.com/policeduychau/", "Công an xã Duy Châu tỉnh Quảng Nam")</f>
        <v>Công an xã Duy Châu tỉnh Quảng Nam</v>
      </c>
      <c r="C1096" s="12" t="s">
        <v>321</v>
      </c>
      <c r="D1096" s="12" t="s">
        <v>322</v>
      </c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30096</v>
      </c>
      <c r="B1097" s="2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1097" s="12" t="s">
        <v>321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30097</v>
      </c>
      <c r="B1098" s="2" t="str">
        <f>HYPERLINK("https://www.facebook.com/policeduyhai/", "Công an xã Duy Hải tỉnh Quảng Nam")</f>
        <v>Công an xã Duy Hải tỉnh Quảng Nam</v>
      </c>
      <c r="C1098" s="12" t="s">
        <v>321</v>
      </c>
      <c r="D1098" s="12" t="s">
        <v>322</v>
      </c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30098</v>
      </c>
      <c r="B1099" s="2" t="str">
        <f>HYPERLINK("http://duyhai.duyxuyen.quangnam.gov.vn/", "UBND Ủy ban nhân dân xã Duy Hải tỉnh Quảng Nam")</f>
        <v>UBND Ủy ban nhân dân xã Duy Hải tỉnh Quảng Nam</v>
      </c>
      <c r="C1099" s="12" t="s">
        <v>321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30099</v>
      </c>
      <c r="B1100" s="2" t="str">
        <f>HYPERLINK("https://www.facebook.com/policeduyhoa", "Công an xã Duy Hoà tỉnh Quảng Nam")</f>
        <v>Công an xã Duy Hoà tỉnh Quảng Nam</v>
      </c>
      <c r="C1100" s="12" t="s">
        <v>321</v>
      </c>
      <c r="D1100" s="12" t="s">
        <v>322</v>
      </c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30100</v>
      </c>
      <c r="B1101" s="2" t="str">
        <f>HYPERLINK("http://duyhoa.duyxuyen.quangnam.gov.vn/", "UBND Ủy ban nhân dân xã Duy Hoà tỉnh Quảng Nam")</f>
        <v>UBND Ủy ban nhân dân xã Duy Hoà tỉnh Quảng Nam</v>
      </c>
      <c r="C1101" s="12" t="s">
        <v>321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30101</v>
      </c>
      <c r="B1102" s="2" t="str">
        <f>HYPERLINK("https://www.facebook.com/policeduynghia/", "Công an xã Duy Nghĩa tỉnh Quảng Nam")</f>
        <v>Công an xã Duy Nghĩa tỉnh Quảng Nam</v>
      </c>
      <c r="C1102" s="12" t="s">
        <v>321</v>
      </c>
      <c r="D1102" s="12" t="s">
        <v>322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30102</v>
      </c>
      <c r="B1103" s="2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1103" s="12" t="s">
        <v>321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30103</v>
      </c>
      <c r="B1104" s="2" t="str">
        <f>HYPERLINK("https://www.facebook.com/policeduyphu/", "Công an xã Duy Phú _x000D__x000D_
 _x000D__x000D_
  tỉnh Quảng Nam")</f>
        <v>Công an xã Duy Phú _x000D__x000D_
 _x000D__x000D_
  tỉnh Quảng Nam</v>
      </c>
      <c r="C1104" s="12" t="s">
        <v>321</v>
      </c>
      <c r="D1104" s="12" t="s">
        <v>322</v>
      </c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30104</v>
      </c>
      <c r="B1105" s="2" t="str">
        <f>HYPERLINK("http://duyphu.duyxuyen.quangnam.gov.vn/", "UBND Ủy ban nhân dân xã Duy Phú _x000D__x000D_
 _x000D__x000D_
  tỉnh Quảng Nam")</f>
        <v>UBND Ủy ban nhân dân xã Duy Phú _x000D__x000D_
 _x000D__x000D_
  tỉnh Quảng Nam</v>
      </c>
      <c r="C1105" s="12" t="s">
        <v>321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30105</v>
      </c>
      <c r="B1106" s="2" t="str">
        <f>HYPERLINK("https://www.facebook.com/tuoitreduyphuoc/", "Công an xã Duy Phước tỉnh Quảng Nam")</f>
        <v>Công an xã Duy Phước tỉnh Quảng Nam</v>
      </c>
      <c r="C1106" s="12" t="s">
        <v>321</v>
      </c>
      <c r="D1106" s="12" t="s">
        <v>322</v>
      </c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30106</v>
      </c>
      <c r="B1107" s="2" t="str">
        <f>HYPERLINK("https://duyphuoc.duyxuyen.quangnam.gov.vn/", "UBND Ủy ban nhân dân xã Duy Phước tỉnh Quảng Nam")</f>
        <v>UBND Ủy ban nhân dân xã Duy Phước tỉnh Quảng Nam</v>
      </c>
      <c r="C1107" s="12" t="s">
        <v>321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30107</v>
      </c>
      <c r="B1108" s="2" t="str">
        <f>HYPERLINK("https://www.facebook.com/policeduyson/", "Công an xã Duy Sơn tỉnh Quảng Nam")</f>
        <v>Công an xã Duy Sơn tỉnh Quảng Nam</v>
      </c>
      <c r="C1108" s="12" t="s">
        <v>321</v>
      </c>
      <c r="D1108" s="12" t="s">
        <v>322</v>
      </c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30108</v>
      </c>
      <c r="B1109" s="2" t="str">
        <f>HYPERLINK("http://duyson.duyxuyen.quangnam.gov.vn/", "UBND Ủy ban nhân dân xã Duy Sơn tỉnh Quảng Nam")</f>
        <v>UBND Ủy ban nhân dân xã Duy Sơn tỉnh Quảng Nam</v>
      </c>
      <c r="C1109" s="12" t="s">
        <v>321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30109</v>
      </c>
      <c r="B1110" s="2" t="str">
        <f>HYPERLINK("https://www.facebook.com/DOANKHOAYDHDUYTAN/", "Công an xã Duy Tân tỉnh Quảng Nam")</f>
        <v>Công an xã Duy Tân tỉnh Quảng Nam</v>
      </c>
      <c r="C1110" s="12" t="s">
        <v>321</v>
      </c>
      <c r="D1110" s="12" t="s">
        <v>322</v>
      </c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30110</v>
      </c>
      <c r="B1111" s="2" t="str">
        <f>HYPERLINK("http://duytan.duyxuyen.quangnam.gov.vn/Default.aspx?tabid=1380&amp;language=vi-VN", "UBND Ủy ban nhân dân xã Duy Tân tỉnh Quảng Nam")</f>
        <v>UBND Ủy ban nhân dân xã Duy Tân tỉnh Quảng Nam</v>
      </c>
      <c r="C1111" s="12" t="s">
        <v>321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30111</v>
      </c>
      <c r="B1112" s="2" t="str">
        <f>HYPERLINK("https://www.facebook.com/tuoitreconganquangnam/", "Công an xã Duy Thu tỉnh Quảng Nam")</f>
        <v>Công an xã Duy Thu tỉnh Quảng Nam</v>
      </c>
      <c r="C1112" s="12" t="s">
        <v>321</v>
      </c>
      <c r="D1112" s="12" t="s">
        <v>322</v>
      </c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30112</v>
      </c>
      <c r="B1113" s="2" t="str">
        <f>HYPERLINK("http://duythu.duyxuyen.quangnam.gov.vn/", "UBND Ủy ban nhân dân xã Duy Thu tỉnh Quảng Nam")</f>
        <v>UBND Ủy ban nhân dân xã Duy Thu tỉnh Quảng Nam</v>
      </c>
      <c r="C1113" s="12" t="s">
        <v>321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30113</v>
      </c>
      <c r="B1114" s="2" t="str">
        <f>HYPERLINK("https://www.facebook.com/policeduytrinh/", "Công an xã Duy Trinh tỉnh Quảng Nam")</f>
        <v>Công an xã Duy Trinh tỉnh Quảng Nam</v>
      </c>
      <c r="C1114" s="12" t="s">
        <v>321</v>
      </c>
      <c r="D1114" s="12" t="s">
        <v>322</v>
      </c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30114</v>
      </c>
      <c r="B1115" s="2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1115" s="12" t="s">
        <v>321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30115</v>
      </c>
      <c r="B1116" s="2" t="str">
        <f>HYPERLINK("https://www.facebook.com/policeduytrung/", "Công an xã Duy Trung tỉnh Quảng Nam")</f>
        <v>Công an xã Duy Trung tỉnh Quảng Nam</v>
      </c>
      <c r="C1116" s="12" t="s">
        <v>321</v>
      </c>
      <c r="D1116" s="12" t="s">
        <v>322</v>
      </c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30116</v>
      </c>
      <c r="B1117" s="2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1117" s="12" t="s">
        <v>321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30117</v>
      </c>
      <c r="B1118" s="2" t="str">
        <f>HYPERLINK("https://www.facebook.com/policeduyvinh/", "Công an xã Duy Vinh tỉnh Quảng Nam")</f>
        <v>Công an xã Duy Vinh tỉnh Quảng Nam</v>
      </c>
      <c r="C1118" s="12" t="s">
        <v>321</v>
      </c>
      <c r="D1118" s="12" t="s">
        <v>322</v>
      </c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30118</v>
      </c>
      <c r="B1119" s="2" t="str">
        <f>HYPERLINK("http://duyvinh.duyxuyen.quangnam.gov.vn/", "UBND Ủy ban nhân dân xã Duy Vinh tỉnh Quảng Nam")</f>
        <v>UBND Ủy ban nhân dân xã Duy Vinh tỉnh Quảng Nam</v>
      </c>
      <c r="C1119" s="12" t="s">
        <v>321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30119</v>
      </c>
      <c r="B1120" s="2" t="str">
        <f>HYPERLINK("https://www.facebook.com/policeduyxuyen/", "Công an huyện Duy Xuyên tỉnh Quảng Nam")</f>
        <v>Công an huyện Duy Xuyên tỉnh Quảng Nam</v>
      </c>
      <c r="C1120" s="12" t="s">
        <v>321</v>
      </c>
      <c r="D1120" s="12" t="s">
        <v>322</v>
      </c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30120</v>
      </c>
      <c r="B1121" s="2" t="str">
        <f>HYPERLINK("https://quangnam.gov.vn/huyen-duy-xuyen-1646.html", "UBND Ủy ban nhân dân huyện Duy Xuyên tỉnh Quảng Nam")</f>
        <v>UBND Ủy ban nhân dân huyện Duy Xuyên tỉnh Quảng Nam</v>
      </c>
      <c r="C1121" s="12" t="s">
        <v>321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30121</v>
      </c>
      <c r="B1122" s="2" t="str">
        <f>HYPERLINK("https://www.facebook.com/policehiepduc/?locale=vi_VN", "Công an huyện Hiệp Đức _x000D__x000D_
 _x000D__x000D_
  tỉnh Quảng Nam")</f>
        <v>Công an huyện Hiệp Đức _x000D__x000D_
 _x000D__x000D_
  tỉnh Quảng Nam</v>
      </c>
      <c r="C1122" s="12" t="s">
        <v>321</v>
      </c>
      <c r="D1122" s="12" t="s">
        <v>322</v>
      </c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30122</v>
      </c>
      <c r="B1123" s="2" t="str">
        <f>HYPERLINK("https://hiepduc.quangnam.gov.vn/webcenter/portal/hiepduc", "UBND Ủy ban nhân dân huyện Hiệp Đức _x000D__x000D_
 _x000D__x000D_
  tỉnh Quảng Nam")</f>
        <v>UBND Ủy ban nhân dân huyện Hiệp Đức _x000D__x000D_
 _x000D__x000D_
  tỉnh Quảng Nam</v>
      </c>
      <c r="C1123" s="12" t="s">
        <v>321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30123</v>
      </c>
      <c r="B1124" s="2" t="str">
        <f>HYPERLINK("https://www.facebook.com/policehiepthuan/", "Công an xã Hiệp Thuận _x000D__x000D_
 _x000D__x000D_
  tỉnh Quảng Nam")</f>
        <v>Công an xã Hiệp Thuận _x000D__x000D_
 _x000D__x000D_
  tỉnh Quảng Nam</v>
      </c>
      <c r="C1124" s="12" t="s">
        <v>321</v>
      </c>
      <c r="D1124" s="12" t="s">
        <v>322</v>
      </c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30124</v>
      </c>
      <c r="B1125" s="2" t="str">
        <f>HYPERLINK("https://hiepduc.quangnam.gov.vn/webcenter/documentContent?dDocName=PORTAL923228", "UBND Ủy ban nhân dân xã Hiệp Thuận _x000D__x000D_
 _x000D__x000D_
  tỉnh Quảng Nam")</f>
        <v>UBND Ủy ban nhân dân xã Hiệp Thuận _x000D__x000D_
 _x000D__x000D_
  tỉnh Quảng Nam</v>
      </c>
      <c r="C1125" s="12" t="s">
        <v>321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30125</v>
      </c>
      <c r="B1126" s="2" t="str">
        <f>HYPERLINK("https://www.facebook.com/policehoian/?locale=vi_VN", "Công an thành phố Hội An tỉnh Quảng Nam")</f>
        <v>Công an thành phố Hội An tỉnh Quảng Nam</v>
      </c>
      <c r="C1126" s="12" t="s">
        <v>321</v>
      </c>
      <c r="D1126" s="12" t="s">
        <v>322</v>
      </c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30126</v>
      </c>
      <c r="B1127" s="2" t="str">
        <f>HYPERLINK("https://hoian.quangnam.gov.vn/webcenter/portal/hoian", "UBND Ủy ban nhân dân thành phố Hội An tỉnh Quảng Nam")</f>
        <v>UBND Ủy ban nhân dân thành phố Hội An tỉnh Quảng Nam</v>
      </c>
      <c r="C1127" s="12" t="s">
        <v>321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30127</v>
      </c>
      <c r="B1128" s="2" t="s">
        <v>96</v>
      </c>
      <c r="C1128" s="13" t="s">
        <v>1</v>
      </c>
      <c r="D1128" s="12" t="s">
        <v>322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30128</v>
      </c>
      <c r="B1129" s="2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1129" s="12" t="s">
        <v>321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30129</v>
      </c>
      <c r="B1130" s="2" t="str">
        <f>HYPERLINK("https://www.facebook.com/tuoitreconganquangnam/", "Công an xã Kà Dăng _x000D__x000D_
 _x000D__x000D_
  tỉnh Quảng Nam")</f>
        <v>Công an xã Kà Dăng _x000D__x000D_
 _x000D__x000D_
  tỉnh Quảng Nam</v>
      </c>
      <c r="C1130" s="12" t="s">
        <v>321</v>
      </c>
      <c r="D1130" s="12" t="s">
        <v>322</v>
      </c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30130</v>
      </c>
      <c r="B1131" s="2" t="str">
        <f>HYPERLINK("https://donggiang.quangnam.gov.vn/webcenter/portal/donggiang", "UBND Ủy ban nhân dân xã Kà Dăng _x000D__x000D_
 _x000D__x000D_
  tỉnh Quảng Nam")</f>
        <v>UBND Ủy ban nhân dân xã Kà Dăng _x000D__x000D_
 _x000D__x000D_
  tỉnh Quảng Nam</v>
      </c>
      <c r="C1131" s="12" t="s">
        <v>321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30131</v>
      </c>
      <c r="B1132" s="2" t="s">
        <v>275</v>
      </c>
      <c r="C1132" s="13" t="s">
        <v>1</v>
      </c>
      <c r="D1132" s="12" t="s">
        <v>322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30132</v>
      </c>
      <c r="B1133" s="2" t="str">
        <f>HYPERLINK("https://donggiang.quangnam.gov.vn/webcenter/portal/donggiang", "UBND Ủy ban nhân dân xã Mà Cooih _x000D__x000D_
 _x000D__x000D_
  tỉnh Quảng Nam")</f>
        <v>UBND Ủy ban nhân dân xã Mà Cooih _x000D__x000D_
 _x000D__x000D_
  tỉnh Quảng Nam</v>
      </c>
      <c r="C1133" s="12" t="s">
        <v>321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30133</v>
      </c>
      <c r="B1134" s="2" t="str">
        <f>HYPERLINK("https://www.facebook.com/Anninh24hnamdinh/", "Công an tỉnh Nam Định _x000D__x000D_
 _x000D__x000D_
  tỉnh Nam Định")</f>
        <v>Công an tỉnh Nam Định _x000D__x000D_
 _x000D__x000D_
  tỉnh Nam Định</v>
      </c>
      <c r="C1134" s="12" t="s">
        <v>321</v>
      </c>
      <c r="D1134" s="12" t="s">
        <v>322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30134</v>
      </c>
      <c r="B1135" s="2" t="str">
        <f>HYPERLINK("https://namdinh.gov.vn/", "UBND Ủy ban nhân dân tỉnh Nam Định _x000D__x000D_
 _x000D__x000D_
  tỉnh Nam Định")</f>
        <v>UBND Ủy ban nhân dân tỉnh Nam Định _x000D__x000D_
 _x000D__x000D_
  tỉnh Nam Định</v>
      </c>
      <c r="C1135" s="12" t="s">
        <v>321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30135</v>
      </c>
      <c r="B1136" s="2" t="str">
        <f>HYPERLINK("https://www.facebook.com/policenamgiang/", "Công an huyện Nam Giang _x000D__x000D_
 _x000D__x000D_
  tỉnh Quảng Nam")</f>
        <v>Công an huyện Nam Giang _x000D__x000D_
 _x000D__x000D_
  tỉnh Quảng Nam</v>
      </c>
      <c r="C1136" s="12" t="s">
        <v>321</v>
      </c>
      <c r="D1136" s="12" t="s">
        <v>322</v>
      </c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30136</v>
      </c>
      <c r="B1137" s="2" t="str">
        <f>HYPERLINK("https://namgiang.quangnam.gov.vn/", "UBND Ủy ban nhân dân huyện Nam Giang _x000D__x000D_
 _x000D__x000D_
  tỉnh Quảng Nam")</f>
        <v>UBND Ủy ban nhân dân huyện Nam Giang _x000D__x000D_
 _x000D__x000D_
  tỉnh Quảng Nam</v>
      </c>
      <c r="C1137" s="12" t="s">
        <v>321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30137</v>
      </c>
      <c r="B1138" s="2" t="s">
        <v>82</v>
      </c>
      <c r="C1138" s="13" t="s">
        <v>1</v>
      </c>
      <c r="D1138" s="12" t="s">
        <v>322</v>
      </c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30138</v>
      </c>
      <c r="B1139" s="2" t="str">
        <f>HYPERLINK("https://namtramy.quangnam.gov.vn/webcenter/portal/namtramy", "UBND Ủy ban nhân dân huyện Nam Trà My tỉnh Quảng Nam")</f>
        <v>UBND Ủy ban nhân dân huyện Nam Trà My tỉnh Quảng Nam</v>
      </c>
      <c r="C1139" s="12" t="s">
        <v>321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30139</v>
      </c>
      <c r="B1140" s="2" t="s">
        <v>191</v>
      </c>
      <c r="C1140" s="13" t="s">
        <v>1</v>
      </c>
      <c r="D1140" s="12" t="s">
        <v>322</v>
      </c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30140</v>
      </c>
      <c r="B1141" s="2" t="str">
        <f>HYPERLINK("https://ngaphu.ngason.thanhhoa.gov.vn/", "UBND Ủy ban nhân dân xã Nga Vịn tỉnh Thanh Hóa")</f>
        <v>UBND Ủy ban nhân dân xã Nga Vịn tỉnh Thanh Hóa</v>
      </c>
      <c r="C1141" s="12" t="s">
        <v>321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30141</v>
      </c>
      <c r="B1142" s="2" t="s">
        <v>83</v>
      </c>
      <c r="C1142" s="13" t="s">
        <v>1</v>
      </c>
      <c r="D1142" s="12" t="s">
        <v>322</v>
      </c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30142</v>
      </c>
      <c r="B1143" s="2" t="str">
        <f>HYPERLINK("https://nongson.quangnam.gov.vn/webcenter/portal/nongson", "UBND Ủy ban nhân dân huyện Nông Sơn tỉnh Quảng Nam")</f>
        <v>UBND Ủy ban nhân dân huyện Nông Sơn tỉnh Quảng Nam</v>
      </c>
      <c r="C1143" s="12" t="s">
        <v>321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30143</v>
      </c>
      <c r="B1144" s="2" t="str">
        <f>HYPERLINK("https://www.facebook.com/tuoitreconganquangnam/", "Công an huyện Phú Ninh tỉnh Quảng Nam")</f>
        <v>Công an huyện Phú Ninh tỉnh Quảng Nam</v>
      </c>
      <c r="C1144" s="12" t="s">
        <v>321</v>
      </c>
      <c r="D1144" s="12" t="s">
        <v>322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30144</v>
      </c>
      <c r="B1145" s="2" t="str">
        <f>HYPERLINK("http://phuninh.gov.vn/", "UBND Ủy ban nhân dân huyện Phú Ninh tỉnh Quảng Nam")</f>
        <v>UBND Ủy ban nhân dân huyện Phú Ninh tỉnh Quảng Nam</v>
      </c>
      <c r="C1145" s="12" t="s">
        <v>321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30145</v>
      </c>
      <c r="B1146" s="2" t="str">
        <f>HYPERLINK("https://www.facebook.com/tuoitreconganquangnam/", "Công an xã Phước Đức _x000D__x000D_
 _x000D__x000D_
  tỉnh Quảng Nam")</f>
        <v>Công an xã Phước Đức _x000D__x000D_
 _x000D__x000D_
  tỉnh Quảng Nam</v>
      </c>
      <c r="C1146" s="12" t="s">
        <v>321</v>
      </c>
      <c r="D1146" s="12" t="s">
        <v>322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30146</v>
      </c>
      <c r="B1147" s="2" t="str">
        <f>HYPERLINK("https://phuocduc.phuocson.quangnam.gov.vn/", "UBND Ủy ban nhân dân xã Phước Đức _x000D__x000D_
 _x000D__x000D_
  tỉnh Quảng Nam")</f>
        <v>UBND Ủy ban nhân dân xã Phước Đức _x000D__x000D_
 _x000D__x000D_
  tỉnh Quảng Nam</v>
      </c>
      <c r="C1147" s="12" t="s">
        <v>321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30147</v>
      </c>
      <c r="B1148" s="2" t="str">
        <f>HYPERLINK("https://www.facebook.com/tuoitreconganquangnam/", "Công an xã Phước Gia tỉnh Quảng Nam")</f>
        <v>Công an xã Phước Gia tỉnh Quảng Nam</v>
      </c>
      <c r="C1148" s="12" t="s">
        <v>321</v>
      </c>
      <c r="D1148" s="12" t="s">
        <v>322</v>
      </c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30148</v>
      </c>
      <c r="B1149" s="2" t="str">
        <f>HYPERLINK("http://phuocgia.hiepduc.quangnam.gov.vn/", "UBND Ủy ban nhân dân xã Phước Gia tỉnh Quảng Nam")</f>
        <v>UBND Ủy ban nhân dân xã Phước Gia tỉnh Quảng Nam</v>
      </c>
      <c r="C1149" s="12" t="s">
        <v>321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30149</v>
      </c>
      <c r="B1150" s="2" t="s">
        <v>192</v>
      </c>
      <c r="C1150" s="13" t="s">
        <v>1</v>
      </c>
      <c r="D1150" s="12" t="s">
        <v>322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30150</v>
      </c>
      <c r="B1151" s="2" t="str">
        <f>HYPERLINK("http://phuockim.phuocson.quangnam.gov.vn/Default.aspx?tabid=1992&amp;language=en-US", "UBND Ủy ban nhân dân xã Phước Kim tỉnh Quảng Nam")</f>
        <v>UBND Ủy ban nhân dân xã Phước Kim tỉnh Quảng Nam</v>
      </c>
      <c r="C1151" s="12" t="s">
        <v>321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30151</v>
      </c>
      <c r="B1152" s="2" t="str">
        <f>HYPERLINK("https://www.facebook.com/587881275432823", "Công an xã Phước Mỹ _x000D__x000D_
 _x000D__x000D_
  tỉnh Quảng Nam")</f>
        <v>Công an xã Phước Mỹ _x000D__x000D_
 _x000D__x000D_
  tỉnh Quảng Nam</v>
      </c>
      <c r="C1152" s="12" t="s">
        <v>321</v>
      </c>
      <c r="D1152" s="12" t="s">
        <v>322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30152</v>
      </c>
      <c r="B1153" s="2" t="str">
        <f>HYPERLINK("https://phuocmy.quynhon.binhdinh.gov.vn/", "UBND Ủy ban nhân dân xã Phước Mỹ _x000D__x000D_
 _x000D__x000D_
  tỉnh Quảng Nam")</f>
        <v>UBND Ủy ban nhân dân xã Phước Mỹ _x000D__x000D_
 _x000D__x000D_
  tỉnh Quảng Nam</v>
      </c>
      <c r="C1153" s="12" t="s">
        <v>321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30153</v>
      </c>
      <c r="B1154" s="2" t="s">
        <v>193</v>
      </c>
      <c r="C1154" s="13" t="s">
        <v>1</v>
      </c>
      <c r="D1154" s="12" t="s">
        <v>322</v>
      </c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30154</v>
      </c>
      <c r="B1155" s="2" t="str">
        <f>HYPERLINK("http://phuocnang.phuocson.quangnam.gov.vn/", "UBND Ủy ban nhân dân xã Phước Năng tỉnh Quảng Nam")</f>
        <v>UBND Ủy ban nhân dân xã Phước Năng tỉnh Quảng Nam</v>
      </c>
      <c r="C1155" s="12" t="s">
        <v>321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30155</v>
      </c>
      <c r="B1156" s="2" t="str">
        <f>HYPERLINK("https://www.facebook.com/policeprao/", "Công an thị trấn Prao tỉnh Quảng Nam")</f>
        <v>Công an thị trấn Prao tỉnh Quảng Nam</v>
      </c>
      <c r="C1156" s="12" t="s">
        <v>321</v>
      </c>
      <c r="D1156" s="12" t="s">
        <v>322</v>
      </c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30156</v>
      </c>
      <c r="B1157" s="2" t="str">
        <f>HYPERLINK("https://donggiang.quangnam.gov.vn/webcenter/portal/donggiang", "UBND Ủy ban nhân dân thị trấn Prao tỉnh Quảng Nam")</f>
        <v>UBND Ủy ban nhân dân thị trấn Prao tỉnh Quảng Nam</v>
      </c>
      <c r="C1157" s="12" t="s">
        <v>321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30157</v>
      </c>
      <c r="B1158" s="2" t="str">
        <f>HYPERLINK("https://www.facebook.com/policequangnam/?locale=vi_VN", "Công an tỉnh Quảng Nam tỉnh Quảng Nam")</f>
        <v>Công an tỉnh Quảng Nam tỉnh Quảng Nam</v>
      </c>
      <c r="C1158" s="12" t="s">
        <v>321</v>
      </c>
      <c r="D1158" s="12" t="s">
        <v>322</v>
      </c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30158</v>
      </c>
      <c r="B1159" s="2" t="str">
        <f>HYPERLINK("https://qppl.quangnam.gov.vn/", "UBND Ủy ban nhân dân tỉnh Quảng Nam tỉnh Quảng Nam")</f>
        <v>UBND Ủy ban nhân dân tỉnh Quảng Nam tỉnh Quảng Nam</v>
      </c>
      <c r="C1159" s="12" t="s">
        <v>321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30159</v>
      </c>
      <c r="B1160" s="2" t="s">
        <v>98</v>
      </c>
      <c r="C1160" s="13" t="s">
        <v>1</v>
      </c>
      <c r="D1160" s="12" t="s">
        <v>322</v>
      </c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30160</v>
      </c>
      <c r="B1161" s="2" t="str">
        <f>HYPERLINK("https://quean.queson.quangnam.gov.vn/", "UBND Ủy ban nhân dân xã Quế Long tỉnh Quảng Nam")</f>
        <v>UBND Ủy ban nhân dân xã Quế Long tỉnh Quảng Nam</v>
      </c>
      <c r="C1161" s="12" t="s">
        <v>321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30161</v>
      </c>
      <c r="B1162" s="2" t="s">
        <v>276</v>
      </c>
      <c r="C1162" s="13" t="s">
        <v>1</v>
      </c>
      <c r="D1162" s="12" t="s">
        <v>322</v>
      </c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30162</v>
      </c>
      <c r="B1163" s="2" t="str">
        <f>HYPERLINK("http://quephu.queson.quangnam.gov.vn/", "UBND Ủy ban nhân dân xã Quế Phú _x000D__x000D_
 _x000D__x000D_
  tỉnh Quảng Nam")</f>
        <v>UBND Ủy ban nhân dân xã Quế Phú _x000D__x000D_
 _x000D__x000D_
  tỉnh Quảng Nam</v>
      </c>
      <c r="C1163" s="12" t="s">
        <v>321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30163</v>
      </c>
      <c r="B1164" s="2" t="str">
        <f>HYPERLINK("https://www.facebook.com/policequeson/", "Công an huyện Quế Sơn _x000D__x000D_
 _x000D__x000D_
  tỉnh Quảng Nam")</f>
        <v>Công an huyện Quế Sơn _x000D__x000D_
 _x000D__x000D_
  tỉnh Quảng Nam</v>
      </c>
      <c r="C1164" s="12" t="s">
        <v>321</v>
      </c>
      <c r="D1164" s="12" t="s">
        <v>322</v>
      </c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30164</v>
      </c>
      <c r="B1165" s="2" t="str">
        <f>HYPERLINK("https://queson.quangnam.gov.vn/webcenter/portal/queson", "UBND Ủy ban nhân dân huyện Quế Sơn _x000D__x000D_
 _x000D__x000D_
  tỉnh Quảng Nam")</f>
        <v>UBND Ủy ban nhân dân huyện Quế Sơn _x000D__x000D_
 _x000D__x000D_
  tỉnh Quảng Nam</v>
      </c>
      <c r="C1165" s="12" t="s">
        <v>321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30165</v>
      </c>
      <c r="B1166" s="2" t="str">
        <f>HYPERLINK("https://www.facebook.com/p/M%E1%BA%B7t-tr%E1%BA%ADn-x%C3%A3-Qu%E1%BA%BF-Thu%E1%BA%ADn-huy%E1%BB%87n-Qu%E1%BA%BF-S%C6%A1n-t%E1%BB%89nh-Qu%E1%BA%A3ng-Nam-100076371649247/", "Công an xã Quế Thuận _x000D__x000D_
 _x000D__x000D_
  tỉnh Quảng Nam")</f>
        <v>Công an xã Quế Thuận _x000D__x000D_
 _x000D__x000D_
  tỉnh Quảng Nam</v>
      </c>
      <c r="C1166" s="12" t="s">
        <v>321</v>
      </c>
      <c r="D1166" s="12" t="s">
        <v>322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30166</v>
      </c>
      <c r="B1167" s="2" t="str">
        <f>HYPERLINK("https://quethuan.queson.quangnam.gov.vn/", "UBND Ủy ban nhân dân xã Quế Thuận _x000D__x000D_
 _x000D__x000D_
  tỉnh Quảng Nam")</f>
        <v>UBND Ủy ban nhân dân xã Quế Thuận _x000D__x000D_
 _x000D__x000D_
  tỉnh Quảng Nam</v>
      </c>
      <c r="C1167" s="12" t="s">
        <v>321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30167</v>
      </c>
      <c r="B1168" s="2" t="str">
        <f>HYPERLINK("https://www.facebook.com/p/Tu%E1%BB%95i-tr%E1%BA%BB-C%C3%B4ng-an-huy%E1%BB%87n-Ninh-Ph%C6%B0%E1%BB%9Bc-100068114569027/", "Công an thị trấn Trung Phước _x000D__x000D_
 _x000D__x000D_
  tỉnh Quảng Nam")</f>
        <v>Công an thị trấn Trung Phước _x000D__x000D_
 _x000D__x000D_
  tỉnh Quảng Nam</v>
      </c>
      <c r="C1168" s="12" t="s">
        <v>321</v>
      </c>
      <c r="D1168" s="12" t="s">
        <v>322</v>
      </c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30168</v>
      </c>
      <c r="B1169" s="2" t="str">
        <f>HYPERLINK("https://file-qoffice.quangnam.gov.vn/_download/files-live/2021/12/20211221/a9ffa0bf-717f-473b-a929-3d80b800bd8c.pdf", "UBND Ủy ban nhân dân thị trấn Trung Phước _x000D__x000D_
 _x000D__x000D_
  tỉnh Quảng Nam")</f>
        <v>UBND Ủy ban nhân dân thị trấn Trung Phước _x000D__x000D_
 _x000D__x000D_
  tỉnh Quảng Nam</v>
      </c>
      <c r="C1169" s="12" t="s">
        <v>321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30169</v>
      </c>
      <c r="B1170" s="2" t="s">
        <v>95</v>
      </c>
      <c r="C1170" s="13" t="s">
        <v>1</v>
      </c>
      <c r="D1170" s="12" t="s">
        <v>322</v>
      </c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30170</v>
      </c>
      <c r="B1171" s="2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1171" s="12" t="s">
        <v>321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30171</v>
      </c>
      <c r="B1172" s="2" t="str">
        <f>HYPERLINK("https://www.facebook.com/AccountingDepartmentDUE/", "Công an xã Tà Lu tỉnh Quảng Nam")</f>
        <v>Công an xã Tà Lu tỉnh Quảng Nam</v>
      </c>
      <c r="C1172" s="12" t="s">
        <v>321</v>
      </c>
      <c r="D1172" s="12" t="s">
        <v>322</v>
      </c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30172</v>
      </c>
      <c r="B1173" s="2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1173" s="12" t="s">
        <v>321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30173</v>
      </c>
      <c r="B1174" s="2" t="str">
        <f>HYPERLINK("https://www.facebook.com/policetamlanh/", "Công an xã Tam Lãnh tỉnh Quảng Nam")</f>
        <v>Công an xã Tam Lãnh tỉnh Quảng Nam</v>
      </c>
      <c r="C1174" s="12" t="s">
        <v>321</v>
      </c>
      <c r="D1174" s="12" t="s">
        <v>322</v>
      </c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30174</v>
      </c>
      <c r="B1175" s="2" t="str">
        <f>HYPERLINK("https://xatamlanh.gov.vn/", "UBND Ủy ban nhân dân xã Tam Lãnh tỉnh Quảng Nam")</f>
        <v>UBND Ủy ban nhân dân xã Tam Lãnh tỉnh Quảng Nam</v>
      </c>
      <c r="C1175" s="12" t="s">
        <v>321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30175</v>
      </c>
      <c r="B1176" s="2" t="str">
        <f>HYPERLINK("https://www.facebook.com/policetamxuan1/", "Công an xã Tam Xuân I tỉnh Quảng Nam")</f>
        <v>Công an xã Tam Xuân I tỉnh Quảng Nam</v>
      </c>
      <c r="C1176" s="12" t="s">
        <v>321</v>
      </c>
      <c r="D1176" s="12" t="s">
        <v>322</v>
      </c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30176</v>
      </c>
      <c r="B1177" s="2" t="str">
        <f>HYPERLINK("https://stttt.quangnam.gov.vn/webcenter/portal/bantiepcongdan/pages_tin-tuc/chi-tiet-tin?dDocName=PORTAL259721", "UBND Ủy ban nhân dân xã Tam Xuân I tỉnh Quảng Nam")</f>
        <v>UBND Ủy ban nhân dân xã Tam Xuân I tỉnh Quảng Nam</v>
      </c>
      <c r="C1177" s="12" t="s">
        <v>321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30177</v>
      </c>
      <c r="B1178" s="2" t="str">
        <f>HYPERLINK("https://www.facebook.com/policetanbinh/", "Công an thị trấn Tân Bình tỉnh Quảng Nam")</f>
        <v>Công an thị trấn Tân Bình tỉnh Quảng Nam</v>
      </c>
      <c r="C1178" s="12" t="s">
        <v>321</v>
      </c>
      <c r="D1178" s="12" t="s">
        <v>322</v>
      </c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30178</v>
      </c>
      <c r="B1179" s="2" t="str">
        <f>HYPERLINK("https://hiepduc.quangnam.gov.vn/webcenter/documentContent?dDocName=PORTAL923265", "UBND Ủy ban nhân dân thị trấn Tân Bình tỉnh Quảng Nam")</f>
        <v>UBND Ủy ban nhân dân thị trấn Tân Bình tỉnh Quảng Nam</v>
      </c>
      <c r="C1179" s="12" t="s">
        <v>321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30179</v>
      </c>
      <c r="B1180" s="2" t="str">
        <f>HYPERLINK("https://www.facebook.com/policetaygiang/", "Công an huyện Tây Giang tỉnh Quảng Nam")</f>
        <v>Công an huyện Tây Giang tỉnh Quảng Nam</v>
      </c>
      <c r="C1180" s="12" t="s">
        <v>321</v>
      </c>
      <c r="D1180" s="12" t="s">
        <v>322</v>
      </c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30180</v>
      </c>
      <c r="B1181" s="2" t="str">
        <f>HYPERLINK("https://quangnam.gov.vn/huyen-tay-giang-24829.html", "UBND Ủy ban nhân dân huyện Tây Giang tỉnh Quảng Nam")</f>
        <v>UBND Ủy ban nhân dân huyện Tây Giang tỉnh Quảng Nam</v>
      </c>
      <c r="C1181" s="12" t="s">
        <v>321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30181</v>
      </c>
      <c r="B1182" s="2" t="str">
        <f>HYPERLINK("https://www.facebook.com/policethangbinh/", "Công an huyện Thăng Bình _x000D__x000D_
 _x000D__x000D_
  tỉnh Quảng Nam")</f>
        <v>Công an huyện Thăng Bình _x000D__x000D_
 _x000D__x000D_
  tỉnh Quảng Nam</v>
      </c>
      <c r="C1182" s="12" t="s">
        <v>321</v>
      </c>
      <c r="D1182" s="12" t="s">
        <v>322</v>
      </c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30182</v>
      </c>
      <c r="B1183" s="2" t="str">
        <f>HYPERLINK("https://www.thangbinh.quangnam.gov.vn/webcenter/portal/thangbinh", "UBND Ủy ban nhân dân huyện Thăng Bình _x000D__x000D_
 _x000D__x000D_
  tỉnh Quảng Nam")</f>
        <v>UBND Ủy ban nhân dân huyện Thăng Bình _x000D__x000D_
 _x000D__x000D_
  tỉnh Quảng Nam</v>
      </c>
      <c r="C1183" s="12" t="s">
        <v>321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30183</v>
      </c>
      <c r="B1184" s="2" t="str">
        <f>HYPERLINK("https://www.facebook.com/p/Tu%E1%BB%95i-tr%E1%BA%BB-C%C3%B4ng-an-huy%E1%BB%87n-Th%C3%A1i-Th%E1%BB%A5y-100083773900284/", "Công an xã Thụy Dân _x000D__x000D_
 _x000D__x000D_
  tỉnh Thái Bình")</f>
        <v>Công an xã Thụy Dân _x000D__x000D_
 _x000D__x000D_
  tỉnh Thái Bình</v>
      </c>
      <c r="C1184" s="12" t="s">
        <v>321</v>
      </c>
      <c r="D1184" s="12" t="s">
        <v>322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30184</v>
      </c>
      <c r="B1185" s="2" t="str">
        <f>HYPERLINK("https://thuydan.thaithuy.thaibinh.gov.vn/", "UBND Ủy ban nhân dân xã Thụy Dân _x000D__x000D_
 _x000D__x000D_
  tỉnh Thái Bình")</f>
        <v>UBND Ủy ban nhân dân xã Thụy Dân _x000D__x000D_
 _x000D__x000D_
  tỉnh Thái Bình</v>
      </c>
      <c r="C1185" s="12" t="s">
        <v>321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30185</v>
      </c>
      <c r="B1186" s="2" t="str">
        <f>HYPERLINK("https://www.facebook.com/policetiencanh/", "Công an xã Tiên Cảnh _x000D__x000D_
 _x000D__x000D_
  tỉnh Quảng Nam")</f>
        <v>Công an xã Tiên Cảnh _x000D__x000D_
 _x000D__x000D_
  tỉnh Quảng Nam</v>
      </c>
      <c r="C1186" s="12" t="s">
        <v>321</v>
      </c>
      <c r="D1186" s="12" t="s">
        <v>322</v>
      </c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30186</v>
      </c>
      <c r="B1187" s="2" t="str">
        <f>HYPERLINK("http://tiencanh.tienphuoc.quangnam.gov.vn/", "UBND Ủy ban nhân dân xã Tiên Cảnh _x000D__x000D_
 _x000D__x000D_
  tỉnh Quảng Nam")</f>
        <v>UBND Ủy ban nhân dân xã Tiên Cảnh _x000D__x000D_
 _x000D__x000D_
  tỉnh Quảng Nam</v>
      </c>
      <c r="C1187" s="12" t="s">
        <v>321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30187</v>
      </c>
      <c r="B1188" s="2" t="str">
        <f>HYPERLINK("https://www.facebook.com/policetienchau/", "Công an xã Tiên Châu tỉnh Quảng Nam")</f>
        <v>Công an xã Tiên Châu tỉnh Quảng Nam</v>
      </c>
      <c r="C1188" s="12" t="s">
        <v>321</v>
      </c>
      <c r="D1188" s="12" t="s">
        <v>322</v>
      </c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30188</v>
      </c>
      <c r="B1189" s="2" t="str">
        <f>HYPERLINK("http://tienchau.tienphuoc.quangnam.gov.vn/", "UBND Ủy ban nhân dân xã Tiên Châu tỉnh Quảng Nam")</f>
        <v>UBND Ủy ban nhân dân xã Tiên Châu tỉnh Quảng Nam</v>
      </c>
      <c r="C1189" s="12" t="s">
        <v>321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30189</v>
      </c>
      <c r="B1190" s="2" t="s">
        <v>277</v>
      </c>
      <c r="C1190" s="13" t="s">
        <v>1</v>
      </c>
      <c r="D1190" s="12" t="s">
        <v>322</v>
      </c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30190</v>
      </c>
      <c r="B1191" s="2" t="str">
        <f>HYPERLINK("https://tienphuoc.quangnam.gov.vn/webcenter/portal/tienphuoc", "UBND Ủy ban nhân dân xã Tiên Hà _x000D__x000D_
 _x000D__x000D_
  tỉnh Quảng Nam")</f>
        <v>UBND Ủy ban nhân dân xã Tiên Hà _x000D__x000D_
 _x000D__x000D_
  tỉnh Quảng Nam</v>
      </c>
      <c r="C1191" s="12" t="s">
        <v>321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30191</v>
      </c>
      <c r="B1192" s="2" t="str">
        <f>HYPERLINK("https://www.facebook.com/tuoitreconganquangnam/", "Công an xã Tiên Lãnh tỉnh Quảng Nam")</f>
        <v>Công an xã Tiên Lãnh tỉnh Quảng Nam</v>
      </c>
      <c r="C1192" s="12" t="s">
        <v>321</v>
      </c>
      <c r="D1192" s="12" t="s">
        <v>322</v>
      </c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30192</v>
      </c>
      <c r="B1193" s="2" t="str">
        <f>HYPERLINK("http://tienlanh.tienphuoc.quangnam.gov.vn/", "UBND Ủy ban nhân dân xã Tiên Lãnh tỉnh Quảng Nam")</f>
        <v>UBND Ủy ban nhân dân xã Tiên Lãnh tỉnh Quảng Nam</v>
      </c>
      <c r="C1193" s="12" t="s">
        <v>321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30193</v>
      </c>
      <c r="B1194" s="2" t="s">
        <v>100</v>
      </c>
      <c r="C1194" s="13" t="s">
        <v>1</v>
      </c>
      <c r="D1194" s="12" t="s">
        <v>322</v>
      </c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30194</v>
      </c>
      <c r="B1195" s="2" t="str">
        <f>HYPERLINK("https://tienphuoc.quangnam.gov.vn/webcenter/portal/tienphuoc", "UBND Ủy ban nhân dân xã Tiên Ngọc tỉnh Quảng Nam")</f>
        <v>UBND Ủy ban nhân dân xã Tiên Ngọc tỉnh Quảng Nam</v>
      </c>
      <c r="C1195" s="12" t="s">
        <v>321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30195</v>
      </c>
      <c r="B1196" s="2" t="s">
        <v>194</v>
      </c>
      <c r="C1196" s="13" t="s">
        <v>1</v>
      </c>
      <c r="D1196" s="12" t="s">
        <v>322</v>
      </c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30196</v>
      </c>
      <c r="B1197" s="2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1197" s="12" t="s">
        <v>321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30197</v>
      </c>
      <c r="B1198" s="2" t="str">
        <f>HYPERLINK("https://www.facebook.com/policetienphuoc/?locale=vi_VN", "Công an huyện Tiên Phước _x000D__x000D_
 _x000D__x000D_
  tỉnh Quảng Nam")</f>
        <v>Công an huyện Tiên Phước _x000D__x000D_
 _x000D__x000D_
  tỉnh Quảng Nam</v>
      </c>
      <c r="C1198" s="12" t="s">
        <v>321</v>
      </c>
      <c r="D1198" s="12" t="s">
        <v>322</v>
      </c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30198</v>
      </c>
      <c r="B1199" s="2" t="str">
        <f>HYPERLINK("https://tienphuoc.quangnam.gov.vn/webcenter/portal/tienphuoc", "UBND Ủy ban nhân dân huyện Tiên Phước _x000D__x000D_
 _x000D__x000D_
  tỉnh Quảng Nam")</f>
        <v>UBND Ủy ban nhân dân huyện Tiên Phước _x000D__x000D_
 _x000D__x000D_
  tỉnh Quảng Nam</v>
      </c>
      <c r="C1199" s="12" t="s">
        <v>321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30199</v>
      </c>
      <c r="B1200" s="2" t="str">
        <f>HYPERLINK("https://www.facebook.com/tuoitreconganquangnam/", "Công an xã Tiên Sơn _x000D__x000D_
 _x000D__x000D_
  tỉnh Quảng Nam")</f>
        <v>Công an xã Tiên Sơn _x000D__x000D_
 _x000D__x000D_
  tỉnh Quảng Nam</v>
      </c>
      <c r="C1200" s="12" t="s">
        <v>321</v>
      </c>
      <c r="D1200" s="12" t="s">
        <v>322</v>
      </c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30200</v>
      </c>
      <c r="B1201" s="2" t="str">
        <f>HYPERLINK("https://tienphuoc.quangnam.gov.vn/webcenter/portal/tienphuoc", "UBND Ủy ban nhân dân xã Tiên Sơn _x000D__x000D_
 _x000D__x000D_
  tỉnh Quảng Nam")</f>
        <v>UBND Ủy ban nhân dân xã Tiên Sơn _x000D__x000D_
 _x000D__x000D_
  tỉnh Quảng Nam</v>
      </c>
      <c r="C1201" s="12" t="s">
        <v>321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30201</v>
      </c>
      <c r="B1202" s="2" t="s">
        <v>101</v>
      </c>
      <c r="C1202" s="13" t="s">
        <v>1</v>
      </c>
      <c r="D1202" s="12" t="s">
        <v>322</v>
      </c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30202</v>
      </c>
      <c r="B1203" s="2" t="str">
        <f>HYPERLINK("https://danang.gov.vn/chinh-quyen/chi-tiet?id=49296&amp;_c=3,9,33", "UBND Ủy ban nhân dân xã Trà Đốc tỉnh Quảng Nam")</f>
        <v>UBND Ủy ban nhân dân xã Trà Đốc tỉnh Quảng Nam</v>
      </c>
      <c r="C1203" s="12" t="s">
        <v>321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30203</v>
      </c>
      <c r="B1204" s="2" t="s">
        <v>195</v>
      </c>
      <c r="C1204" s="13" t="s">
        <v>1</v>
      </c>
      <c r="D1204" s="12" t="s">
        <v>322</v>
      </c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30204</v>
      </c>
      <c r="B1205" s="2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1205" s="12" t="s">
        <v>321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30205</v>
      </c>
      <c r="B1206" s="2" t="s">
        <v>278</v>
      </c>
      <c r="C1206" s="13" t="s">
        <v>1</v>
      </c>
      <c r="D1206" s="12" t="s">
        <v>322</v>
      </c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30206</v>
      </c>
      <c r="B1207" s="2" t="str">
        <f>HYPERLINK("https://stnmt.quangnam.gov.vn/webcenter/portal/bactramy/pages_hide/danh-ba-dien-thoai?deptId=2059", "UBND Ủy ban nhân dân xã Trà Kót _x000D__x000D_
 _x000D__x000D_
  tỉnh Quảng Nam")</f>
        <v>UBND Ủy ban nhân dân xã Trà Kót _x000D__x000D_
 _x000D__x000D_
  tỉnh Quảng Nam</v>
      </c>
      <c r="C1207" s="12" t="s">
        <v>321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30207</v>
      </c>
      <c r="B1208" s="2" t="str">
        <f>HYPERLINK("https://www.facebook.com/671270327098759", "Công an xã Trà Leng _x000D__x000D_
 _x000D__x000D_
  tỉnh Quảng Nam")</f>
        <v>Công an xã Trà Leng _x000D__x000D_
 _x000D__x000D_
  tỉnh Quảng Nam</v>
      </c>
      <c r="C1208" s="12" t="s">
        <v>321</v>
      </c>
      <c r="D1208" s="12" t="s">
        <v>322</v>
      </c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30208</v>
      </c>
      <c r="B1209" s="2" t="str">
        <f>HYPERLINK("http://traleng.namtramy.quangnam.gov.vn/", "UBND Ủy ban nhân dân xã Trà Leng _x000D__x000D_
 _x000D__x000D_
  tỉnh Quảng Nam")</f>
        <v>UBND Ủy ban nhân dân xã Trà Leng _x000D__x000D_
 _x000D__x000D_
  tỉnh Quảng Nam</v>
      </c>
      <c r="C1209" s="12" t="s">
        <v>321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30209</v>
      </c>
      <c r="B1210" s="2" t="str">
        <f>HYPERLINK("https://www.facebook.com/671270327098759", "Công an xã Trà Vinh _x000D__x000D_
 _x000D__x000D_
  tỉnh Quảng Nam")</f>
        <v>Công an xã Trà Vinh _x000D__x000D_
 _x000D__x000D_
  tỉnh Quảng Nam</v>
      </c>
      <c r="C1210" s="12" t="s">
        <v>321</v>
      </c>
      <c r="D1210" s="12" t="s">
        <v>322</v>
      </c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30210</v>
      </c>
      <c r="B1211" s="2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_x000D__x000D_
 _x000D__x000D_
  tỉnh Quảng Nam")</f>
        <v>UBND Ủy ban nhân dân xã Trà Vinh _x000D__x000D_
 _x000D__x000D_
  tỉnh Quảng Nam</v>
      </c>
      <c r="C1211" s="12" t="s">
        <v>321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30211</v>
      </c>
      <c r="B1212" s="2" t="s">
        <v>279</v>
      </c>
      <c r="C1212" s="13" t="s">
        <v>1</v>
      </c>
      <c r="D1212" s="12" t="s">
        <v>322</v>
      </c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30212</v>
      </c>
      <c r="B1213" s="2" t="str">
        <f>HYPERLINK("https://quangnam.gov.vn/huyen-tay-giang-24829.html", "UBND Ủy ban nhân dân xã Tr'hy _x000D__x000D_
 _x000D__x000D_
  tỉnh Quảng Nam")</f>
        <v>UBND Ủy ban nhân dân xã Tr'hy _x000D__x000D_
 _x000D__x000D_
  tỉnh Quảng Nam</v>
      </c>
      <c r="C1213" s="12" t="s">
        <v>321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30213</v>
      </c>
      <c r="B1214" s="2" t="str">
        <f>HYPERLINK("https://www.facebook.com/@PoliceVC/", "Công an huyện Văn Chấn tỉnh Yên Bái")</f>
        <v>Công an huyện Văn Chấn tỉnh Yên Bái</v>
      </c>
      <c r="C1214" s="12" t="s">
        <v>321</v>
      </c>
      <c r="D1214" s="12" t="s">
        <v>322</v>
      </c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30214</v>
      </c>
      <c r="B1215" s="2" t="str">
        <f>HYPERLINK("https://vanchan.yenbai.gov.vn/", "UBND Ủy ban nhân dân huyện Văn Chấn tỉnh Yên Bái")</f>
        <v>UBND Ủy ban nhân dân huyện Văn Chấn tỉnh Yên Bái</v>
      </c>
      <c r="C1215" s="12" t="s">
        <v>321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30215</v>
      </c>
      <c r="B1216" s="2" t="str">
        <f>HYPERLINK("https://www.facebook.com/policevinhchan/", "Công an xã Vĩnh Chân _x000D__x000D_
 _x000D__x000D_
  tỉnh Phú Thọ")</f>
        <v>Công an xã Vĩnh Chân _x000D__x000D_
 _x000D__x000D_
  tỉnh Phú Thọ</v>
      </c>
      <c r="C1216" s="12" t="s">
        <v>321</v>
      </c>
      <c r="D1216" s="12" t="s">
        <v>322</v>
      </c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30216</v>
      </c>
      <c r="B1217" s="2" t="str">
        <f>HYPERLINK("http://congbao.phutho.gov.vn/cong-bao.html?a=1&amp;gazetteid=210603&amp;gazettetype=0&amp;publishyear=2024", "UBND Ủy ban nhân dân xã Vĩnh Chân _x000D__x000D_
 _x000D__x000D_
  tỉnh Phú Thọ")</f>
        <v>UBND Ủy ban nhân dân xã Vĩnh Chân _x000D__x000D_
 _x000D__x000D_
  tỉnh Phú Thọ</v>
      </c>
      <c r="C1217" s="12" t="s">
        <v>321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30217</v>
      </c>
      <c r="B1218" s="2" t="str">
        <f>HYPERLINK("https://www.facebook.com/policequangnam/", "Công an xã Dang tỉnh Quảng Nam")</f>
        <v>Công an xã Dang tỉnh Quảng Nam</v>
      </c>
      <c r="C1218" s="12" t="s">
        <v>321</v>
      </c>
      <c r="D1218" s="12" t="s">
        <v>322</v>
      </c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30218</v>
      </c>
      <c r="B1219" s="2" t="str">
        <f>HYPERLINK("https://vpubnd.quangnam.gov.vn/webcenter/portal/vpubnd", "UBND Ủy ban nhân dân xã Dang tỉnh Quảng Nam")</f>
        <v>UBND Ủy ban nhân dân xã Dang tỉnh Quảng Nam</v>
      </c>
      <c r="C1219" s="12" t="s">
        <v>321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30219</v>
      </c>
      <c r="B1220" s="2" t="s">
        <v>280</v>
      </c>
      <c r="C1220" s="13" t="s">
        <v>1</v>
      </c>
      <c r="D1220" s="12" t="s">
        <v>322</v>
      </c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30220</v>
      </c>
      <c r="B1221" s="2" t="str">
        <f>HYPERLINK("http://xatradon.namtramy.gov.vn/", "UBND Ủy ban nhân dân xã Trà Dơn _x000D__x000D_
 _x000D__x000D_
  tỉnh Quảng Nam")</f>
        <v>UBND Ủy ban nhân dân xã Trà Dơn _x000D__x000D_
 _x000D__x000D_
  tỉnh Quảng Nam</v>
      </c>
      <c r="C1221" s="12" t="s">
        <v>321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30221</v>
      </c>
      <c r="B1222" s="2" t="str">
        <f>HYPERLINK("https://www.facebook.com/tuoitreconganquangnam/", "Công an xã Tư _x000D__x000D_
 _x000D__x000D_
  tỉnh Quảng Nam")</f>
        <v>Công an xã Tư _x000D__x000D_
 _x000D__x000D_
  tỉnh Quảng Nam</v>
      </c>
      <c r="C1222" s="12" t="s">
        <v>321</v>
      </c>
      <c r="D1222" s="12" t="s">
        <v>322</v>
      </c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30222</v>
      </c>
      <c r="B1223" s="2" t="str">
        <f>HYPERLINK("https://qppl.quangnam.gov.vn/", "UBND Ủy ban nhân dân xã Tư _x000D__x000D_
 _x000D__x000D_
  tỉnh Quảng Nam")</f>
        <v>UBND Ủy ban nhân dân xã Tư _x000D__x000D_
 _x000D__x000D_
  tỉnh Quảng Nam</v>
      </c>
      <c r="C1223" s="12" t="s">
        <v>321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30223</v>
      </c>
      <c r="B1224" s="2" t="s">
        <v>196</v>
      </c>
      <c r="C1224" s="13" t="s">
        <v>1</v>
      </c>
      <c r="D1224" s="12" t="s">
        <v>322</v>
      </c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30224</v>
      </c>
      <c r="B1225" s="2" t="str">
        <f>HYPERLINK("https://vpubnd.quangnam.gov.vn/webcenter/portal/vpubnd", "UBND Ủy ban nhân dân xã Za Hung tỉnh Quảng Nam")</f>
        <v>UBND Ủy ban nhân dân xã Za Hung tỉnh Quảng Nam</v>
      </c>
      <c r="C1225" s="12" t="s">
        <v>321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30225</v>
      </c>
      <c r="B1226" s="2" t="str">
        <f>HYPERLINK("https://www.facebook.com/conganphuongninhhiep/", "Công an phường Ninh Hiệp tỉnh Khánh Hòa")</f>
        <v>Công an phường Ninh Hiệp tỉnh Khánh Hòa</v>
      </c>
      <c r="C1226" s="12" t="s">
        <v>321</v>
      </c>
      <c r="D1226" s="12" t="s">
        <v>322</v>
      </c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30226</v>
      </c>
      <c r="B1227" s="2" t="str">
        <f>HYPERLINK("https://dichvucong.gov.vn/p/home/dvc-tthc-co-quan-chi-tiet.html?id=415898", "UBND Ủy ban nhân dân phường Ninh Hiệp tỉnh Khánh Hòa")</f>
        <v>UBND Ủy ban nhân dân phường Ninh Hiệp tỉnh Khánh Hòa</v>
      </c>
      <c r="C1227" s="12" t="s">
        <v>321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30227</v>
      </c>
      <c r="B1228" s="2" t="s">
        <v>111</v>
      </c>
      <c r="C1228" s="13" t="s">
        <v>1</v>
      </c>
      <c r="D1228" s="12" t="s">
        <v>322</v>
      </c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30228</v>
      </c>
      <c r="B1229" s="2" t="str">
        <f>HYPERLINK("https://chuprong.gialai.gov.vn/Xa-Ia-lau/Chuyen-muc/Website-cac-%C4%91on-vi.aspx", "UBND Ủy ban nhân dân xã Ia Lâu tỉnh Gia Lai")</f>
        <v>UBND Ủy ban nhân dân xã Ia Lâu tỉnh Gia Lai</v>
      </c>
      <c r="C1229" s="12" t="s">
        <v>321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30229</v>
      </c>
      <c r="B1230" s="2" t="s">
        <v>281</v>
      </c>
      <c r="C1230" s="13" t="s">
        <v>1</v>
      </c>
      <c r="D1230" s="12" t="s">
        <v>322</v>
      </c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30230</v>
      </c>
      <c r="B1231" s="2" t="str">
        <f>HYPERLINK("https://sgtvt.thanhhoa.gov.vn/NewsDetail.aspx?Id=3116", "UBND Ủy ban nhân dânt Giao Thông tỉnh Thanh Hóa _x000D__x000D_
 _x000D__x000D_
  tỉnh Thanh Hóa")</f>
        <v>UBND Ủy ban nhân dânt Giao Thông tỉnh Thanh Hóa _x000D__x000D_
 _x000D__x000D_
  tỉnh Thanh Hóa</v>
      </c>
      <c r="C1231" s="12" t="s">
        <v>321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30231</v>
      </c>
      <c r="B1232" s="2" t="str">
        <f>HYPERLINK("https://www.facebook.com/p/C%C3%B4ng-An-Ph%C6%B0%E1%BB%9Dng-6-Tp-S%C3%B3c-Tr%C4%83ng-100025904610034/", "Công an phường 6 tỉnh Sóc Trăng")</f>
        <v>Công an phường 6 tỉnh Sóc Trăng</v>
      </c>
      <c r="C1232" s="12" t="s">
        <v>321</v>
      </c>
      <c r="D1232" s="12" t="s">
        <v>322</v>
      </c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30232</v>
      </c>
      <c r="B1233" s="2" t="str">
        <f>HYPERLINK("https://ubndtp.soctrang.gov.vn/tpsoctrang/1279/30417/65238/Phuong-6/", "UBND Ủy ban nhân dân phường 6 tỉnh Sóc Trăng")</f>
        <v>UBND Ủy ban nhân dân phường 6 tỉnh Sóc Trăng</v>
      </c>
      <c r="C1233" s="12" t="s">
        <v>321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30233</v>
      </c>
      <c r="B1234" s="2" t="str">
        <f>HYPERLINK("https://www.facebook.com/C%C3%B4ng-an-x%C3%A3-Thi%E1%BA%BFt-%E1%BB%90ng-huy%E1%BB%87n-B%C3%A1-Th%C6%B0%E1%BB%9Bc-102636818305307/", "Công an xã Thiết Ống tỉnh Thanh Hóa")</f>
        <v>Công an xã Thiết Ống tỉnh Thanh Hóa</v>
      </c>
      <c r="C1234" s="12" t="s">
        <v>321</v>
      </c>
      <c r="D1234" s="12" t="s">
        <v>322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30234</v>
      </c>
      <c r="B1235" s="2" t="str">
        <f>HYPERLINK("https://thietong.bathuoc.thanhhoa.gov.vn/", "UBND Ủy ban nhân dân xã Thiết Ống tỉnh Thanh Hóa")</f>
        <v>UBND Ủy ban nhân dân xã Thiết Ống tỉnh Thanh Hóa</v>
      </c>
      <c r="C1235" s="12" t="s">
        <v>321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30235</v>
      </c>
      <c r="B1236" s="2" t="str">
        <f>HYPERLINK("https://www.facebook.com/p/ANTT-Huy%E1%BB%87n-K%E1%BA%BF-S%C3%A1ch-100027924745740/", "Công an huyện Kế Sách tỉnh Sóc Trăng")</f>
        <v>Công an huyện Kế Sách tỉnh Sóc Trăng</v>
      </c>
      <c r="C1236" s="12" t="s">
        <v>321</v>
      </c>
      <c r="D1236" s="12" t="s">
        <v>322</v>
      </c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30236</v>
      </c>
      <c r="B1237" s="2" t="str">
        <f>HYPERLINK("https://kesach.soctrang.gov.vn/", "UBND Ủy ban nhân dân huyện Kế Sách tỉnh Sóc Trăng")</f>
        <v>UBND Ủy ban nhân dân huyện Kế Sách tỉnh Sóc Trăng</v>
      </c>
      <c r="C1237" s="12" t="s">
        <v>321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30237</v>
      </c>
      <c r="B1238" s="2" t="str">
        <f>HYPERLINK("https://www.facebook.com/p/Tu%E1%BB%95i-Tr%E1%BA%BB-C%C3%B4ng-An-Huy%E1%BB%87n-Ch%C6%B0%C6%A1ng-M%E1%BB%B9-100028578047777/", "Công an huyện Chương Mỹ thành phố Hà Nội")</f>
        <v>Công an huyện Chương Mỹ thành phố Hà Nội</v>
      </c>
      <c r="C1238" s="12" t="s">
        <v>321</v>
      </c>
      <c r="D1238" s="12" t="s">
        <v>322</v>
      </c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30238</v>
      </c>
      <c r="B1239" s="2" t="str">
        <f>HYPERLINK("https://chuongmy.hanoi.gov.vn/", "UBND Ủy ban nhân dân huyện Chương Mỹ thành phố Hà Nội")</f>
        <v>UBND Ủy ban nhân dân huyện Chương Mỹ thành phố Hà Nội</v>
      </c>
      <c r="C1239" s="12" t="s">
        <v>321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30239</v>
      </c>
      <c r="B1240" s="2" t="s">
        <v>282</v>
      </c>
      <c r="C1240" s="13" t="s">
        <v>1</v>
      </c>
      <c r="D1240" s="12" t="s">
        <v>322</v>
      </c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30240</v>
      </c>
      <c r="B1241" s="2" t="str">
        <f>HYPERLINK("https://xuanloc.dongnai.gov.vn/Pages/gioithieuchitiet.aspx?IDxa=41", "UBND Ủy ban nhân dân xã Xuân Thành _x000D__x000D_
 _x000D__x000D_
  tỉnh Đồng Nai")</f>
        <v>UBND Ủy ban nhân dân xã Xuân Thành _x000D__x000D_
 _x000D__x000D_
  tỉnh Đồng Nai</v>
      </c>
      <c r="C1241" s="12" t="s">
        <v>321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30241</v>
      </c>
      <c r="B1242" s="2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1242" s="12" t="s">
        <v>321</v>
      </c>
      <c r="D1242" s="12" t="s">
        <v>322</v>
      </c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30242</v>
      </c>
      <c r="B1243" s="2" t="str">
        <f>HYPERLINK("https://anthi.hungyen.gov.vn/", "UBND Ủy ban nhân dân huyện Ân Thi tỉnh Hưng Yên")</f>
        <v>UBND Ủy ban nhân dân huyện Ân Thi tỉnh Hưng Yên</v>
      </c>
      <c r="C1243" s="12" t="s">
        <v>321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30243</v>
      </c>
      <c r="B1244" s="2" t="s">
        <v>197</v>
      </c>
      <c r="C1244" s="13" t="s">
        <v>1</v>
      </c>
      <c r="D1244" s="12" t="s">
        <v>322</v>
      </c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30244</v>
      </c>
      <c r="B1245" s="2" t="str">
        <f>HYPERLINK("https://chuse.gialai.gov.vn/Xa-Ia-Blang/Trang-chu.aspx", "UBND Ủy ban nhân dân xã Ia Blang tỉnh Gia Lai")</f>
        <v>UBND Ủy ban nhân dân xã Ia Blang tỉnh Gia Lai</v>
      </c>
      <c r="C1245" s="12" t="s">
        <v>321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30245</v>
      </c>
      <c r="B1246" s="2" t="str">
        <f>HYPERLINK("https://www.facebook.com/p/C%C3%B4ng-an-th%E1%BB%8B-tr%E1%BA%A5n-Kon-D%C6%A1ng-Mang-Yang-Gia-Lai-100030929003525/", "Công an thị trấn Kon Dơng tỉnh Gia Lai")</f>
        <v>Công an thị trấn Kon Dơng tỉnh Gia Lai</v>
      </c>
      <c r="C1246" s="12" t="s">
        <v>321</v>
      </c>
      <c r="D1246" s="12" t="s">
        <v>322</v>
      </c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30246</v>
      </c>
      <c r="B1247" s="2" t="str">
        <f>HYPERLINK("https://mangyang.gialai.gov.vn/Thi-tran-Kon-Dong/Trang-chu", "UBND Ủy ban nhân dân thị trấn Kon Dơng tỉnh Gia Lai")</f>
        <v>UBND Ủy ban nhân dân thị trấn Kon Dơng tỉnh Gia Lai</v>
      </c>
      <c r="C1247" s="12" t="s">
        <v>321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30247</v>
      </c>
      <c r="B1248" s="2" t="str">
        <f>HYPERLINK("https://www.facebook.com/p/C%C3%B4ng-an-x%C3%A3-Qu%E1%BB%B3nh-L%C6%B0%C6%A1ng-100032459812635/", "Công an xã Quỳnh Lương tỉnh Nghệ An")</f>
        <v>Công an xã Quỳnh Lương tỉnh Nghệ An</v>
      </c>
      <c r="C1248" s="12" t="s">
        <v>321</v>
      </c>
      <c r="D1248" s="12" t="s">
        <v>322</v>
      </c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30248</v>
      </c>
      <c r="B1249" s="2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1249" s="12" t="s">
        <v>321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30249</v>
      </c>
      <c r="B1250" s="2" t="str">
        <f>HYPERLINK("https://www.facebook.com/p/C%C3%B4ng-an-huy%E1%BB%87n-Y%C3%AAn-M%C3%B4-100033535308059/?locale=vi_VN", "Công an huyện Yên Mô _x000D__x000D_
 _x000D__x000D_
  tỉnh Ninh Bình")</f>
        <v>Công an huyện Yên Mô _x000D__x000D_
 _x000D__x000D_
  tỉnh Ninh Bình</v>
      </c>
      <c r="C1250" s="12" t="s">
        <v>321</v>
      </c>
      <c r="D1250" s="12" t="s">
        <v>322</v>
      </c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30250</v>
      </c>
      <c r="B1251" s="2" t="str">
        <f>HYPERLINK("https://yenmo.ninhbinh.gov.vn/", "UBND Ủy ban nhân dân huyện Yên Mô _x000D__x000D_
 _x000D__x000D_
  tỉnh Ninh Bình")</f>
        <v>UBND Ủy ban nhân dân huyện Yên Mô _x000D__x000D_
 _x000D__x000D_
  tỉnh Ninh Bình</v>
      </c>
      <c r="C1251" s="12" t="s">
        <v>321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30251</v>
      </c>
      <c r="B1252" s="2" t="s">
        <v>283</v>
      </c>
      <c r="C1252" s="13" t="s">
        <v>1</v>
      </c>
      <c r="D1252" s="12" t="s">
        <v>322</v>
      </c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30252</v>
      </c>
      <c r="B1253" s="2" t="str">
        <f>HYPERLINK("https://nghean.gov.vn/kinh-te/xa-cat-van-don-bang-cong-nhan-xa-dat-chuan-nong-thon-moi-537490", "UBND Ủy ban nhân dân xã Cát Vân _x000D__x000D_
 _x000D__x000D_
  tỉnh Nghệ An")</f>
        <v>UBND Ủy ban nhân dân xã Cát Vân _x000D__x000D_
 _x000D__x000D_
  tỉnh Nghệ An</v>
      </c>
      <c r="C1253" s="12" t="s">
        <v>321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30253</v>
      </c>
      <c r="B1254" s="2" t="str">
        <f>HYPERLINK("https://www.facebook.com/p/C%C3%B4ng-an-huy%E1%BB%87n-Ngh%C4%A9a-%C4%90%C3%A0n-100034707650596/", "Công an huyện Nghĩa Đàn tỉnh Nghệ An")</f>
        <v>Công an huyện Nghĩa Đàn tỉnh Nghệ An</v>
      </c>
      <c r="C1254" s="12" t="s">
        <v>321</v>
      </c>
      <c r="D1254" s="12" t="s">
        <v>322</v>
      </c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30254</v>
      </c>
      <c r="B1255" s="2" t="str">
        <f>HYPERLINK("https://nghiadan.nghean.gov.vn/", "UBND Ủy ban nhân dân huyện Nghĩa Đàn tỉnh Nghệ An")</f>
        <v>UBND Ủy ban nhân dân huyện Nghĩa Đàn tỉnh Nghệ An</v>
      </c>
      <c r="C1255" s="12" t="s">
        <v>321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30255</v>
      </c>
      <c r="B1256" s="2" t="s">
        <v>198</v>
      </c>
      <c r="C1256" s="13" t="s">
        <v>1</v>
      </c>
      <c r="D1256" s="12" t="s">
        <v>322</v>
      </c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30256</v>
      </c>
      <c r="B1257" s="2" t="str">
        <f>HYPERLINK("https://lia.huonghoa.quangtri.gov.vn/", "UBND Ủy ban nhân dân xã Lìa tỉnh Quảng Trị")</f>
        <v>UBND Ủy ban nhân dân xã Lìa tỉnh Quảng Trị</v>
      </c>
      <c r="C1257" s="12" t="s">
        <v>321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30257</v>
      </c>
      <c r="B1258" s="2" t="str">
        <f>HYPERLINK("https://www.facebook.com/p/C%C3%B4ng-an-x%C3%A3-V%C4%A9nh-S%C6%A1n-100039604761947/", "Công an xã Vĩnh Sơn _x000D__x000D_
 _x000D__x000D_
  tỉnh Vĩnh Phúc")</f>
        <v>Công an xã Vĩnh Sơn _x000D__x000D_
 _x000D__x000D_
  tỉnh Vĩnh Phúc</v>
      </c>
      <c r="C1258" s="12" t="s">
        <v>321</v>
      </c>
      <c r="D1258" s="12" t="s">
        <v>322</v>
      </c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30258</v>
      </c>
      <c r="B1259" s="2" t="str">
        <f>HYPERLINK("https://vinhphuc.gov.vn/ct/cms/congdan/khieunaitc/Lists/NghienCuuTraoDoi/View_Detail.aspx?ItemID=976", "UBND Ủy ban nhân dân xã Vĩnh Sơn _x000D__x000D_
 _x000D__x000D_
  tỉnh Vĩnh Phúc")</f>
        <v>UBND Ủy ban nhân dân xã Vĩnh Sơn _x000D__x000D_
 _x000D__x000D_
  tỉnh Vĩnh Phúc</v>
      </c>
      <c r="C1259" s="12" t="s">
        <v>321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30259</v>
      </c>
      <c r="B1260" s="2" t="str">
        <f>HYPERLINK("https://www.facebook.com/p/C%C3%B4ng-an-x%C3%A3-Ban-C%C3%B4ng-100041374237807/", "Công an xã Ban Công _x000D__x000D_
 _x000D__x000D_
  tỉnh Thanh Hóa")</f>
        <v>Công an xã Ban Công _x000D__x000D_
 _x000D__x000D_
  tỉnh Thanh Hóa</v>
      </c>
      <c r="C1260" s="12" t="s">
        <v>321</v>
      </c>
      <c r="D1260" s="12" t="s">
        <v>322</v>
      </c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30260</v>
      </c>
      <c r="B1261" s="2" t="str">
        <f>HYPERLINK("https://bancong.bathuoc.thanhhoa.gov.vn/", "UBND Ủy ban nhân dân xã Ban Công _x000D__x000D_
 _x000D__x000D_
  tỉnh Thanh Hóa")</f>
        <v>UBND Ủy ban nhân dân xã Ban Công _x000D__x000D_
 _x000D__x000D_
  tỉnh Thanh Hóa</v>
      </c>
      <c r="C1261" s="12" t="s">
        <v>321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30261</v>
      </c>
      <c r="B1262" s="2" t="s">
        <v>93</v>
      </c>
      <c r="C1262" s="13" t="s">
        <v>1</v>
      </c>
      <c r="D1262" s="12" t="s">
        <v>322</v>
      </c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30262</v>
      </c>
      <c r="B1263" s="2" t="str">
        <f>HYPERLINK("https://camthanh.camlo.quangtri.gov.vn/", "UBND Ủy ban nhân dân xã Cam Thành tỉnh Quảng Trị")</f>
        <v>UBND Ủy ban nhân dân xã Cam Thành tỉnh Quảng Trị</v>
      </c>
      <c r="C1263" s="12" t="s">
        <v>321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30263</v>
      </c>
      <c r="B1264" s="2" t="str">
        <f>HYPERLINK("https://www.facebook.com/p/Tr%C6%B0%E1%BB%9Dng-THCS-Qu%E1%BB%B3nh-L%E1%BA%ADp-Trang-th%C3%B4ng-tin-ch%C3%ADnh-th%E1%BB%A9c-100064168384083/", "Công an xã Quỳnh Lập _x000D__x000D_
 _x000D__x000D_
  tỉnh Nghệ An")</f>
        <v>Công an xã Quỳnh Lập _x000D__x000D_
 _x000D__x000D_
  tỉnh Nghệ An</v>
      </c>
      <c r="C1264" s="12" t="s">
        <v>321</v>
      </c>
      <c r="D1264" s="12" t="s">
        <v>322</v>
      </c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30264</v>
      </c>
      <c r="B1265" s="2" t="str">
        <f>HYPERLINK("https://hoangmai.nghean.gov.vn/cac-xa-phuong/thong-tin-ve-xa-quynh-lap-thi-xa-hoang-mai-486730", "UBND Ủy ban nhân dân xã Quỳnh Lập _x000D__x000D_
 _x000D__x000D_
  tỉnh Nghệ An")</f>
        <v>UBND Ủy ban nhân dân xã Quỳnh Lập _x000D__x000D_
 _x000D__x000D_
  tỉnh Nghệ An</v>
      </c>
      <c r="C1265" s="12" t="s">
        <v>321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30265</v>
      </c>
      <c r="B1266" s="2" t="s">
        <v>75</v>
      </c>
      <c r="C1266" s="13" t="s">
        <v>1</v>
      </c>
      <c r="D1266" s="12" t="s">
        <v>322</v>
      </c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30266</v>
      </c>
      <c r="B1267" s="2" t="str">
        <f>HYPERLINK("https://vanthien.nongcong.thanhhoa.gov.vn/", "UBND Ủy ban nhân dân xã Vạn Thiện tỉnh Thanh Hóa")</f>
        <v>UBND Ủy ban nhân dân xã Vạn Thiện tỉnh Thanh Hóa</v>
      </c>
      <c r="C1267" s="12" t="s">
        <v>321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30267</v>
      </c>
      <c r="B1268" s="2" t="str">
        <f>HYPERLINK("https://www.facebook.com/p/Tu%E1%BB%95i-tr%E1%BA%BB-C%C3%B4ng-an-TP-S%E1%BA%A7m-S%C6%A1n-100069346653553/?locale=hi_IN", "Công an thị trấn Mường Lát tỉnh Thanh Hóa")</f>
        <v>Công an thị trấn Mường Lát tỉnh Thanh Hóa</v>
      </c>
      <c r="C1268" s="12" t="s">
        <v>321</v>
      </c>
      <c r="D1268" s="12" t="s">
        <v>322</v>
      </c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30268</v>
      </c>
      <c r="B1269" s="2" t="str">
        <f>HYPERLINK("https://thitran.muonglat.thanhhoa.gov.vn/", "UBND Ủy ban nhân dân thị trấn Mường Lát tỉnh Thanh Hóa")</f>
        <v>UBND Ủy ban nhân dân thị trấn Mường Lát tỉnh Thanh Hóa</v>
      </c>
      <c r="C1269" s="12" t="s">
        <v>321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30269</v>
      </c>
      <c r="B1270" s="2" t="str">
        <f>HYPERLINK("https://www.facebook.com/xaluuson2811/?locale=vi_VN", "Công an xã Lưu Sơn _x000D__x000D_
 _x000D__x000D_
  tỉnh Nghệ An")</f>
        <v>Công an xã Lưu Sơn _x000D__x000D_
 _x000D__x000D_
  tỉnh Nghệ An</v>
      </c>
      <c r="C1270" s="12" t="s">
        <v>321</v>
      </c>
      <c r="D1270" s="12" t="s">
        <v>322</v>
      </c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30270</v>
      </c>
      <c r="B1271" s="2" t="str">
        <f>HYPERLINK("https://doluong.nghean.gov.vn/luu-son/gioi-thieu-chung-xa-luu-son-365184", "UBND Ủy ban nhân dân xã Lưu Sơn _x000D__x000D_
 _x000D__x000D_
  tỉnh Nghệ An")</f>
        <v>UBND Ủy ban nhân dân xã Lưu Sơn _x000D__x000D_
 _x000D__x000D_
  tỉnh Nghệ An</v>
      </c>
      <c r="C1271" s="12" t="s">
        <v>321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30271</v>
      </c>
      <c r="B1272" s="2" t="str">
        <f>HYPERLINK("https://www.facebook.com/p/C%C3%B4ng-an-x%C3%A3-Qu%E1%BB%B3nh-Long-100046294881355/", "Công an xã Quỳnh Long _x000D__x000D_
 _x000D__x000D_
  tỉnh Nghệ An")</f>
        <v>Công an xã Quỳnh Long _x000D__x000D_
 _x000D__x000D_
  tỉnh Nghệ An</v>
      </c>
      <c r="C1272" s="12" t="s">
        <v>321</v>
      </c>
      <c r="D1272" s="12" t="s">
        <v>322</v>
      </c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30272</v>
      </c>
      <c r="B1273" s="2" t="str">
        <f>HYPERLINK("https://www.nghean.gov.vn/kinh-te/xa-quynh-long-don-bang-cong-nhan-xa-dat-chuan-nong-thon-moi-537111", "UBND Ủy ban nhân dân xã Quỳnh Long _x000D__x000D_
 _x000D__x000D_
  tỉnh Nghệ An")</f>
        <v>UBND Ủy ban nhân dân xã Quỳnh Long _x000D__x000D_
 _x000D__x000D_
  tỉnh Nghệ An</v>
      </c>
      <c r="C1273" s="12" t="s">
        <v>321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30273</v>
      </c>
      <c r="B1274" s="2" t="s">
        <v>86</v>
      </c>
      <c r="C1274" s="13" t="s">
        <v>1</v>
      </c>
      <c r="D1274" s="12" t="s">
        <v>322</v>
      </c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30274</v>
      </c>
      <c r="B1275" s="2" t="str">
        <f>HYPERLINK("https://konray.kontum.gov.vn/", "UBND Ủy ban nhân dân huyện Kon Rẫy tỉnh Kon Tum")</f>
        <v>UBND Ủy ban nhân dân huyện Kon Rẫy tỉnh Kon Tum</v>
      </c>
      <c r="C1275" s="12" t="s">
        <v>321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30275</v>
      </c>
      <c r="B1276" s="2" t="str">
        <f>HYPERLINK("https://www.facebook.com/p/C%C3%B4ng-an-x%C3%A3-%C4%90%E1%BB%8Bnh-Ti%E1%BA%BFn-Y%C3%AAn-%C4%90%E1%BB%8Bnh-Thanh-Ho%C3%A1-100048174623428/", "Công an xã Định Tiến tỉnh Thanh Hóa")</f>
        <v>Công an xã Định Tiến tỉnh Thanh Hóa</v>
      </c>
      <c r="C1276" s="12" t="s">
        <v>321</v>
      </c>
      <c r="D1276" s="12" t="s">
        <v>322</v>
      </c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30276</v>
      </c>
      <c r="B1277" s="2" t="str">
        <f>HYPERLINK("https://kimson.ninhbinh.gov.vn/gioi-thieu/xa-dinh-hoa", "UBND Ủy ban nhân dân xã Định Tiến tỉnh Thanh Hóa")</f>
        <v>UBND Ủy ban nhân dân xã Định Tiến tỉnh Thanh Hóa</v>
      </c>
      <c r="C1277" s="12" t="s">
        <v>321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30277</v>
      </c>
      <c r="B1278" s="2" t="str">
        <f>HYPERLINK("https://www.facebook.com/ANTVKhanhHoa/?locale=vi_VN", "Công an tỉnh Khánh Hoà tỉnh Khánh Hòa")</f>
        <v>Công an tỉnh Khánh Hoà tỉnh Khánh Hòa</v>
      </c>
      <c r="C1278" s="12" t="s">
        <v>321</v>
      </c>
      <c r="D1278" s="12" t="s">
        <v>322</v>
      </c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30278</v>
      </c>
      <c r="B1279" s="2" t="str">
        <f>HYPERLINK("https://congbaokhanhhoa.gov.vn/van-ban-quy-pham-phap-luat/VBQPPL_UBND", "UBND Ủy ban nhân dân tỉnh Khánh Hoà tỉnh Khánh Hòa")</f>
        <v>UBND Ủy ban nhân dân tỉnh Khánh Hoà tỉnh Khánh Hòa</v>
      </c>
      <c r="C1279" s="12" t="s">
        <v>321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30279</v>
      </c>
      <c r="B1280" s="2" t="str">
        <f>HYPERLINK("https://www.facebook.com/p/C%C3%B4ng-an-huy%E1%BB%87n-Anh-S%C6%A1n-100050389963999/", "Công an huyện Anh Sơn tỉnh Nghệ An")</f>
        <v>Công an huyện Anh Sơn tỉnh Nghệ An</v>
      </c>
      <c r="C1280" s="12" t="s">
        <v>321</v>
      </c>
      <c r="D1280" s="12" t="s">
        <v>322</v>
      </c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30280</v>
      </c>
      <c r="B1281" s="2" t="str">
        <f>HYPERLINK("https://anhson.nghean.gov.vn/", "UBND Ủy ban nhân dân huyện Anh Sơn tỉnh Nghệ An")</f>
        <v>UBND Ủy ban nhân dân huyện Anh Sơn tỉnh Nghệ An</v>
      </c>
      <c r="C1281" s="12" t="s">
        <v>321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30281</v>
      </c>
      <c r="B1282" s="2" t="str">
        <f>HYPERLINK("https://www.facebook.com/p/C%C3%B4ng-an-x%C3%A3-Ngh%C4%A9a-S%C6%A1n-huy%E1%BB%87n-Ngh%C4%A9a-%C4%90%C3%A0n-t%E1%BB%89nh-Ngh%E1%BB%87-An-100050620252362/", "Công an xã Nghĩa Sơn tỉnh Nghệ An")</f>
        <v>Công an xã Nghĩa Sơn tỉnh Nghệ An</v>
      </c>
      <c r="C1282" s="12" t="s">
        <v>321</v>
      </c>
      <c r="D1282" s="12" t="s">
        <v>322</v>
      </c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30282</v>
      </c>
      <c r="B1283" s="2" t="str">
        <f>HYPERLINK("https://nghiadan.nghean.gov.vn/uy-ban-nhan-dan-huyen/ubnd-xa-thi-tran-487176", "UBND Ủy ban nhân dân xã Nghĩa Sơn tỉnh Nghệ An")</f>
        <v>UBND Ủy ban nhân dân xã Nghĩa Sơn tỉnh Nghệ An</v>
      </c>
      <c r="C1283" s="12" t="s">
        <v>321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30283</v>
      </c>
      <c r="B1284" s="2" t="str">
        <f>HYPERLINK("https://www.facebook.com/p/C%C3%B4ng-an-x%C3%A3-Ia-Hr%C3%BA-100051158777042/", "Công an xã Ia Hrú _x000D__x000D_
 _x000D__x000D_
  tỉnh Gia Lai")</f>
        <v>Công an xã Ia Hrú _x000D__x000D_
 _x000D__x000D_
  tỉnh Gia Lai</v>
      </c>
      <c r="C1284" s="12" t="s">
        <v>321</v>
      </c>
      <c r="D1284" s="12" t="s">
        <v>322</v>
      </c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30284</v>
      </c>
      <c r="B1285" s="2" t="str">
        <f>HYPERLINK("https://chupuh.gialai.gov.vn/xa-ia-hru/Documents.aspx", "UBND Ủy ban nhân dân xã Ia Hrú _x000D__x000D_
 _x000D__x000D_
  tỉnh Gia Lai")</f>
        <v>UBND Ủy ban nhân dân xã Ia Hrú _x000D__x000D_
 _x000D__x000D_
  tỉnh Gia Lai</v>
      </c>
      <c r="C1285" s="12" t="s">
        <v>321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30285</v>
      </c>
      <c r="B1286" s="2" t="str">
        <f>HYPERLINK("https://www.facebook.com/conganhatinh/", "Công an tỉnh Hà Tĩnh tỉnh Hà Tĩnh")</f>
        <v>Công an tỉnh Hà Tĩnh tỉnh Hà Tĩnh</v>
      </c>
      <c r="C1286" s="12" t="s">
        <v>321</v>
      </c>
      <c r="D1286" s="12" t="s">
        <v>322</v>
      </c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30286</v>
      </c>
      <c r="B1287" s="2" t="str">
        <f>HYPERLINK("https://hatinh.gov.vn/", "UBND Ủy ban nhân dân tỉnh Hà Tĩnh tỉnh Hà Tĩnh")</f>
        <v>UBND Ủy ban nhân dân tỉnh Hà Tĩnh tỉnh Hà Tĩnh</v>
      </c>
      <c r="C1287" s="12" t="s">
        <v>321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30287</v>
      </c>
      <c r="B1288" s="2" t="str">
        <f>HYPERLINK("https://www.facebook.com/p/C%C3%B4ng-an-x%C3%A3-Ho%C3%A0ng-S%C6%A1n-N%C3%B4ng-C%E1%BB%91ng-Thanh-Ho%C3%A1-100052590858231/", "Công an xã Hoàng Sơn tỉnh Thanh Hóa")</f>
        <v>Công an xã Hoàng Sơn tỉnh Thanh Hóa</v>
      </c>
      <c r="C1288" s="12" t="s">
        <v>321</v>
      </c>
      <c r="D1288" s="12" t="s">
        <v>322</v>
      </c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30288</v>
      </c>
      <c r="B1289" s="2" t="str">
        <f>HYPERLINK("https://hoangson.hoanghoa.thanhhoa.gov.vn/", "UBND Ủy ban nhân dân xã Hoàng Sơn tỉnh Thanh Hóa")</f>
        <v>UBND Ủy ban nhân dân xã Hoàng Sơn tỉnh Thanh Hóa</v>
      </c>
      <c r="C1289" s="12" t="s">
        <v>321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30289</v>
      </c>
      <c r="B1290" s="2" t="str">
        <f>HYPERLINK("https://www.facebook.com/p/C%C3%B4ng-an-x%C3%A3-Ia-Drang-huy%E1%BB%87n-Ch%C6%B0-Pr%C3%B4ng-t%E1%BB%89nh-Gia-Lai-100052877869691/", "Công an xã Ia Drang tỉnh Gia Lai")</f>
        <v>Công an xã Ia Drang tỉnh Gia Lai</v>
      </c>
      <c r="C1290" s="12" t="s">
        <v>321</v>
      </c>
      <c r="D1290" s="12" t="s">
        <v>322</v>
      </c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30290</v>
      </c>
      <c r="B1291" s="2" t="str">
        <f>HYPERLINK("https://chuprong.gialai.gov.vn/Xa-Ia-Drang/Company.aspx", "UBND Ủy ban nhân dân xã Ia Drang tỉnh Gia Lai")</f>
        <v>UBND Ủy ban nhân dân xã Ia Drang tỉnh Gia Lai</v>
      </c>
      <c r="C1291" s="12" t="s">
        <v>321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30291</v>
      </c>
      <c r="B1292" s="2" t="str">
        <f>HYPERLINK("https://www.facebook.com/CaxDongTien.TS/", "Công an xã Đồng Tiến _x000D__x000D_
 _x000D__x000D_
  tỉnh Quảng Ninh")</f>
        <v>Công an xã Đồng Tiến _x000D__x000D_
 _x000D__x000D_
  tỉnh Quảng Ninh</v>
      </c>
      <c r="C1292" s="12" t="s">
        <v>321</v>
      </c>
      <c r="D1292" s="12" t="s">
        <v>322</v>
      </c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30292</v>
      </c>
      <c r="B1293" s="2" t="str">
        <f>HYPERLINK("https://www.quangninh.gov.vn/donvi/huyencoto/Trang/ChiTietBVGioiThieu.aspx?bvid=95", "UBND Ủy ban nhân dân xã Đồng Tiến _x000D__x000D_
 _x000D__x000D_
  tỉnh Quảng Ninh")</f>
        <v>UBND Ủy ban nhân dân xã Đồng Tiến _x000D__x000D_
 _x000D__x000D_
  tỉnh Quảng Ninh</v>
      </c>
      <c r="C1293" s="12" t="s">
        <v>321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30293</v>
      </c>
      <c r="B1294" s="2" t="s">
        <v>91</v>
      </c>
      <c r="C1294" s="13" t="s">
        <v>1</v>
      </c>
      <c r="D1294" s="12" t="s">
        <v>322</v>
      </c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30294</v>
      </c>
      <c r="B1295" s="2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1295" s="12" t="s">
        <v>321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30295</v>
      </c>
      <c r="B1296" s="2" t="str">
        <f>HYPERLINK("https://www.facebook.com/p/C%C3%B4ng-an-x%C3%A3-K%E1%BB%B3-B%E1%BA%AFc-K%E1%BB%B3-Anh-H%C3%A0-T%C4%A9nh-100064418365269/", "Công an xã Kỳ Bắc tỉnh Hà Tĩnh")</f>
        <v>Công an xã Kỳ Bắc tỉnh Hà Tĩnh</v>
      </c>
      <c r="C1296" s="12" t="s">
        <v>321</v>
      </c>
      <c r="D1296" s="12" t="s">
        <v>322</v>
      </c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30296</v>
      </c>
      <c r="B1297" s="2" t="str">
        <f>HYPERLINK("http://kybac.kyanh.hatinh.gov.vn/", "UBND Ủy ban nhân dân xã Kỳ Bắc tỉnh Hà Tĩnh")</f>
        <v>UBND Ủy ban nhân dân xã Kỳ Bắc tỉnh Hà Tĩnh</v>
      </c>
      <c r="C1297" s="12" t="s">
        <v>321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30297</v>
      </c>
      <c r="B1298" s="2" t="s">
        <v>94</v>
      </c>
      <c r="C1298" s="13" t="s">
        <v>1</v>
      </c>
      <c r="D1298" s="12" t="s">
        <v>322</v>
      </c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30298</v>
      </c>
      <c r="B1299" s="2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1299" s="12" t="s">
        <v>321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30299</v>
      </c>
      <c r="B1300" s="2" t="str">
        <f>HYPERLINK("https://www.facebook.com/DoManhTung1988/", "Công an xã Kỳ Phú tỉnh Thái Nguyên")</f>
        <v>Công an xã Kỳ Phú tỉnh Thái Nguyên</v>
      </c>
      <c r="C1300" s="12" t="s">
        <v>321</v>
      </c>
      <c r="D1300" s="12" t="s">
        <v>322</v>
      </c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30300</v>
      </c>
      <c r="B1301" s="2" t="str">
        <f>HYPERLINK("https://kyphu.daitu.thainguyen.gov.vn/", "UBND Ủy ban nhân dân xã Kỳ Phú tỉnh Thái Nguyên")</f>
        <v>UBND Ủy ban nhân dân xã Kỳ Phú tỉnh Thái Nguyên</v>
      </c>
      <c r="C1301" s="12" t="s">
        <v>321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30301</v>
      </c>
      <c r="B1302" s="2" t="str">
        <f>HYPERLINK("https://www.facebook.com/people/Tu%E1%BB%95i-tr%E1%BA%BB-C%C3%B4ng-an-huy%E1%BB%87n-B%E1%BA%AFc-B%C3%ACnh/100057086064549/", "Công an huyện Bắc Bình _x000D__x000D_
 _x000D__x000D_
  tỉnh Bình Thuận")</f>
        <v>Công an huyện Bắc Bình _x000D__x000D_
 _x000D__x000D_
  tỉnh Bình Thuận</v>
      </c>
      <c r="C1302" s="12" t="s">
        <v>321</v>
      </c>
      <c r="D1302" s="12" t="s">
        <v>322</v>
      </c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30302</v>
      </c>
      <c r="B1303" s="2" t="str">
        <f>HYPERLINK("https://bacbinh.binhthuan.gov.vn/", "UBND Ủy ban nhân dân huyện Bắc Bình _x000D__x000D_
 _x000D__x000D_
  tỉnh Bình Thuận")</f>
        <v>UBND Ủy ban nhân dân huyện Bắc Bình _x000D__x000D_
 _x000D__x000D_
  tỉnh Bình Thuận</v>
      </c>
      <c r="C1303" s="12" t="s">
        <v>321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30303</v>
      </c>
      <c r="B1304" s="2" t="s">
        <v>199</v>
      </c>
      <c r="C1304" s="13" t="s">
        <v>1</v>
      </c>
      <c r="D1304" s="12" t="s">
        <v>322</v>
      </c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30304</v>
      </c>
      <c r="B1305" s="2" t="str">
        <f>HYPERLINK("https://namtruc.namdinh.gov.vn/", "UBND Ủy ban nhân dânn huyện Nam Trực tỉnh Nam Định")</f>
        <v>UBND Ủy ban nhân dânn huyện Nam Trực tỉnh Nam Định</v>
      </c>
      <c r="C1305" s="12" t="s">
        <v>321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30305</v>
      </c>
      <c r="B1306" s="2" t="s">
        <v>200</v>
      </c>
      <c r="C1306" s="13" t="s">
        <v>1</v>
      </c>
      <c r="D1306" s="12" t="s">
        <v>322</v>
      </c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30306</v>
      </c>
      <c r="B1307" s="2" t="str">
        <f>HYPERLINK("https://thuathienhue.gov.vn/", "UBND Ủy ban nhân dânn xã Thuỷ Thanh tỉnh THỪA THIÊN HUẾ")</f>
        <v>UBND Ủy ban nhân dânn xã Thuỷ Thanh tỉnh THỪA THIÊN HUẾ</v>
      </c>
      <c r="C1307" s="12" t="s">
        <v>321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30307</v>
      </c>
      <c r="B1308" s="2" t="s">
        <v>284</v>
      </c>
      <c r="C1308" s="13" t="s">
        <v>1</v>
      </c>
      <c r="D1308" s="12" t="s">
        <v>322</v>
      </c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30308</v>
      </c>
      <c r="B1309" s="2" t="str">
        <f>HYPERLINK("https://vksnd.gialai.gov.vn/Phap-luat-Xa-hoi-26/Chi-hoi-Luat-gia-Vien-kiem-sat-nhan-dan-tinh-Gia-Lai-tro-giup-phap-ly-va-tuyen-truyen-phap-luat-tai-lang-O-xa-Ia-Tor-huyen-Chu-Prong-696.html", "UBND Ủy ban nhân dân xã Ia Tôr _x000D__x000D_
 _x000D__x000D_
  tỉnh Gia Lai")</f>
        <v>UBND Ủy ban nhân dân xã Ia Tôr _x000D__x000D_
 _x000D__x000D_
  tỉnh Gia Lai</v>
      </c>
      <c r="C1309" s="12" t="s">
        <v>321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30309</v>
      </c>
      <c r="B1310" s="2" t="str">
        <f>HYPERLINK("https://www.facebook.com/catbackan/?locale=vi_VN", "Công an tỉnh Bắc Kạn tỉnh Bắc Kạn")</f>
        <v>Công an tỉnh Bắc Kạn tỉnh Bắc Kạn</v>
      </c>
      <c r="C1310" s="12" t="s">
        <v>321</v>
      </c>
      <c r="D1310" s="12" t="s">
        <v>322</v>
      </c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30310</v>
      </c>
      <c r="B1311" s="2" t="str">
        <f>HYPERLINK("https://backan.gov.vn/", "UBND Ủy ban nhân dân tỉnh Bắc Kạn tỉnh Bắc Kạn")</f>
        <v>UBND Ủy ban nhân dân tỉnh Bắc Kạn tỉnh Bắc Kạn</v>
      </c>
      <c r="C1311" s="12" t="s">
        <v>321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30311</v>
      </c>
      <c r="B1312" s="2" t="str">
        <f>HYPERLINK("https://www.facebook.com/tuoitrecatphcm/", "Công an thaành phố Hồ Chí Minh thành phố Hồ Chí Minh")</f>
        <v>Công an thaành phố Hồ Chí Minh thành phố Hồ Chí Minh</v>
      </c>
      <c r="C1312" s="12" t="s">
        <v>321</v>
      </c>
      <c r="D1312" s="12" t="s">
        <v>322</v>
      </c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30312</v>
      </c>
      <c r="B1313" s="2" t="str">
        <f>HYPERLINK("https://hochiminhcity.gov.vn/", "UBND Ủy ban nhân dân thaành phố Hồ Chí Minh thành phố Hồ Chí Minh")</f>
        <v>UBND Ủy ban nhân dân thaành phố Hồ Chí Minh thành phố Hồ Chí Minh</v>
      </c>
      <c r="C1313" s="12" t="s">
        <v>321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30313</v>
      </c>
      <c r="B1314" s="2" t="str">
        <f>HYPERLINK("https://www.facebook.com/p/C%C3%B4ng-an-x%C3%A3-%C4%90%E1%BB%89nh-S%C6%A1n-100057603752643/", "Công an xã Đỉnh Sơn tỉnh Nghệ An")</f>
        <v>Công an xã Đỉnh Sơn tỉnh Nghệ An</v>
      </c>
      <c r="C1314" s="12" t="s">
        <v>321</v>
      </c>
      <c r="D1314" s="12" t="s">
        <v>322</v>
      </c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30314</v>
      </c>
      <c r="B1315" s="2" t="str">
        <f>HYPERLINK("https://anhson.nghean.gov.vn/", "UBND Ủy ban nhân dân xã Đỉnh Sơn tỉnh Nghệ An")</f>
        <v>UBND Ủy ban nhân dân xã Đỉnh Sơn tỉnh Nghệ An</v>
      </c>
      <c r="C1315" s="12" t="s">
        <v>321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30315</v>
      </c>
      <c r="B1316" s="2" t="str">
        <f>HYPERLINK("https://www.facebook.com/p/C%C3%B4ng-an-x%C3%A3-Di%E1%BB%85n-Th%E1%BB%8Bnh-100057623162213/", "Công an xã Diễn Thịnh tỉnh Nghệ An")</f>
        <v>Công an xã Diễn Thịnh tỉnh Nghệ An</v>
      </c>
      <c r="C1316" s="12" t="s">
        <v>321</v>
      </c>
      <c r="D1316" s="12" t="s">
        <v>322</v>
      </c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30316</v>
      </c>
      <c r="B1317" s="2" t="str">
        <f>HYPERLINK("https://dienchau.nghean.gov.vn/uy-ban-nhan-dan-huyen", "UBND Ủy ban nhân dân xã Diễn Thịnh tỉnh Nghệ An")</f>
        <v>UBND Ủy ban nhân dân xã Diễn Thịnh tỉnh Nghệ An</v>
      </c>
      <c r="C1317" s="12" t="s">
        <v>321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30317</v>
      </c>
      <c r="B1318" s="2" t="s">
        <v>285</v>
      </c>
      <c r="C1318" s="13" t="s">
        <v>1</v>
      </c>
      <c r="D1318" s="12" t="s">
        <v>322</v>
      </c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30318</v>
      </c>
      <c r="B1319" s="2" t="str">
        <f>HYPERLINK("https://kongchro.gialai.gov.vn/Xa-Yang-Trung/Tin-tuc/Hoat-%C4%91ong-xa/Thong-bao-Ve-viec-cong-khai-Ke-hoach-su-dung-%C4%91at-n.aspx", "UBND Ủy ban nhân dân xã Yang Trung _x000D__x000D_
 _x000D__x000D_
  tỉnh Gia Lai")</f>
        <v>UBND Ủy ban nhân dân xã Yang Trung _x000D__x000D_
 _x000D__x000D_
  tỉnh Gia Lai</v>
      </c>
      <c r="C1319" s="12" t="s">
        <v>321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30319</v>
      </c>
      <c r="B1320" s="2" t="s">
        <v>286</v>
      </c>
      <c r="C1320" s="13" t="s">
        <v>1</v>
      </c>
      <c r="D1320" s="12" t="s">
        <v>322</v>
      </c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30320</v>
      </c>
      <c r="B1321" s="2" t="str">
        <f>HYPERLINK("https://vinhthuy.vinhlinh.quangtri.gov.vn/", "UBND Ủy ban nhân dân xã Vĩnh Thủy _x000D__x000D_
 _x000D__x000D_
  tỉnh Quảng Trị")</f>
        <v>UBND Ủy ban nhân dân xã Vĩnh Thủy _x000D__x000D_
 _x000D__x000D_
  tỉnh Quảng Trị</v>
      </c>
      <c r="C1321" s="12" t="s">
        <v>321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30321</v>
      </c>
      <c r="B1322" s="2" t="str">
        <f>HYPERLINK("https://www.facebook.com/322827476213987", "Công an xã An Khê _x000D__x000D_
 _x000D__x000D_
  tỉnh Thái Bình")</f>
        <v>Công an xã An Khê _x000D__x000D_
 _x000D__x000D_
  tỉnh Thái Bình</v>
      </c>
      <c r="C1322" s="12" t="s">
        <v>321</v>
      </c>
      <c r="D1322" s="12" t="s">
        <v>322</v>
      </c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30322</v>
      </c>
      <c r="B1323" s="2" t="str">
        <f>HYPERLINK("https://thaibinh.gov.vn/van-ban-phap-luat/van-ban-dieu-hanh/ve-viec-cho-phep-uy-ban-nhan-dan-xa-an-khe-huyen-quynh-phu-s.html", "UBND Ủy ban nhân dân xã An Khê _x000D__x000D_
 _x000D__x000D_
  tỉnh Thái Bình")</f>
        <v>UBND Ủy ban nhân dân xã An Khê _x000D__x000D_
 _x000D__x000D_
  tỉnh Thái Bình</v>
      </c>
      <c r="C1323" s="12" t="s">
        <v>321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30323</v>
      </c>
      <c r="B1324" s="2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1324" s="12" t="s">
        <v>321</v>
      </c>
      <c r="D1324" s="12" t="s">
        <v>322</v>
      </c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30324</v>
      </c>
      <c r="B1325" s="2" t="str">
        <f>HYPERLINK("https://quangvan.quangbinh.gov.vn/", "UBND Ủy ban nhân dân xã Quảng Văn tỉnh Quảng Bình")</f>
        <v>UBND Ủy ban nhân dân xã Quảng Văn tỉnh Quảng Bình</v>
      </c>
      <c r="C1325" s="12" t="s">
        <v>321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30325</v>
      </c>
      <c r="B1326" s="2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1326" s="12" t="s">
        <v>321</v>
      </c>
      <c r="D1326" s="12" t="s">
        <v>322</v>
      </c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30326</v>
      </c>
      <c r="B1327" s="2" t="str">
        <f>HYPERLINK("https://thanhoai.hanoi.gov.vn/", "UBND Ủy ban nhân dân huyện Thanh Oai thành phố Hà Nội")</f>
        <v>UBND Ủy ban nhân dân huyện Thanh Oai thành phố Hà Nội</v>
      </c>
      <c r="C1327" s="12" t="s">
        <v>321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30327</v>
      </c>
      <c r="B1328" s="2" t="s">
        <v>287</v>
      </c>
      <c r="C1328" s="13" t="s">
        <v>1</v>
      </c>
      <c r="D1328" s="12" t="s">
        <v>322</v>
      </c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30328</v>
      </c>
      <c r="B1329" s="2" t="str">
        <f>HYPERLINK("https://dichvucong.namdinh.gov.vn/portaldvc/KenhTin/dich-vu-cong-truc-tuyen.aspx?_dv=202D2238-1DD7-9408-74C2-1D517C5EF25C", "UBND Ủy ban nhân dân xã Hải Đường _x000D__x000D_
 _x000D__x000D_
  tỉnh Nam Định")</f>
        <v>UBND Ủy ban nhân dân xã Hải Đường _x000D__x000D_
 _x000D__x000D_
  tỉnh Nam Định</v>
      </c>
      <c r="C1329" s="12" t="s">
        <v>321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30329</v>
      </c>
      <c r="B1330" s="2" t="str">
        <f>HYPERLINK("https://www.facebook.com/groups/langtotdong/", "Công an xã Tốt Động thành phố Hà Nội")</f>
        <v>Công an xã Tốt Động thành phố Hà Nội</v>
      </c>
      <c r="C1330" s="12" t="s">
        <v>321</v>
      </c>
      <c r="D1330" s="12" t="s">
        <v>322</v>
      </c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30330</v>
      </c>
      <c r="B1331" s="2" t="str">
        <f>HYPERLINK("https://chuongmy.hanoi.gov.vn/", "UBND Ủy ban nhân dân xã Tốt Động thành phố Hà Nội")</f>
        <v>UBND Ủy ban nhân dân xã Tốt Động thành phố Hà Nội</v>
      </c>
      <c r="C1331" s="12" t="s">
        <v>321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30331</v>
      </c>
      <c r="B1332" s="2" t="str">
        <f>HYPERLINK("https://www.facebook.com/p/Tu%E1%BB%95i-tr%E1%BA%BB-C%C3%B4ng-an-huy%E1%BB%87n-Th%C3%A1i-Th%E1%BB%A5y-100083773900284/", "Công an xã Nam Thịnh _x000D__x000D_
 _x000D__x000D_
  tỉnh Thái Bình")</f>
        <v>Công an xã Nam Thịnh _x000D__x000D_
 _x000D__x000D_
  tỉnh Thái Bình</v>
      </c>
      <c r="C1332" s="12" t="s">
        <v>321</v>
      </c>
      <c r="D1332" s="12" t="s">
        <v>322</v>
      </c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30332</v>
      </c>
      <c r="B1333" s="2" t="str">
        <f>HYPERLINK("https://thaibinh.gov.vn/van-ban-phap-luat/quyet-dinh-cho-phep-ubnd-xa-nam-thinh-huyen-tien-hai-duoc-su.html", "UBND Ủy ban nhân dân xã Nam Thịnh _x000D__x000D_
 _x000D__x000D_
  tỉnh Thái Bình")</f>
        <v>UBND Ủy ban nhân dân xã Nam Thịnh _x000D__x000D_
 _x000D__x000D_
  tỉnh Thái Bình</v>
      </c>
      <c r="C1333" s="12" t="s">
        <v>321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30333</v>
      </c>
      <c r="B1334" s="2" t="str">
        <f>HYPERLINK("https://www.facebook.com/p/H%E1%BB%99i-Ph%E1%BB%A5-n%E1%BB%AF-C%C3%B4ng-an-huy%E1%BB%87n-Di%C3%AAn-Kh%C3%A1nh-100059939490129/", "Công an huyện Diên Khánh tỉnh Khánh Hòa")</f>
        <v>Công an huyện Diên Khánh tỉnh Khánh Hòa</v>
      </c>
      <c r="C1334" s="12" t="s">
        <v>321</v>
      </c>
      <c r="D1334" s="12" t="s">
        <v>322</v>
      </c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30334</v>
      </c>
      <c r="B1335" s="2" t="s">
        <v>85</v>
      </c>
      <c r="C1335" s="12" t="s">
        <v>321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30335</v>
      </c>
      <c r="B1336" s="2" t="str">
        <f>HYPERLINK("https://www.facebook.com/p/C%C3%B4ng-An-X%C3%A3-An-Ph%C6%B0%E1%BB%A3ng-Huy%E1%BB%87n-Thanh-H%C3%A0-T%E1%BB%89nh-H%E1%BA%A3i-D%C6%B0%C6%A1ng-100059965772460/", "Công an xã An Phượng tỉnh Hải Dương")</f>
        <v>Công an xã An Phượng tỉnh Hải Dương</v>
      </c>
      <c r="C1336" s="12" t="s">
        <v>321</v>
      </c>
      <c r="D1336" s="12" t="s">
        <v>322</v>
      </c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30336</v>
      </c>
      <c r="B1337" s="2" t="str">
        <f>HYPERLINK("http://anphuong.thanhha.haiduong.gov.vn/", "UBND Ủy ban nhân dân xã An Phượng tỉnh Hải Dương")</f>
        <v>UBND Ủy ban nhân dân xã An Phượng tỉnh Hải Dương</v>
      </c>
      <c r="C1337" s="12" t="s">
        <v>321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30337</v>
      </c>
      <c r="B1338" s="2" t="str">
        <f>HYPERLINK("https://www.facebook.com/p/C%C3%B4ng-an-Th%E1%BB%8B-tr%E1%BA%A5n-G%C3%B4i-100060108394604/", "Công an thị trấn Gôi _x000D__x000D_
 _x000D__x000D_
  tỉnh Nam Định")</f>
        <v>Công an thị trấn Gôi _x000D__x000D_
 _x000D__x000D_
  tỉnh Nam Định</v>
      </c>
      <c r="C1338" s="12" t="s">
        <v>321</v>
      </c>
      <c r="D1338" s="12" t="s">
        <v>322</v>
      </c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30338</v>
      </c>
      <c r="B1339" s="2" t="str">
        <f>HYPERLINK("https://vuban.namdinh.gov.vn/", "UBND Ủy ban nhân dân thị trấn Gôi _x000D__x000D_
 _x000D__x000D_
  tỉnh Nam Định")</f>
        <v>UBND Ủy ban nhân dân thị trấn Gôi _x000D__x000D_
 _x000D__x000D_
  tỉnh Nam Định</v>
      </c>
      <c r="C1339" s="12" t="s">
        <v>321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30339</v>
      </c>
      <c r="B1340" s="2" t="s">
        <v>127</v>
      </c>
      <c r="C1340" s="13" t="s">
        <v>1</v>
      </c>
      <c r="D1340" s="12" t="s">
        <v>322</v>
      </c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30340</v>
      </c>
      <c r="B1341" s="2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1341" s="12" t="s">
        <v>321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30341</v>
      </c>
      <c r="B1342" s="2" t="str">
        <f>HYPERLINK("https://www.facebook.com/xathanhngoc.gov.vn/", "Công an xã Thanh Ngọc _x000D__x000D_
 _x000D__x000D_
  tỉnh Nghệ An")</f>
        <v>Công an xã Thanh Ngọc _x000D__x000D_
 _x000D__x000D_
  tỉnh Nghệ An</v>
      </c>
      <c r="C1342" s="12" t="s">
        <v>321</v>
      </c>
      <c r="D1342" s="12" t="s">
        <v>322</v>
      </c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30342</v>
      </c>
      <c r="B1343" s="2" t="str">
        <f>HYPERLINK("https://thanhngoc.thanhchuong.nghean.gov.vn/", "UBND Ủy ban nhân dân xã Thanh Ngọc _x000D__x000D_
 _x000D__x000D_
  tỉnh Nghệ An")</f>
        <v>UBND Ủy ban nhân dân xã Thanh Ngọc _x000D__x000D_
 _x000D__x000D_
  tỉnh Nghệ An</v>
      </c>
      <c r="C1343" s="12" t="s">
        <v>321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30343</v>
      </c>
      <c r="B1344" s="2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344" s="12" t="s">
        <v>321</v>
      </c>
      <c r="D1344" s="12" t="s">
        <v>322</v>
      </c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30344</v>
      </c>
      <c r="B1345" s="2" t="str">
        <f>HYPERLINK("https://quangvinh.thainguyencity.gov.vn/", "UBND Ủy ban nhân dân phường Quang Vinh tỉnh Thái Nguyên")</f>
        <v>UBND Ủy ban nhân dân phường Quang Vinh tỉnh Thái Nguyên</v>
      </c>
      <c r="C1345" s="12" t="s">
        <v>321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30345</v>
      </c>
      <c r="B1346" s="2" t="str">
        <f>HYPERLINK("https://www.facebook.com/p/C%C3%B4ng-an-ph%C6%B0%E1%BB%9Dng-B%E1%BA%A3o-An-100060830342199/", "Công an phường Bảo An _x000D__x000D_
 _x000D__x000D_
  tỉnh Ninh Thuận")</f>
        <v>Công an phường Bảo An _x000D__x000D_
 _x000D__x000D_
  tỉnh Ninh Thuận</v>
      </c>
      <c r="C1346" s="12" t="s">
        <v>321</v>
      </c>
      <c r="D1346" s="12" t="s">
        <v>322</v>
      </c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30346</v>
      </c>
      <c r="B1347" s="2" t="str">
        <f>HYPERLINK("https://prtc.ninhthuan.gov.vn/", "UBND Ủy ban nhân dân phường Bảo An _x000D__x000D_
 _x000D__x000D_
  tỉnh Ninh Thuận")</f>
        <v>UBND Ủy ban nhân dân phường Bảo An _x000D__x000D_
 _x000D__x000D_
  tỉnh Ninh Thuận</v>
      </c>
      <c r="C1347" s="12" t="s">
        <v>321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30347</v>
      </c>
      <c r="B1348" s="2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348" s="12" t="s">
        <v>321</v>
      </c>
      <c r="D1348" s="12" t="s">
        <v>322</v>
      </c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30348</v>
      </c>
      <c r="B1349" s="2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1349" s="12" t="s">
        <v>321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30349</v>
      </c>
      <c r="B1350" s="2" t="s">
        <v>288</v>
      </c>
      <c r="C1350" s="13" t="s">
        <v>1</v>
      </c>
      <c r="D1350" s="12" t="s">
        <v>322</v>
      </c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30350</v>
      </c>
      <c r="B1351" s="2" t="str">
        <f>HYPERLINK("https://lamson.tamnong.phutho.gov.vn/Chuyen-muc-tin/Chi-tiet-tin/t/ubnd-xa-lam-son/title/14721/ctitle/576", "UBND Ủy ban nhân dân xã Lam Sơn _x000D__x000D_
 _x000D__x000D_
  tỉnh Phú Thọ")</f>
        <v>UBND Ủy ban nhân dân xã Lam Sơn _x000D__x000D_
 _x000D__x000D_
  tỉnh Phú Thọ</v>
      </c>
      <c r="C1351" s="12" t="s">
        <v>321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30351</v>
      </c>
      <c r="B1352" s="2" t="str">
        <f>HYPERLINK("https://www.facebook.com/p/C%C3%B4ng-an-x%C3%A3-M%E1%BB%B9-L%E1%BB%99c-HTam-B%C3%ACnh-TV%C4%A9nh-Long-100071953686739/", "Công an xã Mỹ An _x000D__x000D_
 _x000D__x000D_
  tỉnh Vĩnh Long")</f>
        <v>Công an xã Mỹ An _x000D__x000D_
 _x000D__x000D_
  tỉnh Vĩnh Long</v>
      </c>
      <c r="C1352" s="12" t="s">
        <v>321</v>
      </c>
      <c r="D1352" s="12" t="s">
        <v>322</v>
      </c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30352</v>
      </c>
      <c r="B1353" s="2" t="str">
        <f>HYPERLINK("https://vinhlong.gov.vn/", "UBND Ủy ban nhân dân xã Mỹ An _x000D__x000D_
 _x000D__x000D_
  tỉnh Vĩnh Long")</f>
        <v>UBND Ủy ban nhân dân xã Mỹ An _x000D__x000D_
 _x000D__x000D_
  tỉnh Vĩnh Long</v>
      </c>
      <c r="C1353" s="12" t="s">
        <v>321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30353</v>
      </c>
      <c r="B1354" s="2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1354" s="12" t="s">
        <v>321</v>
      </c>
      <c r="D1354" s="12" t="s">
        <v>322</v>
      </c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30354</v>
      </c>
      <c r="B1355" s="2" t="str">
        <f>HYPERLINK("https://bacyen.sonla.gov.vn/", "UBND Ủy ban nhân dân huyện Bắc Yên tỉnh Sơn La")</f>
        <v>UBND Ủy ban nhân dân huyện Bắc Yên tỉnh Sơn La</v>
      </c>
      <c r="C1355" s="12" t="s">
        <v>321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30355</v>
      </c>
      <c r="B1356" s="2" t="s">
        <v>289</v>
      </c>
      <c r="C1356" s="13" t="s">
        <v>1</v>
      </c>
      <c r="D1356" s="12" t="s">
        <v>322</v>
      </c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30356</v>
      </c>
      <c r="B1357" s="2" t="str">
        <f>HYPERLINK("https://namxuan.namdan.nghean.gov.vn/", "UBND Ủy ban nhân dân xã Nam Xuân _x000D__x000D_
 _x000D__x000D_
  tỉnh Nghệ An")</f>
        <v>UBND Ủy ban nhân dân xã Nam Xuân _x000D__x000D_
 _x000D__x000D_
  tỉnh Nghệ An</v>
      </c>
      <c r="C1357" s="12" t="s">
        <v>321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30357</v>
      </c>
      <c r="B1358" s="2" t="str">
        <f>HYPERLINK("https://www.facebook.com/tuoitreconganninhbinh/", "Công an xã Khánh An tỉnh Ninh Bình")</f>
        <v>Công an xã Khánh An tỉnh Ninh Bình</v>
      </c>
      <c r="C1358" s="12" t="s">
        <v>321</v>
      </c>
      <c r="D1358" s="12" t="s">
        <v>322</v>
      </c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30358</v>
      </c>
      <c r="B1359" s="2" t="str">
        <f>HYPERLINK("https://khanhthien.yenkhanh.ninhbinh.gov.vn/", "UBND Ủy ban nhân dân xã Khánh An tỉnh Ninh Bình")</f>
        <v>UBND Ủy ban nhân dân xã Khánh An tỉnh Ninh Bình</v>
      </c>
      <c r="C1359" s="12" t="s">
        <v>321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30359</v>
      </c>
      <c r="B1360" s="2" t="str">
        <f>HYPERLINK("https://www.facebook.com/p/C%C3%B4ng-an-x%C3%A3-Di%E1%BB%85n-Ng%E1%BB%8Dc-100061688553553/", "Công an xã Diễn Ngọc tỉnh Nghệ An")</f>
        <v>Công an xã Diễn Ngọc tỉnh Nghệ An</v>
      </c>
      <c r="C1360" s="12" t="s">
        <v>321</v>
      </c>
      <c r="D1360" s="12" t="s">
        <v>322</v>
      </c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30360</v>
      </c>
      <c r="B1361" s="2" t="str">
        <f>HYPERLINK("https://dienchau.nghean.gov.vn/cac-xa-thi-tran", "UBND Ủy ban nhân dân xã Diễn Ngọc tỉnh Nghệ An")</f>
        <v>UBND Ủy ban nhân dân xã Diễn Ngọc tỉnh Nghệ An</v>
      </c>
      <c r="C1361" s="12" t="s">
        <v>321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30361</v>
      </c>
      <c r="B1362" s="2" t="s">
        <v>74</v>
      </c>
      <c r="C1362" s="13" t="s">
        <v>1</v>
      </c>
      <c r="D1362" s="12" t="s">
        <v>322</v>
      </c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30362</v>
      </c>
      <c r="B1363" s="2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1363" s="12" t="s">
        <v>321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30363</v>
      </c>
      <c r="B1364" s="2" t="str">
        <f>HYPERLINK("https://www.facebook.com/p/ANTT-V%C5%A9-Vinh-V%C5%A9-Th%C6%B0-100062609227953/", "Công an xã Vũ Vinh tỉnh Thái Bình")</f>
        <v>Công an xã Vũ Vinh tỉnh Thái Bình</v>
      </c>
      <c r="C1364" s="12" t="s">
        <v>321</v>
      </c>
      <c r="D1364" s="12" t="s">
        <v>322</v>
      </c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30364</v>
      </c>
      <c r="B1365" s="2" t="str">
        <f>HYPERLINK("https://vuthu.thaibinh.gov.vn/", "UBND Ủy ban nhân dân xã Vũ Vinh tỉnh Thái Bình")</f>
        <v>UBND Ủy ban nhân dân xã Vũ Vinh tỉnh Thái Bình</v>
      </c>
      <c r="C1365" s="12" t="s">
        <v>321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30365</v>
      </c>
      <c r="B1366" s="2" t="s">
        <v>290</v>
      </c>
      <c r="C1366" s="13" t="s">
        <v>1</v>
      </c>
      <c r="D1366" s="12" t="s">
        <v>322</v>
      </c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30366</v>
      </c>
      <c r="B1367" s="2" t="str">
        <f>HYPERLINK("https://vinhtuong.vinhphuc.gov.vn/ct/cms/tintuc/Lists/CACXATHITRAN/View_Detail.aspx?ItemID=32", "UBND Ủy ban nhân dân xã Vũ Di _x000D__x000D_
 _x000D__x000D_
  tỉnh Vĩnh Phúc")</f>
        <v>UBND Ủy ban nhân dân xã Vũ Di _x000D__x000D_
 _x000D__x000D_
  tỉnh Vĩnh Phúc</v>
      </c>
      <c r="C1367" s="12" t="s">
        <v>321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30367</v>
      </c>
      <c r="B1368" s="2" t="str">
        <f>HYPERLINK("https://www.facebook.com/conganxanamyang/", "Công an xã Yang Nam _x000D__x000D_
 _x000D__x000D_
  tỉnh Gia Lai")</f>
        <v>Công an xã Yang Nam _x000D__x000D_
 _x000D__x000D_
  tỉnh Gia Lai</v>
      </c>
      <c r="C1368" s="12" t="s">
        <v>321</v>
      </c>
      <c r="D1368" s="12" t="s">
        <v>322</v>
      </c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30368</v>
      </c>
      <c r="B1369" s="2" t="str">
        <f>HYPERLINK("https://vksnd.gialai.gov.vn/Cong-to-Kiem-sat/truc-tiep-kiem-sat-thi-hanh-an-hinh-su-tai-uy-ban-nhan-dan-xa-yang-nam-huyen-kong-chro-2240.html", "UBND Ủy ban nhân dân xã Yang Nam _x000D__x000D_
 _x000D__x000D_
  tỉnh Gia Lai")</f>
        <v>UBND Ủy ban nhân dân xã Yang Nam _x000D__x000D_
 _x000D__x000D_
  tỉnh Gia Lai</v>
      </c>
      <c r="C1369" s="12" t="s">
        <v>321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30369</v>
      </c>
      <c r="B1370" s="2" t="str">
        <f>HYPERLINK("https://www.facebook.com/p/An-ninh-tr%E1%BA%ADt-t%E1%BB%B1-x%C3%A3-Qu%E1%BA%A5t-L%C6%B0u-100063037426322/", "Công an xã Quất Lưu tỉnh Vĩnh Phúc")</f>
        <v>Công an xã Quất Lưu tỉnh Vĩnh Phúc</v>
      </c>
      <c r="C1370" s="12" t="s">
        <v>321</v>
      </c>
      <c r="D1370" s="12" t="s">
        <v>322</v>
      </c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30370</v>
      </c>
      <c r="B1371" s="2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1371" s="12" t="s">
        <v>321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30371</v>
      </c>
      <c r="B1372" s="2" t="str">
        <f>HYPERLINK("https://www.facebook.com/conganthachha/?locale=vi_VN", "Công an huyện Thạch Hà tỉnh Hà Tĩnh")</f>
        <v>Công an huyện Thạch Hà tỉnh Hà Tĩnh</v>
      </c>
      <c r="C1372" s="12" t="s">
        <v>321</v>
      </c>
      <c r="D1372" s="12" t="s">
        <v>322</v>
      </c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30372</v>
      </c>
      <c r="B1373" s="2" t="str">
        <f>HYPERLINK("https://thachha.hatinh.gov.vn/", "UBND Ủy ban nhân dân huyện Thạch Hà tỉnh Hà Tĩnh")</f>
        <v>UBND Ủy ban nhân dân huyện Thạch Hà tỉnh Hà Tĩnh</v>
      </c>
      <c r="C1373" s="12" t="s">
        <v>321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30373</v>
      </c>
      <c r="B1374" s="2" t="str">
        <f>HYPERLINK("https://www.facebook.com/p/ANTT-huy%E1%BB%87n-M%E1%BB%B9-T%C3%BA-100067628774035/", "Công an huyện Mỹ Tú tỉnh Sóc Trăng")</f>
        <v>Công an huyện Mỹ Tú tỉnh Sóc Trăng</v>
      </c>
      <c r="C1374" s="12" t="s">
        <v>321</v>
      </c>
      <c r="D1374" s="12" t="s">
        <v>322</v>
      </c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30374</v>
      </c>
      <c r="B1375" s="2" t="str">
        <f>HYPERLINK("https://mytu.soctrang.gov.vn/", "UBND Ủy ban nhân dân huyện Mỹ Tú tỉnh Sóc Trăng")</f>
        <v>UBND Ủy ban nhân dân huyện Mỹ Tú tỉnh Sóc Trăng</v>
      </c>
      <c r="C1375" s="12" t="s">
        <v>321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30375</v>
      </c>
      <c r="B1376" s="2" t="str">
        <f>HYPERLINK("https://www.facebook.com/xabinhsonanhson/", "Công an xã Bình Sơn tỉnh Nghệ An")</f>
        <v>Công an xã Bình Sơn tỉnh Nghệ An</v>
      </c>
      <c r="C1376" s="12" t="s">
        <v>321</v>
      </c>
      <c r="D1376" s="12" t="s">
        <v>322</v>
      </c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30376</v>
      </c>
      <c r="B1377" s="2" t="str">
        <f>HYPERLINK("https://anhson.nghean.gov.vn/cac-xa-thi-tran/binh-son-455422", "UBND Ủy ban nhân dân xã Bình Sơn tỉnh Nghệ An")</f>
        <v>UBND Ủy ban nhân dân xã Bình Sơn tỉnh Nghệ An</v>
      </c>
      <c r="C1377" s="12" t="s">
        <v>321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30377</v>
      </c>
      <c r="B1378" s="2" t="s">
        <v>47</v>
      </c>
      <c r="C1378" s="13" t="s">
        <v>1</v>
      </c>
      <c r="D1378" s="12" t="s">
        <v>322</v>
      </c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30378</v>
      </c>
      <c r="B1379" s="2" t="str">
        <f>HYPERLINK("https://bacgiang.gov.vn/web/ubnd-xa-dong-phu", "UBND Ủy ban nhân dân xã Đông Phú tỉnh Bắc Giang")</f>
        <v>UBND Ủy ban nhân dân xã Đông Phú tỉnh Bắc Giang</v>
      </c>
      <c r="C1379" s="12" t="s">
        <v>321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30379</v>
      </c>
      <c r="B1380" s="2" t="str">
        <f>HYPERLINK("https://www.facebook.com/p/C%C3%B4ng-an-x%C3%A3-Y%C3%AAn-Th%E1%BB%8D-100066997327279/", "Công an xã Yên Thọ _x000D__x000D_
 _x000D__x000D_
  tỉnh Thanh Hóa")</f>
        <v>Công an xã Yên Thọ _x000D__x000D_
 _x000D__x000D_
  tỉnh Thanh Hóa</v>
      </c>
      <c r="C1380" s="12" t="s">
        <v>321</v>
      </c>
      <c r="D1380" s="12" t="s">
        <v>322</v>
      </c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30380</v>
      </c>
      <c r="B1381" s="2" t="str">
        <f>HYPERLINK("https://yentho.nhuthanh.thanhhoa.gov.vn/", "UBND Ủy ban nhân dân xã Yên Thọ _x000D__x000D_
 _x000D__x000D_
  tỉnh Thanh Hóa")</f>
        <v>UBND Ủy ban nhân dân xã Yên Thọ _x000D__x000D_
 _x000D__x000D_
  tỉnh Thanh Hóa</v>
      </c>
      <c r="C1381" s="12" t="s">
        <v>321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30381</v>
      </c>
      <c r="B1382" s="2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1382" s="12" t="s">
        <v>321</v>
      </c>
      <c r="D1382" s="12" t="s">
        <v>322</v>
      </c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30382</v>
      </c>
      <c r="B1383" s="2" t="str">
        <f>HYPERLINK("https://camngoc.camthuy.thanhhoa.gov.vn/", "UBND Ủy ban nhân dân xã Cẩm Ngọc tỉnh Thanh Hóa")</f>
        <v>UBND Ủy ban nhân dân xã Cẩm Ngọc tỉnh Thanh Hóa</v>
      </c>
      <c r="C1383" s="12" t="s">
        <v>321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30383</v>
      </c>
      <c r="B1384" s="2" t="s">
        <v>291</v>
      </c>
      <c r="C1384" s="13" t="s">
        <v>1</v>
      </c>
      <c r="D1384" s="12" t="s">
        <v>322</v>
      </c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30384</v>
      </c>
      <c r="B1385" s="2" t="str">
        <f>HYPERLINK("https://dichvucong.gov.vn/p/phananhkiennghi/pakn-detail.html?id=168557", "UBND Ủy ban nhân dân xã Hoàng Đan _x000D__x000D_
 _x000D__x000D_
  tỉnh Vĩnh Phúc")</f>
        <v>UBND Ủy ban nhân dân xã Hoàng Đan _x000D__x000D_
 _x000D__x000D_
  tỉnh Vĩnh Phúc</v>
      </c>
      <c r="C1385" s="12" t="s">
        <v>321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30385</v>
      </c>
      <c r="B1386" s="2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1386" s="12" t="s">
        <v>321</v>
      </c>
      <c r="D1386" s="12" t="s">
        <v>322</v>
      </c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30386</v>
      </c>
      <c r="B1387" s="2" t="str">
        <f>HYPERLINK("https://thanhtam.thachthanh.thanhhoa.gov.vn/lich-su-hinh-thanh", "UBND Ủy ban nhân dân xã Thành Tâm tỉnh Thanh Hóa")</f>
        <v>UBND Ủy ban nhân dân xã Thành Tâm tỉnh Thanh Hóa</v>
      </c>
      <c r="C1387" s="12" t="s">
        <v>321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30387</v>
      </c>
      <c r="B1388" s="2" t="str">
        <f>HYPERLINK("https://www.facebook.com/p/C%C3%B4ng-an-x%C3%A3-Kim-%C4%90%E1%BB%8Bnh-100063441986931/", "Công an xã Kim Định _x000D__x000D_
 _x000D__x000D_
  tỉnh Hải Dương")</f>
        <v>Công an xã Kim Định _x000D__x000D_
 _x000D__x000D_
  tỉnh Hải Dương</v>
      </c>
      <c r="C1388" s="12" t="s">
        <v>321</v>
      </c>
      <c r="D1388" s="12" t="s">
        <v>322</v>
      </c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30388</v>
      </c>
      <c r="B1389" s="2" t="str">
        <f>HYPERLINK("http://kimdinh.kimthanh.haiduong.gov.vn/", "UBND Ủy ban nhân dân xã Kim Định _x000D__x000D_
 _x000D__x000D_
  tỉnh Hải Dương")</f>
        <v>UBND Ủy ban nhân dân xã Kim Định _x000D__x000D_
 _x000D__x000D_
  tỉnh Hải Dương</v>
      </c>
      <c r="C1389" s="12" t="s">
        <v>321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30389</v>
      </c>
      <c r="B1390" s="2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390" s="12" t="s">
        <v>321</v>
      </c>
      <c r="D1390" s="12" t="s">
        <v>322</v>
      </c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30390</v>
      </c>
      <c r="B1391" s="2" t="str">
        <f>HYPERLINK("https://phuson.bimson.thanhhoa.gov.vn/", "UBND Ủy ban nhân dân phường Phú Sơn tỉnh Thanh Hóa")</f>
        <v>UBND Ủy ban nhân dân phường Phú Sơn tỉnh Thanh Hóa</v>
      </c>
      <c r="C1391" s="12" t="s">
        <v>321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30391</v>
      </c>
      <c r="B1392" s="2" t="str">
        <f>HYPERLINK("https://www.facebook.com/p/C%C3%B4ng-an-x%C3%A3-Nam-Ph%C3%BAc-Th%C4%83ng-100063464831808/", "Công an xã Nam Phúc Thăng tỉnh Hà Tĩnh")</f>
        <v>Công an xã Nam Phúc Thăng tỉnh Hà Tĩnh</v>
      </c>
      <c r="C1392" s="12" t="s">
        <v>321</v>
      </c>
      <c r="D1392" s="12" t="s">
        <v>322</v>
      </c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30392</v>
      </c>
      <c r="B1393" s="2" t="str">
        <f>HYPERLINK("https://namphucthang.camxuyen.hatinh.gov.vn/", "UBND Ủy ban nhân dân xã Nam Phúc Thăng tỉnh Hà Tĩnh")</f>
        <v>UBND Ủy ban nhân dân xã Nam Phúc Thăng tỉnh Hà Tĩnh</v>
      </c>
      <c r="C1393" s="12" t="s">
        <v>321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30393</v>
      </c>
      <c r="B1394" s="2" t="str">
        <f>HYPERLINK("https://www.facebook.com/p/C%C3%B4ng-an-x%C3%A3-S%C6%A1n-Tr%C3%A0-100063467105701/", "Công an xã Sơn Trà _x000D__x000D_
 _x000D__x000D_
  tỉnh Hà Tĩnh")</f>
        <v>Công an xã Sơn Trà _x000D__x000D_
 _x000D__x000D_
  tỉnh Hà Tĩnh</v>
      </c>
      <c r="C1394" s="12" t="s">
        <v>321</v>
      </c>
      <c r="D1394" s="12" t="s">
        <v>322</v>
      </c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30394</v>
      </c>
      <c r="B1395" s="2" t="str">
        <f>HYPERLINK("https://huongson.hatinh.gov.vn/", "UBND Ủy ban nhân dân xã Sơn Trà _x000D__x000D_
 _x000D__x000D_
  tỉnh Hà Tĩnh")</f>
        <v>UBND Ủy ban nhân dân xã Sơn Trà _x000D__x000D_
 _x000D__x000D_
  tỉnh Hà Tĩnh</v>
      </c>
      <c r="C1395" s="12" t="s">
        <v>321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30395</v>
      </c>
      <c r="B1396" s="2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1396" s="12" t="s">
        <v>321</v>
      </c>
      <c r="D1396" s="12" t="s">
        <v>322</v>
      </c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30396</v>
      </c>
      <c r="B1397" s="2" t="str">
        <f>HYPERLINK("https://ductho.hatinh.gov.vn/tungchau/pages/2024-02-02/DANH-SACH-TRUC-TET-NGUYEN-DAN-2024-474736.aspx", "UBND Ủy ban nhân dân xã Tùng Châu tỉnh Hà Tĩnh")</f>
        <v>UBND Ủy ban nhân dân xã Tùng Châu tỉnh Hà Tĩnh</v>
      </c>
      <c r="C1397" s="12" t="s">
        <v>321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30397</v>
      </c>
      <c r="B1398" s="2" t="s">
        <v>18</v>
      </c>
      <c r="C1398" s="13" t="s">
        <v>1</v>
      </c>
      <c r="D1398" s="12" t="s">
        <v>322</v>
      </c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30398</v>
      </c>
      <c r="B1399" s="2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1399" s="12" t="s">
        <v>321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30399</v>
      </c>
      <c r="B1400" s="2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400" s="12" t="s">
        <v>321</v>
      </c>
      <c r="D1400" s="12" t="s">
        <v>322</v>
      </c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30400</v>
      </c>
      <c r="B1401" s="2" t="str">
        <f>HYPERLINK("https://doluong.nghean.gov.vn/lac-son/gioi-thieu-chung-xa-lac-son-365192", "UBND Ủy ban nhân dân xã Lạc Sơn tỉnh Nghệ An")</f>
        <v>UBND Ủy ban nhân dân xã Lạc Sơn tỉnh Nghệ An</v>
      </c>
      <c r="C1401" s="12" t="s">
        <v>321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30401</v>
      </c>
      <c r="B1402" s="2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402" s="12" t="s">
        <v>321</v>
      </c>
      <c r="D1402" s="12" t="s">
        <v>322</v>
      </c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30402</v>
      </c>
      <c r="B1403" s="2" t="str">
        <f>HYPERLINK("https://locbinh.langson.gov.vn/", "UBND Ủy ban nhân dân huyện Lộc Bình tỉnh Lạng Sơn")</f>
        <v>UBND Ủy ban nhân dân huyện Lộc Bình tỉnh Lạng Sơn</v>
      </c>
      <c r="C1403" s="12" t="s">
        <v>321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30403</v>
      </c>
      <c r="B1404" s="2" t="s">
        <v>292</v>
      </c>
      <c r="C1404" s="13" t="s">
        <v>1</v>
      </c>
      <c r="D1404" s="12" t="s">
        <v>322</v>
      </c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30404</v>
      </c>
      <c r="B1405" s="2" t="str">
        <f>HYPERLINK("https://tanlap.danphuong.hanoi.gov.vn/", "UBND Ủy ban nhân dân xã Tân Lập _x000D__x000D_
 _x000D__x000D_
  thành phố Hà Nội")</f>
        <v>UBND Ủy ban nhân dân xã Tân Lập _x000D__x000D_
 _x000D__x000D_
  thành phố Hà Nội</v>
      </c>
      <c r="C1405" s="12" t="s">
        <v>321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30405</v>
      </c>
      <c r="B1406" s="2" t="str">
        <f>HYPERLINK("https://www.facebook.com/p/C%C3%B4ng-an-x%C3%A3-%C4%90%C3%B4ng-S%C6%A1n-100063504305196/", "Công an xã Đông Sơn tỉnh Nghệ An")</f>
        <v>Công an xã Đông Sơn tỉnh Nghệ An</v>
      </c>
      <c r="C1406" s="12" t="s">
        <v>321</v>
      </c>
      <c r="D1406" s="12" t="s">
        <v>322</v>
      </c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30406</v>
      </c>
      <c r="B1407" s="2" t="str">
        <f>HYPERLINK("https://doluong.nghean.gov.vn/dong-son/gioi-thieu-chung-xa-dong-son-365181", "UBND Ủy ban nhân dân xã Đông Sơn tỉnh Nghệ An")</f>
        <v>UBND Ủy ban nhân dân xã Đông Sơn tỉnh Nghệ An</v>
      </c>
      <c r="C1407" s="12" t="s">
        <v>321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30407</v>
      </c>
      <c r="B1408" s="2" t="s">
        <v>201</v>
      </c>
      <c r="C1408" s="13" t="s">
        <v>1</v>
      </c>
      <c r="D1408" s="12" t="s">
        <v>322</v>
      </c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30408</v>
      </c>
      <c r="B1409" s="2" t="str">
        <f>HYPERLINK("https://kimson.ninhbinh.gov.vn/gioi-thieu/xa-kim-tan", "UBND Ủy ban nhân dân xã Kim Tân tỉnh Ninh Bình")</f>
        <v>UBND Ủy ban nhân dân xã Kim Tân tỉnh Ninh Bình</v>
      </c>
      <c r="C1409" s="12" t="s">
        <v>321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30409</v>
      </c>
      <c r="B1410" s="2" t="s">
        <v>293</v>
      </c>
      <c r="C1410" s="13" t="s">
        <v>1</v>
      </c>
      <c r="D1410" s="12" t="s">
        <v>322</v>
      </c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30410</v>
      </c>
      <c r="B1411" s="2" t="str">
        <f>HYPERLINK("https://nghiakhanh.nghiadan.nghean.gov.vn/", "UBND Ủy ban nhân dân xã Nghĩa Khánh _x000D__x000D_
 _x000D__x000D_
  tỉnh Nghệ An")</f>
        <v>UBND Ủy ban nhân dân xã Nghĩa Khánh _x000D__x000D_
 _x000D__x000D_
  tỉnh Nghệ An</v>
      </c>
      <c r="C1411" s="12" t="s">
        <v>321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30411</v>
      </c>
      <c r="B1412" s="2" t="s">
        <v>76</v>
      </c>
      <c r="C1412" s="13" t="s">
        <v>1</v>
      </c>
      <c r="D1412" s="12" t="s">
        <v>322</v>
      </c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30412</v>
      </c>
      <c r="B1413" s="2" t="str">
        <f>HYPERLINK("https://nghiakhanh.nghiadan.nghean.gov.vn/", "UBND Ủy ban nhân dân xã Nghĩa Khánh tỉnh Nghệ An")</f>
        <v>UBND Ủy ban nhân dân xã Nghĩa Khánh tỉnh Nghệ An</v>
      </c>
      <c r="C1413" s="12" t="s">
        <v>321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30413</v>
      </c>
      <c r="B1414" s="2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1414" s="12" t="s">
        <v>321</v>
      </c>
      <c r="D1414" s="12" t="s">
        <v>322</v>
      </c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30414</v>
      </c>
      <c r="B1415" s="2" t="str">
        <f>HYPERLINK("http://kygiang.kyanh.hatinh.gov.vn/", "UBND Ủy ban nhân dân xã Kỳ Giang tỉnh Hà Tĩnh")</f>
        <v>UBND Ủy ban nhân dân xã Kỳ Giang tỉnh Hà Tĩnh</v>
      </c>
      <c r="C1415" s="12" t="s">
        <v>321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30415</v>
      </c>
      <c r="B1416" s="2" t="str">
        <f>HYPERLINK("https://www.facebook.com/p/C%C3%B4ng-an-x%C3%A3-Long-X%C3%A1-100063532419754/", "Công an xã Long Xá tỉnh Nghệ An")</f>
        <v>Công an xã Long Xá tỉnh Nghệ An</v>
      </c>
      <c r="C1416" s="12" t="s">
        <v>321</v>
      </c>
      <c r="D1416" s="12" t="s">
        <v>322</v>
      </c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30416</v>
      </c>
      <c r="B1417" s="2" t="str">
        <f>HYPERLINK("https://longxa.hungnguyen.nghean.gov.vn/", "UBND Ủy ban nhân dân xã Long Xá tỉnh Nghệ An")</f>
        <v>UBND Ủy ban nhân dân xã Long Xá tỉnh Nghệ An</v>
      </c>
      <c r="C1417" s="12" t="s">
        <v>321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30417</v>
      </c>
      <c r="B1418" s="2" t="str">
        <f>HYPERLINK("https://www.facebook.com/p/C%C3%B4ng-an-x%C3%A3-Ia-Phang-Ch%C6%B0-P%C6%B0h-100063537790298/", "Công an xã Ia Phang tỉnh Gia Lai")</f>
        <v>Công an xã Ia Phang tỉnh Gia Lai</v>
      </c>
      <c r="C1418" s="12" t="s">
        <v>321</v>
      </c>
      <c r="D1418" s="12" t="s">
        <v>322</v>
      </c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30418</v>
      </c>
      <c r="B1419" s="2" t="str">
        <f>HYPERLINK("https://chupuh.gialai.gov.vn/Xa-Ia-Phang/Tin-tuc.aspx?page=2", "UBND Ủy ban nhân dân xã Ia Phang tỉnh Gia Lai")</f>
        <v>UBND Ủy ban nhân dân xã Ia Phang tỉnh Gia Lai</v>
      </c>
      <c r="C1419" s="12" t="s">
        <v>321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30419</v>
      </c>
      <c r="B1420" s="2" t="s">
        <v>80</v>
      </c>
      <c r="C1420" s="12" t="s">
        <v>321</v>
      </c>
      <c r="D1420" s="12" t="s">
        <v>322</v>
      </c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30420</v>
      </c>
      <c r="B1421" s="2" t="str">
        <f>HYPERLINK("https://kyanh.hatinh.gov.vn/tin-tuc-chinh-tri/tin-bai/29255", "UBND Ủy ban nhân dân xã Kỳ Nam tỉnh Hà Tĩnh")</f>
        <v>UBND Ủy ban nhân dân xã Kỳ Nam tỉnh Hà Tĩnh</v>
      </c>
      <c r="C1421" s="12" t="s">
        <v>321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30421</v>
      </c>
      <c r="B1422" s="2" t="str">
        <f>HYPERLINK("https://www.facebook.com/TuoitreConganbentre/", "Công an xã Thành An _x000D__x000D_
 _x000D__x000D_
  tỉnh Bến Tre")</f>
        <v>Công an xã Thành An _x000D__x000D_
 _x000D__x000D_
  tỉnh Bến Tre</v>
      </c>
      <c r="C1422" s="12" t="s">
        <v>321</v>
      </c>
      <c r="D1422" s="12" t="s">
        <v>322</v>
      </c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30422</v>
      </c>
      <c r="B1423" s="2" t="str">
        <f>HYPERLINK("https://csdl.bentre.gov.vn/Lists/VanBanChiDaoDieuHanh/DispForm.aspx?ID=758&amp;ContentTypeId=0x010013D40C43AE4D47C78EE7336BF64FB5D900F9B2BABB9E8AAC4D8F48FD887E17532C", "UBND Ủy ban nhân dân xã Thành An _x000D__x000D_
 _x000D__x000D_
  tỉnh Bến Tre")</f>
        <v>UBND Ủy ban nhân dân xã Thành An _x000D__x000D_
 _x000D__x000D_
  tỉnh Bến Tre</v>
      </c>
      <c r="C1423" s="12" t="s">
        <v>321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30423</v>
      </c>
      <c r="B1424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424" s="12" t="s">
        <v>321</v>
      </c>
      <c r="D1424" s="12" t="s">
        <v>322</v>
      </c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30424</v>
      </c>
      <c r="B1425" s="2" t="str">
        <f>HYPERLINK("https://angiang.gov.vn/vi", "UBND Ủy ban nhân dân tỉnh An Giang tỉnh An Giang")</f>
        <v>UBND Ủy ban nhân dân tỉnh An Giang tỉnh An Giang</v>
      </c>
      <c r="C1425" s="12" t="s">
        <v>321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30425</v>
      </c>
      <c r="B1426" s="2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1426" s="12" t="s">
        <v>321</v>
      </c>
      <c r="D1426" s="12" t="s">
        <v>322</v>
      </c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30426</v>
      </c>
      <c r="B1427" s="2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1427" s="12" t="s">
        <v>321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30427</v>
      </c>
      <c r="B1428" s="2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1428" s="12" t="s">
        <v>321</v>
      </c>
      <c r="D1428" s="12" t="s">
        <v>322</v>
      </c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30428</v>
      </c>
      <c r="B1429" s="2" t="str">
        <f>HYPERLINK("https://hoangcat.hoanghoa.thanhhoa.gov.vn/", "UBND Ủy ban nhân dân xã Hoằng Cát tỉnh Thanh Hóa")</f>
        <v>UBND Ủy ban nhân dân xã Hoằng Cát tỉnh Thanh Hóa</v>
      </c>
      <c r="C1429" s="12" t="s">
        <v>321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30429</v>
      </c>
      <c r="B1430" s="2" t="s">
        <v>130</v>
      </c>
      <c r="C1430" s="13" t="s">
        <v>1</v>
      </c>
      <c r="D1430" s="12" t="s">
        <v>322</v>
      </c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30430</v>
      </c>
      <c r="B1431" s="2" t="str">
        <f>HYPERLINK("https://sopcop.sonla.gov.vn/1390/43531/77595/gioi-thieu", "UBND Ủy ban nhân dân huyện Sốp Cộp tỉnh Sơn La")</f>
        <v>UBND Ủy ban nhân dân huyện Sốp Cộp tỉnh Sơn La</v>
      </c>
      <c r="C1431" s="12" t="s">
        <v>321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30431</v>
      </c>
      <c r="B1432" s="2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1432" s="12" t="s">
        <v>321</v>
      </c>
      <c r="D1432" s="12" t="s">
        <v>322</v>
      </c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30432</v>
      </c>
      <c r="B1433" s="2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1433" s="12" t="s">
        <v>321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30433</v>
      </c>
      <c r="B1434" s="2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434" s="12" t="s">
        <v>321</v>
      </c>
      <c r="D1434" s="12" t="s">
        <v>322</v>
      </c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30434</v>
      </c>
      <c r="B1435" s="2" t="str">
        <f>HYPERLINK("https://caongoc.ngoclac.thanhhoa.gov.vn/web/danh-ba-co-quan-chuc-nang/", "UBND Ủy ban nhân dân xã Cao Ngọc tỉnh Thanh Hóa")</f>
        <v>UBND Ủy ban nhân dân xã Cao Ngọc tỉnh Thanh Hóa</v>
      </c>
      <c r="C1435" s="12" t="s">
        <v>321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30435</v>
      </c>
      <c r="B1436" s="2" t="s">
        <v>202</v>
      </c>
      <c r="C1436" s="13" t="s">
        <v>1</v>
      </c>
      <c r="D1436" s="12" t="s">
        <v>322</v>
      </c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30436</v>
      </c>
      <c r="B1437" s="2" t="str">
        <f>HYPERLINK("https://thanhtam.chonthanh.binhphuoc.gov.vn/", "UBND Ủy ban nhân dân phường Thành Tâm tỉnh Bình Phước")</f>
        <v>UBND Ủy ban nhân dân phường Thành Tâm tỉnh Bình Phước</v>
      </c>
      <c r="C1437" s="12" t="s">
        <v>321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30437</v>
      </c>
      <c r="B1438" s="2" t="str">
        <f>HYPERLINK("https://www.facebook.com/caxcamthach/", "Công an xã Cẩm Thạch tỉnh Hà Tĩnh")</f>
        <v>Công an xã Cẩm Thạch tỉnh Hà Tĩnh</v>
      </c>
      <c r="C1438" s="12" t="s">
        <v>321</v>
      </c>
      <c r="D1438" s="12" t="s">
        <v>322</v>
      </c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30438</v>
      </c>
      <c r="B1439" s="2" t="str">
        <f>HYPERLINK("https://camthach.camxuyen.hatinh.gov.vn/", "UBND Ủy ban nhân dân xã Cẩm Thạch tỉnh Hà Tĩnh")</f>
        <v>UBND Ủy ban nhân dân xã Cẩm Thạch tỉnh Hà Tĩnh</v>
      </c>
      <c r="C1439" s="12" t="s">
        <v>321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30439</v>
      </c>
      <c r="B1440" s="2" t="s">
        <v>294</v>
      </c>
      <c r="C1440" s="13" t="s">
        <v>1</v>
      </c>
      <c r="D1440" s="12" t="s">
        <v>322</v>
      </c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30440</v>
      </c>
      <c r="B1441" s="2" t="str">
        <f>HYPERLINK("https://vinhtu.vinhlinh.quangtri.gov.vn/", "UBND Ủy ban nhân dân xã Vĩnh Tú _x000D__x000D_
 _x000D__x000D_
  tỉnh Quảng Trị")</f>
        <v>UBND Ủy ban nhân dân xã Vĩnh Tú _x000D__x000D_
 _x000D__x000D_
  tỉnh Quảng Trị</v>
      </c>
      <c r="C1441" s="12" t="s">
        <v>321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30441</v>
      </c>
      <c r="B1442" s="2" t="str">
        <f>HYPERLINK("https://www.facebook.com/CAXQuangThach/", "Công an xã Thạch Quảng tỉnh Thanh Hóa")</f>
        <v>Công an xã Thạch Quảng tỉnh Thanh Hóa</v>
      </c>
      <c r="C1442" s="12" t="s">
        <v>321</v>
      </c>
      <c r="D1442" s="12" t="s">
        <v>322</v>
      </c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30442</v>
      </c>
      <c r="B1443" s="2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1443" s="12" t="s">
        <v>321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30443</v>
      </c>
      <c r="B1444" s="2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444" s="12" t="s">
        <v>321</v>
      </c>
      <c r="D1444" s="12" t="s">
        <v>322</v>
      </c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30444</v>
      </c>
      <c r="B1445" s="2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445" s="12" t="s">
        <v>321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30445</v>
      </c>
      <c r="B1446" s="2" t="str">
        <f>HYPERLINK("https://www.facebook.com/people/ANTT-X%C3%A3-Tri%E1%BB%87u-Long/100063623409795/", "Công an xã Triệu Long tỉnh Quảng Trị")</f>
        <v>Công an xã Triệu Long tỉnh Quảng Trị</v>
      </c>
      <c r="C1446" s="12" t="s">
        <v>321</v>
      </c>
      <c r="D1446" s="12" t="s">
        <v>322</v>
      </c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30446</v>
      </c>
      <c r="B1447" s="2" t="str">
        <f>HYPERLINK("https://trieuphong.quangtri.gov.vn/x%C3%A3-tri%E1%BB%87u-long1", "UBND Ủy ban nhân dân xã Triệu Long tỉnh Quảng Trị")</f>
        <v>UBND Ủy ban nhân dân xã Triệu Long tỉnh Quảng Trị</v>
      </c>
      <c r="C1447" s="12" t="s">
        <v>321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30447</v>
      </c>
      <c r="B1448" s="2" t="s">
        <v>295</v>
      </c>
      <c r="C1448" s="13" t="s">
        <v>1</v>
      </c>
      <c r="D1448" s="12" t="s">
        <v>322</v>
      </c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30448</v>
      </c>
      <c r="B1449" s="2" t="s">
        <v>296</v>
      </c>
      <c r="C1449" s="12" t="s">
        <v>321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30449</v>
      </c>
      <c r="B1450" s="2" t="str">
        <f>HYPERLINK("https://www.facebook.com/doanxasontay/videos/1224288551923159/", "Công an xã Sơn Kim 1 tỉnh Hà Tĩnh")</f>
        <v>Công an xã Sơn Kim 1 tỉnh Hà Tĩnh</v>
      </c>
      <c r="C1450" s="12" t="s">
        <v>321</v>
      </c>
      <c r="D1450" s="12" t="s">
        <v>322</v>
      </c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30450</v>
      </c>
      <c r="B1451" s="2" t="str">
        <f>HYPERLINK("https://xasonkim1.hatinh.gov.vn/", "UBND Ủy ban nhân dân xã Sơn Kim 1 tỉnh Hà Tĩnh")</f>
        <v>UBND Ủy ban nhân dân xã Sơn Kim 1 tỉnh Hà Tĩnh</v>
      </c>
      <c r="C1451" s="12" t="s">
        <v>321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30451</v>
      </c>
      <c r="B1452" s="2" t="str">
        <f>HYPERLINK("https://www.facebook.com/p/C%C3%B4ng-an-huy%E1%BB%87n-Minh-H%C3%B3a-100063651312687/", "Công an huyện Minh Hóa tỉnh Quảng Bình")</f>
        <v>Công an huyện Minh Hóa tỉnh Quảng Bình</v>
      </c>
      <c r="C1452" s="12" t="s">
        <v>321</v>
      </c>
      <c r="D1452" s="12" t="s">
        <v>322</v>
      </c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30452</v>
      </c>
      <c r="B1453" s="2" t="str">
        <f>HYPERLINK("https://minhhoa.quangbinh.gov.vn/", "UBND Ủy ban nhân dân huyện Minh Hóa tỉnh Quảng Bình")</f>
        <v>UBND Ủy ban nhân dân huyện Minh Hóa tỉnh Quảng Bình</v>
      </c>
      <c r="C1453" s="12" t="s">
        <v>321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30453</v>
      </c>
      <c r="B1454" s="2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1454" s="12" t="s">
        <v>321</v>
      </c>
      <c r="D1454" s="12" t="s">
        <v>322</v>
      </c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30454</v>
      </c>
      <c r="B1455" s="2" t="str">
        <f>HYPERLINK("https://xatanmyha.hatinh.gov.vn/", "UBND Ủy ban nhân dân xã Tân Mỹ Hà tỉnh Hà Tĩnh")</f>
        <v>UBND Ủy ban nhân dân xã Tân Mỹ Hà tỉnh Hà Tĩnh</v>
      </c>
      <c r="C1455" s="12" t="s">
        <v>321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30455</v>
      </c>
      <c r="B1456" s="2" t="str">
        <f>HYPERLINK("https://www.facebook.com/conganxakytien/", "Công an xã Kỳ Ninh tỉnh Hà Tĩnh")</f>
        <v>Công an xã Kỳ Ninh tỉnh Hà Tĩnh</v>
      </c>
      <c r="C1456" s="12" t="s">
        <v>321</v>
      </c>
      <c r="D1456" s="12" t="s">
        <v>322</v>
      </c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30456</v>
      </c>
      <c r="B1457" s="2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1457" s="12" t="s">
        <v>321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30457</v>
      </c>
      <c r="B1458" s="2" t="s">
        <v>42</v>
      </c>
      <c r="C1458" s="13" t="s">
        <v>1</v>
      </c>
      <c r="D1458" s="12" t="s">
        <v>322</v>
      </c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30458</v>
      </c>
      <c r="B1459" s="2" t="str">
        <f>HYPERLINK("https://thainguyen.gov.vn/", "UBND Ủy ban nhân dân xã Quân Chu tỉnh Thái Nguyên")</f>
        <v>UBND Ủy ban nhân dân xã Quân Chu tỉnh Thái Nguyên</v>
      </c>
      <c r="C1459" s="12" t="s">
        <v>321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30459</v>
      </c>
      <c r="B1460" s="2" t="s">
        <v>79</v>
      </c>
      <c r="C1460" s="13" t="s">
        <v>1</v>
      </c>
      <c r="D1460" s="12" t="s">
        <v>322</v>
      </c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30460</v>
      </c>
      <c r="B1461" s="2" t="str">
        <f>HYPERLINK("https://hscvhk.hatinh.gov.vn/huongkhe/vbpq.nsf/092996A9760B153B47258B6C000DAE63/$file/QD-to-dieu-tra-thu-nhap-2024_nthoahk-24-07-2024_10h06p55(24.07.2024_15h03p57)_signed.pdf", "UBND Ủy ban nhân dân xã Hương Bình tỉnh Hà Tĩnh")</f>
        <v>UBND Ủy ban nhân dân xã Hương Bình tỉnh Hà Tĩnh</v>
      </c>
      <c r="C1461" s="12" t="s">
        <v>321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30461</v>
      </c>
      <c r="B1462" s="2" t="str">
        <f>HYPERLINK("https://www.facebook.com/p/C%C3%B4ng-an-x%C3%A3-Ea-D%C4%83h-100063713584068/", "Công an xã Ea Dăh _x000D__x000D_
 _x000D__x000D_
  tỉnh Đắk Lắk")</f>
        <v>Công an xã Ea Dăh _x000D__x000D_
 _x000D__x000D_
  tỉnh Đắk Lắk</v>
      </c>
      <c r="C1462" s="12" t="s">
        <v>321</v>
      </c>
      <c r="D1462" s="12" t="s">
        <v>322</v>
      </c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30462</v>
      </c>
      <c r="B1463" s="2" t="str">
        <f>HYPERLINK("https://daklak.gov.vn/krongnang", "UBND Ủy ban nhân dân xã Ea Dăh _x000D__x000D_
 _x000D__x000D_
  tỉnh Đắk Lắk")</f>
        <v>UBND Ủy ban nhân dân xã Ea Dăh _x000D__x000D_
 _x000D__x000D_
  tỉnh Đắk Lắk</v>
      </c>
      <c r="C1463" s="12" t="s">
        <v>321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30463</v>
      </c>
      <c r="B1464" s="2" t="str">
        <f>HYPERLINK("https://www.facebook.com/DoanXaNghiLong/", "Công an xã Nghi Long _x000D__x000D_
 _x000D__x000D_
  tỉnh Nghệ An")</f>
        <v>Công an xã Nghi Long _x000D__x000D_
 _x000D__x000D_
  tỉnh Nghệ An</v>
      </c>
      <c r="C1464" s="12" t="s">
        <v>321</v>
      </c>
      <c r="D1464" s="12" t="s">
        <v>322</v>
      </c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30464</v>
      </c>
      <c r="B1465" s="2" t="str">
        <f>HYPERLINK("https://nghiloc.nghean.gov.vn/cac-xa-thi-tran", "UBND Ủy ban nhân dân xã Nghi Long _x000D__x000D_
 _x000D__x000D_
  tỉnh Nghệ An")</f>
        <v>UBND Ủy ban nhân dân xã Nghi Long _x000D__x000D_
 _x000D__x000D_
  tỉnh Nghệ An</v>
      </c>
      <c r="C1465" s="12" t="s">
        <v>321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30465</v>
      </c>
      <c r="B1466" s="2" t="str">
        <f>HYPERLINK("https://www.facebook.com/p/C%C3%B4ng-an-Huy%E1%BB%87n-Ng%E1%BB%8Dc-L%E1%BA%B7c-t%E1%BB%89nh-Thanh-Ho%C3%A1-100064202226018/", "Công an thị trấn Ngọc Lặc _x000D__x000D_
 _x000D__x000D_
  tỉnh Thanh Hóa")</f>
        <v>Công an thị trấn Ngọc Lặc _x000D__x000D_
 _x000D__x000D_
  tỉnh Thanh Hóa</v>
      </c>
      <c r="C1466" s="12" t="s">
        <v>321</v>
      </c>
      <c r="D1466" s="12" t="s">
        <v>322</v>
      </c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30466</v>
      </c>
      <c r="B1467" s="2" t="str">
        <f>HYPERLINK("http://thitran.ngoclac.thanhhoa.gov.vn/van-ban-cua-xa", "UBND Ủy ban nhân dân thị trấn Ngọc Lặc _x000D__x000D_
 _x000D__x000D_
  tỉnh Thanh Hóa")</f>
        <v>UBND Ủy ban nhân dân thị trấn Ngọc Lặc _x000D__x000D_
 _x000D__x000D_
  tỉnh Thanh Hóa</v>
      </c>
      <c r="C1467" s="12" t="s">
        <v>321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30467</v>
      </c>
      <c r="B1468" s="2" t="s">
        <v>2</v>
      </c>
      <c r="C1468" s="13" t="s">
        <v>1</v>
      </c>
      <c r="D1468" s="12" t="s">
        <v>322</v>
      </c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30468</v>
      </c>
      <c r="B1469" s="2" t="str">
        <f>HYPERLINK("https://tanlap.danphuong.hanoi.gov.vn/", "UBND Ủy ban nhân dân xã Tân Lập thành phố Hà Nội")</f>
        <v>UBND Ủy ban nhân dân xã Tân Lập thành phố Hà Nội</v>
      </c>
      <c r="C1469" s="12" t="s">
        <v>321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30469</v>
      </c>
      <c r="B1470" s="2" t="str">
        <f>HYPERLINK("https://www.facebook.com/p/Tu%E1%BB%95i-tr%E1%BA%BB-C%C3%B4ng-an-Ngh%C4%A9a-L%E1%BB%99-100081887170070/", "Công an xã Nghĩa Phúc tỉnh Nghệ An")</f>
        <v>Công an xã Nghĩa Phúc tỉnh Nghệ An</v>
      </c>
      <c r="C1470" s="12" t="s">
        <v>321</v>
      </c>
      <c r="D1470" s="12" t="s">
        <v>322</v>
      </c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30470</v>
      </c>
      <c r="B1471" s="2" t="str">
        <f>HYPERLINK("https://nghiaphuc.tanky.nghean.gov.vn/", "UBND Ủy ban nhân dân xã Nghĩa Phúc tỉnh Nghệ An")</f>
        <v>UBND Ủy ban nhân dân xã Nghĩa Phúc tỉnh Nghệ An</v>
      </c>
      <c r="C1471" s="12" t="s">
        <v>321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30471</v>
      </c>
      <c r="B1472" s="2" t="str">
        <f>HYPERLINK("https://www.facebook.com/p/C%C3%B4ng-an-x%C3%A3-Ho%E1%BA%B1ng-%C4%90%E1%BA%A1o-Ho%E1%BA%B1ng-Ho%C3%A1-Thanh-Ho%C3%A1-100063753775737/", "Công an xã Hoằng Đạo tỉnh Thanh Hóa")</f>
        <v>Công an xã Hoằng Đạo tỉnh Thanh Hóa</v>
      </c>
      <c r="C1472" s="12" t="s">
        <v>321</v>
      </c>
      <c r="D1472" s="12" t="s">
        <v>322</v>
      </c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30472</v>
      </c>
      <c r="B1473" s="2" t="str">
        <f>HYPERLINK("https://hoangdao.hoanghoa.thanhhoa.gov.vn/web/danh-ba-co-quan-chuc-nang/danh-ba-ubnd-xa-hoang-dao.html", "UBND Ủy ban nhân dân xã Hoằng Đạo tỉnh Thanh Hóa")</f>
        <v>UBND Ủy ban nhân dân xã Hoằng Đạo tỉnh Thanh Hóa</v>
      </c>
      <c r="C1473" s="12" t="s">
        <v>321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30473</v>
      </c>
      <c r="B1474" s="2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1474" s="12" t="s">
        <v>321</v>
      </c>
      <c r="D1474" s="12" t="s">
        <v>322</v>
      </c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30474</v>
      </c>
      <c r="B1475" s="2" t="str">
        <f>HYPERLINK("https://tamtien.yenthe.bacgiang.gov.vn/", "UBND Ủy ban nhân dân xã Tam Tiến tỉnh Bắc Giang")</f>
        <v>UBND Ủy ban nhân dân xã Tam Tiến tỉnh Bắc Giang</v>
      </c>
      <c r="C1475" s="12" t="s">
        <v>321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30475</v>
      </c>
      <c r="B1476" s="2" t="str">
        <f>HYPERLINK("https://www.facebook.com/capngomay/", "Công an phường Ngô Mây _x000D__x000D_
 _x000D__x000D_
  tỉnh Bình Định")</f>
        <v>Công an phường Ngô Mây _x000D__x000D_
 _x000D__x000D_
  tỉnh Bình Định</v>
      </c>
      <c r="C1476" s="12" t="s">
        <v>321</v>
      </c>
      <c r="D1476" s="12" t="s">
        <v>322</v>
      </c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30476</v>
      </c>
      <c r="B1477" s="2" t="str">
        <f>HYPERLINK("https://ngomay.quynhon.binhdinh.gov.vn/", "UBND Ủy ban nhân dân phường Ngô Mây _x000D__x000D_
 _x000D__x000D_
  tỉnh Bình Định")</f>
        <v>UBND Ủy ban nhân dân phường Ngô Mây _x000D__x000D_
 _x000D__x000D_
  tỉnh Bình Định</v>
      </c>
      <c r="C1477" s="12" t="s">
        <v>321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30477</v>
      </c>
      <c r="B1478" s="2" t="s">
        <v>297</v>
      </c>
      <c r="C1478" s="13" t="s">
        <v>1</v>
      </c>
      <c r="D1478" s="12" t="s">
        <v>322</v>
      </c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30478</v>
      </c>
      <c r="B1479" s="2" t="str">
        <f>HYPERLINK("https://xuantruong.namdinh.gov.vn/", "UBND Ủy ban nhân dânn huyện Xuân Trường _x000D__x000D_
 _x000D__x000D_
  tỉnh Nam Định")</f>
        <v>UBND Ủy ban nhân dânn huyện Xuân Trường _x000D__x000D_
 _x000D__x000D_
  tỉnh Nam Định</v>
      </c>
      <c r="C1479" s="12" t="s">
        <v>321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30479</v>
      </c>
      <c r="B1480" s="2" t="s">
        <v>298</v>
      </c>
      <c r="C1480" s="13" t="s">
        <v>1</v>
      </c>
      <c r="D1480" s="12" t="s">
        <v>322</v>
      </c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30480</v>
      </c>
      <c r="B1481" s="2" t="str">
        <f>HYPERLINK("https://namdinh.gov.vn/", "UBND Ủy ban nhân dânn tỉnh Nam Định _x000D__x000D_
 _x000D__x000D_
  tỉnh Nam Định")</f>
        <v>UBND Ủy ban nhân dânn tỉnh Nam Định _x000D__x000D_
 _x000D__x000D_
  tỉnh Nam Định</v>
      </c>
      <c r="C1481" s="12" t="s">
        <v>321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30481</v>
      </c>
      <c r="B1482" s="2" t="str">
        <f>HYPERLINK("https://www.facebook.com/Conganxa.DakNhau/", "Công an xã Đak Nhau _x000D__x000D_
 _x000D__x000D_
  tỉnh Bình Phước")</f>
        <v>Công an xã Đak Nhau _x000D__x000D_
 _x000D__x000D_
  tỉnh Bình Phước</v>
      </c>
      <c r="C1482" s="12" t="s">
        <v>321</v>
      </c>
      <c r="D1482" s="12" t="s">
        <v>322</v>
      </c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30482</v>
      </c>
      <c r="B1483" s="2" t="str">
        <f>HYPERLINK("https://daknhau.budang.binhphuoc.gov.vn/", "UBND Ủy ban nhân dân xã Đak Nhau _x000D__x000D_
 _x000D__x000D_
  tỉnh Bình Phước")</f>
        <v>UBND Ủy ban nhân dân xã Đak Nhau _x000D__x000D_
 _x000D__x000D_
  tỉnh Bình Phước</v>
      </c>
      <c r="C1483" s="12" t="s">
        <v>321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30483</v>
      </c>
      <c r="B1484" s="2" t="str">
        <f>HYPERLINK("https://www.facebook.com/p/C%C3%B4ng-an-x%C3%A3-T%C3%A2n-M%E1%BB%99c-100063836151813/", "Công an xã Tân Mộc _x000D__x000D_
 _x000D__x000D_
  tỉnh Bắc Giang")</f>
        <v>Công an xã Tân Mộc _x000D__x000D_
 _x000D__x000D_
  tỉnh Bắc Giang</v>
      </c>
      <c r="C1484" s="12" t="s">
        <v>321</v>
      </c>
      <c r="D1484" s="12" t="s">
        <v>322</v>
      </c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30484</v>
      </c>
      <c r="B1485" s="2" t="str">
        <f>HYPERLINK("https://lucngan.bacgiang.gov.vn/tin-tuc-ubnd-xa-tan-moc", "UBND Ủy ban nhân dân xã Tân Mộc _x000D__x000D_
 _x000D__x000D_
  tỉnh Bắc Giang")</f>
        <v>UBND Ủy ban nhân dân xã Tân Mộc _x000D__x000D_
 _x000D__x000D_
  tỉnh Bắc Giang</v>
      </c>
      <c r="C1485" s="12" t="s">
        <v>321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30485</v>
      </c>
      <c r="B1486" s="2" t="str">
        <f>HYPERLINK("https://www.facebook.com/p/C%C3%B4ng-an-x%C3%A3-C%C3%A1c-S%C6%A1n-Th%E1%BB%8B-x%C3%A3-Nghi-S%C6%A1n-100063839059089/", "Công an xã Các Sơn tỉnh Thanh Hóa")</f>
        <v>Công an xã Các Sơn tỉnh Thanh Hóa</v>
      </c>
      <c r="C1486" s="12" t="s">
        <v>321</v>
      </c>
      <c r="D1486" s="12" t="s">
        <v>322</v>
      </c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30486</v>
      </c>
      <c r="B1487" s="2" t="str">
        <f>HYPERLINK("https://dongson.thanhhoa.gov.vn/", "UBND Ủy ban nhân dân xã Các Sơn tỉnh Thanh Hóa")</f>
        <v>UBND Ủy ban nhân dân xã Các Sơn tỉnh Thanh Hóa</v>
      </c>
      <c r="C1487" s="12" t="s">
        <v>321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30487</v>
      </c>
      <c r="B1488" s="2" t="str">
        <f>HYPERLINK("https://www.facebook.com/p/C%C3%B4ng-an-x%C3%A3-H%C3%A0-L%C4%A9nh-100063855331149/", "Công an xã Hà Lĩnh _x000D__x000D_
 _x000D__x000D_
  tỉnh Thanh Hóa")</f>
        <v>Công an xã Hà Lĩnh _x000D__x000D_
 _x000D__x000D_
  tỉnh Thanh Hóa</v>
      </c>
      <c r="C1488" s="12" t="s">
        <v>321</v>
      </c>
      <c r="D1488" s="12" t="s">
        <v>322</v>
      </c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30488</v>
      </c>
      <c r="B1489" s="2" t="str">
        <f>HYPERLINK("http://halinh.hatrung.thanhhoa.gov.vn/", "UBND Ủy ban nhân dân xã Hà Lĩnh _x000D__x000D_
 _x000D__x000D_
  tỉnh Thanh Hóa")</f>
        <v>UBND Ủy ban nhân dân xã Hà Lĩnh _x000D__x000D_
 _x000D__x000D_
  tỉnh Thanh Hóa</v>
      </c>
      <c r="C1489" s="12" t="s">
        <v>321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30489</v>
      </c>
      <c r="B1490" s="2" t="str">
        <f>HYPERLINK("https://www.facebook.com/p/C%C3%B4ng-an-th%E1%BB%8B-tr%E1%BA%A5n-Y%C3%AAn-C%C3%A1t-Nh%C6%B0-Xu%C3%A2n-100063893357078/", "Công an thị trấn Yên Cát tỉnh Thanh Hóa")</f>
        <v>Công an thị trấn Yên Cát tỉnh Thanh Hóa</v>
      </c>
      <c r="C1490" s="12" t="s">
        <v>321</v>
      </c>
      <c r="D1490" s="12" t="s">
        <v>322</v>
      </c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30490</v>
      </c>
      <c r="B1491" s="2" t="str">
        <f>HYPERLINK("https://yencat.nhuxuan.thanhhoa.gov.vn/", "UBND Ủy ban nhân dân thị trấn Yên Cát tỉnh Thanh Hóa")</f>
        <v>UBND Ủy ban nhân dân thị trấn Yên Cát tỉnh Thanh Hóa</v>
      </c>
      <c r="C1491" s="12" t="s">
        <v>321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30491</v>
      </c>
      <c r="B1492" s="2" t="s">
        <v>299</v>
      </c>
      <c r="C1492" s="13" t="s">
        <v>1</v>
      </c>
      <c r="D1492" s="12" t="s">
        <v>322</v>
      </c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30492</v>
      </c>
      <c r="B1493" s="2" t="str">
        <f>HYPERLINK("https://quangtrach.quangxuong.thanhhoa.gov.vn/thong-tin-quy-hoach/xa-quang-trach-to-chuc-hoi-nghi-cong-khai-lay-y-kien-cua-cac-co-quan-to-chuc-va-cong-dong-dan-cu-3436", "UBND Ủy ban nhân dân xã Quảng Trạch _x000D__x000D_
 _x000D__x000D_
  tỉnh Thanh Hóa")</f>
        <v>UBND Ủy ban nhân dân xã Quảng Trạch _x000D__x000D_
 _x000D__x000D_
  tỉnh Thanh Hóa</v>
      </c>
      <c r="C1493" s="12" t="s">
        <v>321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30493</v>
      </c>
      <c r="B1494" s="2" t="str">
        <f>HYPERLINK("https://www.facebook.com/ANTTLocTri/", "Công an xã Lộc Trì tỉnh THỪA THIÊN HUẾ")</f>
        <v>Công an xã Lộc Trì tỉnh THỪA THIÊN HUẾ</v>
      </c>
      <c r="C1494" s="12" t="s">
        <v>321</v>
      </c>
      <c r="D1494" s="12" t="s">
        <v>322</v>
      </c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30494</v>
      </c>
      <c r="B1495" s="2" t="str">
        <f>HYPERLINK("https://thuathienhue.gov.vn/", "UBND Ủy ban nhân dân xã Lộc Trì tỉnh THỪA THIÊN HUẾ")</f>
        <v>UBND Ủy ban nhân dân xã Lộc Trì tỉnh THỪA THIÊN HUẾ</v>
      </c>
      <c r="C1495" s="12" t="s">
        <v>321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30495</v>
      </c>
      <c r="B1496" s="2" t="str">
        <f>HYPERLINK("https://www.facebook.com/catgialai/", "Công an xã Đông _x000D__x000D_
 _x000D__x000D_
  tỉnh Gia Lai")</f>
        <v>Công an xã Đông _x000D__x000D_
 _x000D__x000D_
  tỉnh Gia Lai</v>
      </c>
      <c r="C1496" s="12" t="s">
        <v>321</v>
      </c>
      <c r="D1496" s="12" t="s">
        <v>322</v>
      </c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30496</v>
      </c>
      <c r="B1497" s="2" t="str">
        <f>HYPERLINK("https://kbang.gialai.gov.vn/Xa-%C4%90ong/Gioi-thieu.aspx", "UBND Ủy ban nhân dân xã Đông _x000D__x000D_
 _x000D__x000D_
  tỉnh Gia Lai")</f>
        <v>UBND Ủy ban nhân dân xã Đông _x000D__x000D_
 _x000D__x000D_
  tỉnh Gia Lai</v>
      </c>
      <c r="C1497" s="12" t="s">
        <v>321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30497</v>
      </c>
      <c r="B1498" s="2" t="str">
        <f>HYPERLINK("https://www.facebook.com/3303714813066785", "Công an xã Ia Mrơn tỉnh Gia Lai")</f>
        <v>Công an xã Ia Mrơn tỉnh Gia Lai</v>
      </c>
      <c r="C1498" s="12" t="s">
        <v>321</v>
      </c>
      <c r="D1498" s="12" t="s">
        <v>322</v>
      </c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30498</v>
      </c>
      <c r="B1499" s="2" t="str">
        <f>HYPERLINK("https://iapa.gialai.gov.vn/Xa-Ia-Mron/Gioi-thieu/Qua-trinh-hinh-thanh-va-Phat-trien.aspx", "UBND Ủy ban nhân dân xã Ia Mrơn tỉnh Gia Lai")</f>
        <v>UBND Ủy ban nhân dân xã Ia Mrơn tỉnh Gia Lai</v>
      </c>
      <c r="C1499" s="12" t="s">
        <v>321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30499</v>
      </c>
      <c r="B1500" s="2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1500" s="12" t="s">
        <v>321</v>
      </c>
      <c r="D1500" s="12" t="s">
        <v>322</v>
      </c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30500</v>
      </c>
      <c r="B1501" s="2" t="str">
        <f>HYPERLINK("http://xuanhai.nghixuan.hatinh.gov.vn/", "UBND Ủy ban nhân dân xã Xuân Hải tỉnh Phú Yên")</f>
        <v>UBND Ủy ban nhân dân xã Xuân Hải tỉnh Phú Yên</v>
      </c>
      <c r="C1501" s="12" t="s">
        <v>321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30501</v>
      </c>
      <c r="B1502" s="2" t="str">
        <f>HYPERLINK("https://www.facebook.com/p/%C4%90o%C3%A0n-Thanh-ni%C3%AAn-C%C3%B4ng-an-huy%E1%BB%87n-M%C6%B0%E1%BB%9Dng-Kh%C6%B0%C6%A1ng-100064030693716/", "Công an huyện Mường Khương tỉnh Lào Cai")</f>
        <v>Công an huyện Mường Khương tỉnh Lào Cai</v>
      </c>
      <c r="C1502" s="12" t="s">
        <v>321</v>
      </c>
      <c r="D1502" s="12" t="s">
        <v>322</v>
      </c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30502</v>
      </c>
      <c r="B1503" s="2" t="str">
        <f>HYPERLINK("https://muongkhuong.laocai.gov.vn/", "UBND Ủy ban nhân dân huyện Mường Khương tỉnh Lào Cai")</f>
        <v>UBND Ủy ban nhân dân huyện Mường Khương tỉnh Lào Cai</v>
      </c>
      <c r="C1503" s="12" t="s">
        <v>321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30503</v>
      </c>
      <c r="B1504" s="2" t="str">
        <f>HYPERLINK("https://www.facebook.com/p/C%C3%B4ng-an-huy%E1%BB%87n-%C4%90%E1%BB%A9c-C%C6%A1-100057245957638/", "Công an huyện Đức Cơ tỉnh Gia Lai")</f>
        <v>Công an huyện Đức Cơ tỉnh Gia Lai</v>
      </c>
      <c r="C1504" s="12" t="s">
        <v>321</v>
      </c>
      <c r="D1504" s="12" t="s">
        <v>322</v>
      </c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30504</v>
      </c>
      <c r="B1505" s="2" t="str">
        <f>HYPERLINK("https://ducco.gialai.gov.vn/Home.aspx", "UBND Ủy ban nhân dân huyện Đức Cơ tỉnh Gia Lai")</f>
        <v>UBND Ủy ban nhân dân huyện Đức Cơ tỉnh Gia Lai</v>
      </c>
      <c r="C1505" s="12" t="s">
        <v>321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30505</v>
      </c>
      <c r="B1506" s="2" t="str">
        <f>HYPERLINK("https://www.facebook.com/p/%C4%90o%C3%A0n-Thanh-ni%C3%AAn-C%C3%B4ng-an-huy%E1%BB%87n-S%C3%B4ng-Hinh-100067626282043/", "Công an huyện Sông Hinh tỉnh Phú Yên")</f>
        <v>Công an huyện Sông Hinh tỉnh Phú Yên</v>
      </c>
      <c r="C1506" s="12" t="s">
        <v>321</v>
      </c>
      <c r="D1506" s="12" t="s">
        <v>322</v>
      </c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30506</v>
      </c>
      <c r="B1507" s="2" t="str">
        <f>HYPERLINK("https://songhinh.phuyen.gov.vn/", "UBND Ủy ban nhân dân huyện Sông Hinh tỉnh Phú Yên")</f>
        <v>UBND Ủy ban nhân dân huyện Sông Hinh tỉnh Phú Yên</v>
      </c>
      <c r="C1507" s="12" t="s">
        <v>321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30507</v>
      </c>
      <c r="B1508" s="2" t="str">
        <f>HYPERLINK("https://www.facebook.com/p/C%C3%B4ng-an-ph%C6%B0%E1%BB%9Dng-Qu%E1%BA%A3ng-Th%E1%BB%8D-th%C3%A0nh-ph%E1%BB%91-S%E1%BA%A7m-S%C6%A1n-100064098489738/", "Công an phường Quảng Thọ tỉnh Thanh Hóa")</f>
        <v>Công an phường Quảng Thọ tỉnh Thanh Hóa</v>
      </c>
      <c r="C1508" s="12" t="s">
        <v>321</v>
      </c>
      <c r="D1508" s="12" t="s">
        <v>322</v>
      </c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30508</v>
      </c>
      <c r="B1509" s="2" t="str">
        <f>HYPERLINK("https://quangtho.samson.thanhhoa.gov.vn/", "UBND Ủy ban nhân dân phường Quảng Thọ tỉnh Thanh Hóa")</f>
        <v>UBND Ủy ban nhân dân phường Quảng Thọ tỉnh Thanh Hóa</v>
      </c>
      <c r="C1509" s="12" t="s">
        <v>321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30509</v>
      </c>
      <c r="B1510" s="2" t="s">
        <v>45</v>
      </c>
      <c r="C1510" s="13" t="s">
        <v>1</v>
      </c>
      <c r="D1510" s="12" t="s">
        <v>322</v>
      </c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30510</v>
      </c>
      <c r="B1511" s="2" t="str">
        <f>HYPERLINK("https://hongky.yenthe.bacgiang.gov.vn/", "UBND Ủy ban nhân dân xã Hồng Kỳ tỉnh Bắc Giang")</f>
        <v>UBND Ủy ban nhân dân xã Hồng Kỳ tỉnh Bắc Giang</v>
      </c>
      <c r="C1511" s="12" t="s">
        <v>321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30511</v>
      </c>
      <c r="B1512" s="2" t="str">
        <f>HYPERLINK("https://www.facebook.com/p/C%C3%B4ng-an-x%C3%A3-S%C6%A1n-Ph%C3%BA-huy%E1%BB%87n-H%C6%B0%C6%A1ng-S%C6%A1n-t%E1%BB%89nh-H%C3%A0-T%C4%A9nh-100064129990195/", "Công an xã Sơn Phú tỉnh Hà Tĩnh")</f>
        <v>Công an xã Sơn Phú tỉnh Hà Tĩnh</v>
      </c>
      <c r="C1512" s="12" t="s">
        <v>321</v>
      </c>
      <c r="D1512" s="12" t="s">
        <v>322</v>
      </c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30512</v>
      </c>
      <c r="B1513" s="2" t="str">
        <f>HYPERLINK("https://xasonphu.hatinh.gov.vn/", "UBND Ủy ban nhân dân xã Sơn Phú tỉnh Hà Tĩnh")</f>
        <v>UBND Ủy ban nhân dân xã Sơn Phú tỉnh Hà Tĩnh</v>
      </c>
      <c r="C1513" s="12" t="s">
        <v>321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30513</v>
      </c>
      <c r="B1514" s="2" t="str">
        <f>HYPERLINK("https://www.facebook.com/p/C%C3%B4ng-an-x%C3%A3-Ch%C3%A2u-S%C6%A1n-Qu%E1%BB%B3nh-Ph%E1%BB%A5-Th%C3%A1i-B%C3%ACnh-100064265732831/", "Công an xã Châu Sơn tỉnh Thái Bình")</f>
        <v>Công an xã Châu Sơn tỉnh Thái Bình</v>
      </c>
      <c r="C1514" s="12" t="s">
        <v>321</v>
      </c>
      <c r="D1514" s="12" t="s">
        <v>322</v>
      </c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30514</v>
      </c>
      <c r="B1515" s="2" t="str">
        <f>HYPERLINK("https://thaibinh.gov.vn/van-ban-phap-luat/van-ban-dieu-hanh/ve-viec-cho-phep-uy-ban-nhan-dan-xa-chau-son-huyen-quynh-phu3.html", "UBND Ủy ban nhân dân xã Châu Sơn tỉnh Thái Bình")</f>
        <v>UBND Ủy ban nhân dân xã Châu Sơn tỉnh Thái Bình</v>
      </c>
      <c r="C1515" s="12" t="s">
        <v>321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30515</v>
      </c>
      <c r="B1516" s="2" t="str">
        <f>HYPERLINK("https://www.facebook.com/p/C%C3%B4ng-an-x%C3%A3-Hi%E1%BB%87p-L%E1%BB%B1chuy%E1%BB%87n-Ninh-Giangt%E1%BB%89nh-H%E1%BA%A3i-D%C6%B0%C6%A1ng-100064357471648/", "Công an xã Hiệp Lực tỉnh Hải Dương")</f>
        <v>Công an xã Hiệp Lực tỉnh Hải Dương</v>
      </c>
      <c r="C1516" s="12" t="s">
        <v>321</v>
      </c>
      <c r="D1516" s="12" t="s">
        <v>322</v>
      </c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30516</v>
      </c>
      <c r="B1517" s="2" t="str">
        <f>HYPERLINK("http://hiepluc.ninhgiang.haiduong.gov.vn/", "UBND Ủy ban nhân dân xã Hiệp Lực tỉnh Hải Dương")</f>
        <v>UBND Ủy ban nhân dân xã Hiệp Lực tỉnh Hải Dương</v>
      </c>
      <c r="C1517" s="12" t="s">
        <v>321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30517</v>
      </c>
      <c r="B1518" s="2" t="str">
        <f>HYPERLINK("https://www.facebook.com/p/C%C3%B4ng-an-x%C3%A3-Th%E1%BA%A1ch-H%E1%BB%99i-100064363196517/", "Công an xã Thạch Hội tỉnh Hà Tĩnh")</f>
        <v>Công an xã Thạch Hội tỉnh Hà Tĩnh</v>
      </c>
      <c r="C1518" s="12" t="s">
        <v>321</v>
      </c>
      <c r="D1518" s="12" t="s">
        <v>322</v>
      </c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30518</v>
      </c>
      <c r="B1519" s="2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1519" s="12" t="s">
        <v>321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30519</v>
      </c>
      <c r="B1520" s="2" t="s">
        <v>300</v>
      </c>
      <c r="C1520" s="13" t="s">
        <v>1</v>
      </c>
      <c r="D1520" s="12" t="s">
        <v>322</v>
      </c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30520</v>
      </c>
      <c r="B1521" s="2" t="str">
        <f>HYPERLINK("https://hanoi.gov.vn/", "UBND Ủy ban nhân dânt điều tra thành phố Hà Nội_x000D__x000D_
 _x000D__x000D_
  thành phố Hà Nội")</f>
        <v>UBND Ủy ban nhân dânt điều tra thành phố Hà Nội_x000D__x000D_
 _x000D__x000D_
  thành phố Hà Nội</v>
      </c>
      <c r="C1521" s="12" t="s">
        <v>321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30521</v>
      </c>
      <c r="B1522" s="2" t="str">
        <f>HYPERLINK("https://www.facebook.com/p/C%C3%B4ng-an-Ph%C6%B0%E1%BB%9Dng-H%E1%BA%A3i-L%C4%A9nh-C%C3%B4ng-an-Th%E1%BB%8B-X%C3%A3-Nghi-S%C6%A1n-100064418660205/", "Công an phường Hải Lĩnh tỉnh Thanh Hóa")</f>
        <v>Công an phường Hải Lĩnh tỉnh Thanh Hóa</v>
      </c>
      <c r="C1522" s="12" t="s">
        <v>321</v>
      </c>
      <c r="D1522" s="12" t="s">
        <v>322</v>
      </c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30522</v>
      </c>
      <c r="B1523" s="2" t="str">
        <f>HYPERLINK("https://hailinh.thixanghison.thanhhoa.gov.vn/", "UBND Ủy ban nhân dân phường Hải Lĩnh tỉnh Thanh Hóa")</f>
        <v>UBND Ủy ban nhân dân phường Hải Lĩnh tỉnh Thanh Hóa</v>
      </c>
      <c r="C1523" s="12" t="s">
        <v>321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30523</v>
      </c>
      <c r="B1524" s="2" t="str">
        <f>HYPERLINK("https://www.facebook.com/catpsonla/", "Công an tỉnh Sơn La tỉnh Sơn La")</f>
        <v>Công an tỉnh Sơn La tỉnh Sơn La</v>
      </c>
      <c r="C1524" s="12" t="s">
        <v>321</v>
      </c>
      <c r="D1524" s="12" t="s">
        <v>322</v>
      </c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30524</v>
      </c>
      <c r="B1525" s="2" t="str">
        <f>HYPERLINK("https://sonla.gov.vn/", "UBND Ủy ban nhân dân tỉnh Sơn La tỉnh Sơn La")</f>
        <v>UBND Ủy ban nhân dân tỉnh Sơn La tỉnh Sơn La</v>
      </c>
      <c r="C1525" s="12" t="s">
        <v>321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30525</v>
      </c>
      <c r="B1526" s="2" t="str">
        <f>HYPERLINK("https://www.facebook.com/p/C%C3%B4ng-an-huy%E1%BB%87n-Y%C3%AAn-S%C6%A1n-t%E1%BB%89nh-Tuy%C3%AAn-Quang-100064458052002/", "Công an huyện Yên Sơn tỉnh Tuyên Quang")</f>
        <v>Công an huyện Yên Sơn tỉnh Tuyên Quang</v>
      </c>
      <c r="C1526" s="12" t="s">
        <v>321</v>
      </c>
      <c r="D1526" s="12" t="s">
        <v>322</v>
      </c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30526</v>
      </c>
      <c r="B1527" s="2" t="str">
        <f>HYPERLINK("https://yenson.tuyenquang.gov.vn/", "UBND Ủy ban nhân dân huyện Yên Sơn tỉnh Tuyên Quang")</f>
        <v>UBND Ủy ban nhân dân huyện Yên Sơn tỉnh Tuyên Quang</v>
      </c>
      <c r="C1527" s="12" t="s">
        <v>321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30527</v>
      </c>
      <c r="B1528" s="2" t="str">
        <f>HYPERLINK("https://www.facebook.com/p/C%C3%B4ng-an-V%C5%A9-Ch%C3%ADnh-Th%C3%A0nh-ph%E1%BB%91-Th%C3%A1i-B%C3%ACnh-100064482352891/", "Công an xã Vũ Chính tỉnh Thái Bình")</f>
        <v>Công an xã Vũ Chính tỉnh Thái Bình</v>
      </c>
      <c r="C1528" s="12" t="s">
        <v>321</v>
      </c>
      <c r="D1528" s="12" t="s">
        <v>322</v>
      </c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30528</v>
      </c>
      <c r="B1529" s="2" t="str">
        <f>HYPERLINK("https://thaibinh.gov.vn/van-ban-phap-luat/van-ban-dieu-hanh/cho-phep-uy-ban-nhan-dan-xa-vu-tien-huyen-vu-thu-chuyen-muc-.html?customDomain=thaibinh.gov.vn", "UBND Ủy ban nhân dân xã Vũ Chính tỉnh Thái Bình")</f>
        <v>UBND Ủy ban nhân dân xã Vũ Chính tỉnh Thái Bình</v>
      </c>
      <c r="C1529" s="12" t="s">
        <v>321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30529</v>
      </c>
      <c r="B1530" s="2" t="str">
        <f>HYPERLINK("https://www.facebook.com/p/C%C3%B4ng-an-ph%C6%B0%E1%BB%9Dng-7-Tp-Tr%C3%A0-Vinh-100064497400821/", "Công an phường 7 tỉnh Trà Vinh")</f>
        <v>Công an phường 7 tỉnh Trà Vinh</v>
      </c>
      <c r="C1530" s="12" t="s">
        <v>321</v>
      </c>
      <c r="D1530" s="12" t="s">
        <v>322</v>
      </c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30530</v>
      </c>
      <c r="B1531" s="2" t="str">
        <f>HYPERLINK("https://tptv.travinh.gov.vn/ubnd-phuong-xa/uy-ban-nhan-dan-phuong-7-594981", "UBND Ủy ban nhân dân phường 7 tỉnh Trà Vinh")</f>
        <v>UBND Ủy ban nhân dân phường 7 tỉnh Trà Vinh</v>
      </c>
      <c r="C1531" s="12" t="s">
        <v>321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30531</v>
      </c>
      <c r="B1532" s="2" t="s">
        <v>301</v>
      </c>
      <c r="C1532" s="13" t="s">
        <v>1</v>
      </c>
      <c r="D1532" s="12" t="s">
        <v>322</v>
      </c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30532</v>
      </c>
      <c r="B1533" s="2" t="str">
        <f>HYPERLINK("http://khanhhai.yenkhanh.ninhbinh.gov.vn/", "UBND Ủy ban nhân dân xã Khánh Hải _x000D__x000D_
 _x000D__x000D_
  tỉnh Ninh Bình")</f>
        <v>UBND Ủy ban nhân dân xã Khánh Hải _x000D__x000D_
 _x000D__x000D_
  tỉnh Ninh Bình</v>
      </c>
      <c r="C1533" s="12" t="s">
        <v>321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30533</v>
      </c>
      <c r="B1534" s="2" t="str">
        <f>HYPERLINK("https://www.facebook.com/p/C%C3%B4ng-An-x%C3%A3-Cao-An-C%E1%BA%A9m-Gi%C3%A0ng-H%E1%BA%A3i-D%C6%B0%C6%A1ng-100064509586365/", "Công an xã Cao An tỉnh Hải Dương")</f>
        <v>Công an xã Cao An tỉnh Hải Dương</v>
      </c>
      <c r="C1534" s="12" t="s">
        <v>321</v>
      </c>
      <c r="D1534" s="12" t="s">
        <v>322</v>
      </c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30534</v>
      </c>
      <c r="B1535" s="2" t="str">
        <f>HYPERLINK("http://caoan.camgiang.haiduong.gov.vn/", "UBND Ủy ban nhân dân xã Cao An tỉnh Hải Dương")</f>
        <v>UBND Ủy ban nhân dân xã Cao An tỉnh Hải Dương</v>
      </c>
      <c r="C1535" s="12" t="s">
        <v>321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30535</v>
      </c>
      <c r="B1536" s="2" t="str">
        <f>HYPERLINK("https://www.facebook.com/doanthanhnienconganlamdong/", "Công an tỉnh Lâm Đồng _x000D__x000D_
 _x000D__x000D_
  tỉnh Lâm Đồng")</f>
        <v>Công an tỉnh Lâm Đồng _x000D__x000D_
 _x000D__x000D_
  tỉnh Lâm Đồng</v>
      </c>
      <c r="C1536" s="12" t="s">
        <v>321</v>
      </c>
      <c r="D1536" s="12" t="s">
        <v>322</v>
      </c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30536</v>
      </c>
      <c r="B1537" s="2" t="str">
        <f>HYPERLINK("https://lamdong.gov.vn/", "UBND Ủy ban nhân dân tỉnh Lâm Đồng _x000D__x000D_
 _x000D__x000D_
  tỉnh Lâm Đồng")</f>
        <v>UBND Ủy ban nhân dân tỉnh Lâm Đồng _x000D__x000D_
 _x000D__x000D_
  tỉnh Lâm Đồng</v>
      </c>
      <c r="C1537" s="12" t="s">
        <v>321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30537</v>
      </c>
      <c r="B1538" s="2" t="str">
        <f>HYPERLINK("https://www.facebook.com/xatrungnam2020/", "Công an xã Trung Nam _x000D__x000D_
 _x000D__x000D_
  tỉnh Quảng Trị")</f>
        <v>Công an xã Trung Nam _x000D__x000D_
 _x000D__x000D_
  tỉnh Quảng Trị</v>
      </c>
      <c r="C1538" s="12" t="s">
        <v>321</v>
      </c>
      <c r="D1538" s="12" t="s">
        <v>322</v>
      </c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30538</v>
      </c>
      <c r="B1539" s="2" t="str">
        <f>HYPERLINK("https://trungnam.vinhlinh.quangtri.gov.vn/", "UBND Ủy ban nhân dân xã Trung Nam _x000D__x000D_
 _x000D__x000D_
  tỉnh Quảng Trị")</f>
        <v>UBND Ủy ban nhân dân xã Trung Nam _x000D__x000D_
 _x000D__x000D_
  tỉnh Quảng Trị</v>
      </c>
      <c r="C1539" s="12" t="s">
        <v>321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30539</v>
      </c>
      <c r="B1540" s="2" t="str">
        <f>HYPERLINK("https://www.facebook.com/p/C%C3%B4ng-an-x%C3%A3-%C4%90%E1%BB%89nh-B%C3%A0n-huy%E1%BB%87n-Th%E1%BA%A1ch-H%C3%A0-H%C3%A0-T%C4%A9nh-100064601265357/", "Công an xã Đỉnh Bàn tỉnh Hà Tĩnh")</f>
        <v>Công an xã Đỉnh Bàn tỉnh Hà Tĩnh</v>
      </c>
      <c r="C1540" s="12" t="s">
        <v>321</v>
      </c>
      <c r="D1540" s="12" t="s">
        <v>322</v>
      </c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30540</v>
      </c>
      <c r="B1541" s="2" t="str">
        <f>HYPERLINK("https://sotnmt.hatinh.gov.vn/sotnmt/portal/read/tuyen-truyen-phap-luat/news/uy-ban-nhan-dan-tinh-ban-hanh-quy-dinh-ve-boi-thuong-ho-tro-tai-dinh-cu-khi-nha-.html", "UBND Ủy ban nhân dân xã Đỉnh Bàn tỉnh Hà Tĩnh")</f>
        <v>UBND Ủy ban nhân dân xã Đỉnh Bàn tỉnh Hà Tĩnh</v>
      </c>
      <c r="C1541" s="12" t="s">
        <v>321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30541</v>
      </c>
      <c r="B1542" s="2" t="str">
        <f>HYPERLINK("https://www.facebook.com/anninhxuanphu/", "Công an xã Xuân Phú tỉnh Nam Định")</f>
        <v>Công an xã Xuân Phú tỉnh Nam Định</v>
      </c>
      <c r="C1542" s="12" t="s">
        <v>321</v>
      </c>
      <c r="D1542" s="12" t="s">
        <v>322</v>
      </c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30542</v>
      </c>
      <c r="B1543" s="2" t="str">
        <f>HYPERLINK("https://xuanphu-xuantruong.namdinh.gov.vn/uy-ban-nhan-dan/uy-ban-nhan-dan-xa-xuan-phu-289181", "UBND Ủy ban nhân dân xã Xuân Phú tỉnh Nam Định")</f>
        <v>UBND Ủy ban nhân dân xã Xuân Phú tỉnh Nam Định</v>
      </c>
      <c r="C1543" s="12" t="s">
        <v>321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30543</v>
      </c>
      <c r="B1544" s="2" t="str">
        <f>HYPERLINK("https://www.facebook.com/p/C%C3%B4ng-an-x%C3%A3-V%C4%A9nh-L%E1%BB%A3i-huy%E1%BB%87n-Ch%C3%A2u-Th%C3%A0nh-t%E1%BB%89nh-An-Giang-61552062893510/", "Công an xã Vĩnh Lợi tỉnh An Giang")</f>
        <v>Công an xã Vĩnh Lợi tỉnh An Giang</v>
      </c>
      <c r="C1544" s="12" t="s">
        <v>321</v>
      </c>
      <c r="D1544" s="12" t="s">
        <v>322</v>
      </c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30544</v>
      </c>
      <c r="B1545" s="2" t="str">
        <f>HYPERLINK("https://vinhkhanh.thoaison.angiang.gov.vn/thong-tin-don-vi-0", "UBND Ủy ban nhân dân xã Vĩnh Lợi tỉnh An Giang")</f>
        <v>UBND Ủy ban nhân dân xã Vĩnh Lợi tỉnh An Giang</v>
      </c>
      <c r="C1545" s="12" t="s">
        <v>321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30545</v>
      </c>
      <c r="B1546" s="2" t="s">
        <v>302</v>
      </c>
      <c r="C1546" s="13" t="s">
        <v>1</v>
      </c>
      <c r="D1546" s="12" t="s">
        <v>322</v>
      </c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30546</v>
      </c>
      <c r="B1547" s="2" t="str">
        <f>HYPERLINK("https://quynhtam.quynhluu.nghean.gov.vn/", "UBND Ủy ban nhân dân xã Quỳnh Tam _x000D__x000D_
 _x000D__x000D_
  tỉnh Nghệ An")</f>
        <v>UBND Ủy ban nhân dân xã Quỳnh Tam _x000D__x000D_
 _x000D__x000D_
  tỉnh Nghệ An</v>
      </c>
      <c r="C1547" s="12" t="s">
        <v>321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30547</v>
      </c>
      <c r="B1548" s="2" t="str">
        <f>HYPERLINK("https://www.facebook.com/p/C%C3%B4ng-an-huy%E1%BB%87n-Thanh-H%C3%A0-H%E1%BA%A3i-D%C6%B0%C6%A1ng-100064628331014/", "Công an huyện Thanh Hà tỉnh Hải Dương")</f>
        <v>Công an huyện Thanh Hà tỉnh Hải Dương</v>
      </c>
      <c r="C1548" s="12" t="s">
        <v>321</v>
      </c>
      <c r="D1548" s="12" t="s">
        <v>322</v>
      </c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30548</v>
      </c>
      <c r="B1549" s="2" t="str">
        <f>HYPERLINK("https://thanhha.haiduong.gov.vn/", "UBND Ủy ban nhân dân huyện Thanh Hà tỉnh Hải Dương")</f>
        <v>UBND Ủy ban nhân dân huyện Thanh Hà tỉnh Hải Dương</v>
      </c>
      <c r="C1549" s="12" t="s">
        <v>321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30549</v>
      </c>
      <c r="B1550" s="2" t="str">
        <f>HYPERLINK("https://www.facebook.com/p/C%C3%B4ng-an-xa%CC%83-%C4%90%C4%83k-Y%C4%83-huy%C3%AA%CC%A3n-Mang-Yang-ti%CC%89nh-Gia-Lai-100064656283457/", "Công an xã Đăk Yă tỉnh Gia Lai")</f>
        <v>Công an xã Đăk Yă tỉnh Gia Lai</v>
      </c>
      <c r="C1550" s="12" t="s">
        <v>321</v>
      </c>
      <c r="D1550" s="12" t="s">
        <v>322</v>
      </c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30550</v>
      </c>
      <c r="B1551" s="2" t="s">
        <v>203</v>
      </c>
      <c r="C1551" s="12" t="s">
        <v>321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30551</v>
      </c>
      <c r="B1552" s="2" t="str">
        <f>HYPERLINK("https://www.facebook.com/p/C%C3%B4ng-an-x%C3%A3-Th%C3%A0nh-Minh-huy%E1%BB%87n-Th%E1%BA%A1ch-Th%C3%A0nh-100064666785010/", "Công an xã Thành Minh tỉnh Thanh Hóa")</f>
        <v>Công an xã Thành Minh tỉnh Thanh Hóa</v>
      </c>
      <c r="C1552" s="12" t="s">
        <v>321</v>
      </c>
      <c r="D1552" s="12" t="s">
        <v>322</v>
      </c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30552</v>
      </c>
      <c r="B1553" s="2" t="str">
        <f>HYPERLINK("https://thanhminh.thachthanh.thanhhoa.gov.vn/chuc-nang-nhiem-vu", "UBND Ủy ban nhân dân xã Thành Minh tỉnh Thanh Hóa")</f>
        <v>UBND Ủy ban nhân dân xã Thành Minh tỉnh Thanh Hóa</v>
      </c>
      <c r="C1553" s="12" t="s">
        <v>321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30553</v>
      </c>
      <c r="B1554" s="2" t="str">
        <f>HYPERLINK("https://www.facebook.com/@cahcumgar/?locale=vi_VN", "Công an huyện Čư M'gar tỉnh Đắk Lắk")</f>
        <v>Công an huyện Čư M'gar tỉnh Đắk Lắk</v>
      </c>
      <c r="C1554" s="12" t="s">
        <v>321</v>
      </c>
      <c r="D1554" s="12" t="s">
        <v>322</v>
      </c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30554</v>
      </c>
      <c r="B1555" s="2" t="str">
        <f>HYPERLINK("https://cumgar.daklak.gov.vn/", "UBND Ủy ban nhân dân huyện Čư M'gar tỉnh Đắk Lắk")</f>
        <v>UBND Ủy ban nhân dân huyện Čư M'gar tỉnh Đắk Lắk</v>
      </c>
      <c r="C1555" s="12" t="s">
        <v>321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30555</v>
      </c>
      <c r="B1556" s="2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1556" s="12" t="s">
        <v>321</v>
      </c>
      <c r="D1556" s="12" t="s">
        <v>322</v>
      </c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30556</v>
      </c>
      <c r="B1557" s="2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1557" s="12" t="s">
        <v>321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30557</v>
      </c>
      <c r="B1558" s="2" t="s">
        <v>133</v>
      </c>
      <c r="C1558" s="13" t="s">
        <v>1</v>
      </c>
      <c r="D1558" s="12" t="s">
        <v>322</v>
      </c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30558</v>
      </c>
      <c r="B1559" s="2" t="str">
        <f>HYPERLINK("https://xuanloc.dongnai.gov.vn/", "UBND Ủy ban nhân dân xã Xuân Lộc tỉnh Thanh Hóa")</f>
        <v>UBND Ủy ban nhân dân xã Xuân Lộc tỉnh Thanh Hóa</v>
      </c>
      <c r="C1559" s="12" t="s">
        <v>321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30559</v>
      </c>
      <c r="B1560" s="2" t="s">
        <v>204</v>
      </c>
      <c r="C1560" s="13" t="s">
        <v>1</v>
      </c>
      <c r="D1560" s="12" t="s">
        <v>322</v>
      </c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30560</v>
      </c>
      <c r="B1561" s="2" t="str">
        <f>HYPERLINK("https://camtu.camthuy.thanhhoa.gov.vn/", "UBND Ủy ban nhân dân xã Cẩm Tú tỉnh Thanh Hóa")</f>
        <v>UBND Ủy ban nhân dân xã Cẩm Tú tỉnh Thanh Hóa</v>
      </c>
      <c r="C1561" s="12" t="s">
        <v>321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30561</v>
      </c>
      <c r="B1562" s="2" t="str">
        <f>HYPERLINK("https://www.facebook.com/reel/1832693387199867/", "Công an huyện Khánh Vĩnh tỉnh Khánh Hòa")</f>
        <v>Công an huyện Khánh Vĩnh tỉnh Khánh Hòa</v>
      </c>
      <c r="C1562" s="12" t="s">
        <v>321</v>
      </c>
      <c r="D1562" s="12" t="s">
        <v>322</v>
      </c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30562</v>
      </c>
      <c r="B1563" s="2" t="str">
        <f>HYPERLINK("https://khanhson.khanhhoa.gov.vn/", "UBND Ủy ban nhân dân huyện Khánh Vĩnh tỉnh Khánh Hòa")</f>
        <v>UBND Ủy ban nhân dân huyện Khánh Vĩnh tỉnh Khánh Hòa</v>
      </c>
      <c r="C1563" s="12" t="s">
        <v>321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30563</v>
      </c>
      <c r="B1564" s="2" t="str">
        <f>HYPERLINK("https://www.facebook.com/p/Tu%E1%BB%95i-tr%E1%BA%BB-C%C3%B4ng-an-Th%C3%A0nh-ph%E1%BB%91-V%C4%A9nh-Y%C3%AAn-100066497717181/?locale=gl_ES", "Công an xã Yến Sơn tỉnh Thanh Hóa")</f>
        <v>Công an xã Yến Sơn tỉnh Thanh Hóa</v>
      </c>
      <c r="C1564" s="12" t="s">
        <v>321</v>
      </c>
      <c r="D1564" s="12" t="s">
        <v>322</v>
      </c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30564</v>
      </c>
      <c r="B1565" s="2" t="str">
        <f>HYPERLINK("https://yenson.hatrung.thanhhoa.gov.vn/", "UBND Ủy ban nhân dân xã Yến Sơn tỉnh Thanh Hóa")</f>
        <v>UBND Ủy ban nhân dân xã Yến Sơn tỉnh Thanh Hóa</v>
      </c>
      <c r="C1565" s="12" t="s">
        <v>321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30565</v>
      </c>
      <c r="B1566" s="2" t="str">
        <f>HYPERLINK("https://www.facebook.com/p/C%C3%B4ng-an-x%C3%A3-C%E1%BA%A9m-Ninh-100064752490634/", "Công an xã Cẩm Ninh _x000D__x000D_
 _x000D__x000D_
  tỉnh Hưng Yên")</f>
        <v>Công an xã Cẩm Ninh _x000D__x000D_
 _x000D__x000D_
  tỉnh Hưng Yên</v>
      </c>
      <c r="C1566" s="12" t="s">
        <v>321</v>
      </c>
      <c r="D1566" s="12" t="s">
        <v>322</v>
      </c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30566</v>
      </c>
      <c r="B1567" s="2" t="str">
        <f>HYPERLINK("https://www.quangninh.gov.vn/donvi/TXQuangYen/Trang/ChiTietBVGioiThieu.aspx?bvid=198", "UBND Ủy ban nhân dân xã Cẩm Ninh _x000D__x000D_
 _x000D__x000D_
  tỉnh Hưng Yên")</f>
        <v>UBND Ủy ban nhân dân xã Cẩm Ninh _x000D__x000D_
 _x000D__x000D_
  tỉnh Hưng Yên</v>
      </c>
      <c r="C1567" s="12" t="s">
        <v>321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30567</v>
      </c>
      <c r="B1568" s="2" t="str">
        <f>HYPERLINK("https://www.facebook.com/ANTVKhanhHoa/?locale=vi_VN", "Công an tỉnh Khánh Hòa tỉnh Khánh Hòa")</f>
        <v>Công an tỉnh Khánh Hòa tỉnh Khánh Hòa</v>
      </c>
      <c r="C1568" s="12" t="s">
        <v>321</v>
      </c>
      <c r="D1568" s="12" t="s">
        <v>322</v>
      </c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30568</v>
      </c>
      <c r="B1569" s="2" t="str">
        <f>HYPERLINK("https://congbaokhanhhoa.gov.vn/van-ban-quy-pham-phap-luat/VBQPPL_UBND", "UBND Ủy ban nhân dân tỉnh Khánh Hòa tỉnh Khánh Hòa")</f>
        <v>UBND Ủy ban nhân dân tỉnh Khánh Hòa tỉnh Khánh Hòa</v>
      </c>
      <c r="C1569" s="12" t="s">
        <v>321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30569</v>
      </c>
      <c r="B1570" s="2" t="s">
        <v>107</v>
      </c>
      <c r="C1570" s="13" t="s">
        <v>1</v>
      </c>
      <c r="D1570" s="12" t="s">
        <v>322</v>
      </c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30570</v>
      </c>
      <c r="B1571" s="2" t="str">
        <f>HYPERLINK("https://mangyang.gialai.gov.vn/Xa-dak-ta-ley", "UBND Ủy ban nhân dân xã Đak Ta Ley tỉnh Gia Lai")</f>
        <v>UBND Ủy ban nhân dân xã Đak Ta Ley tỉnh Gia Lai</v>
      </c>
      <c r="C1571" s="12" t="s">
        <v>321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30571</v>
      </c>
      <c r="B1572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572" s="12" t="s">
        <v>321</v>
      </c>
      <c r="D1572" s="12" t="s">
        <v>322</v>
      </c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30572</v>
      </c>
      <c r="B1573" s="2" t="str">
        <f>HYPERLINK("https://angiang.gov.vn/vi", "UBND Ủy ban nhân dân tỉnh An Giang tỉnh An Giang")</f>
        <v>UBND Ủy ban nhân dân tỉnh An Giang tỉnh An Giang</v>
      </c>
      <c r="C1573" s="12" t="s">
        <v>321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30573</v>
      </c>
      <c r="B1574" s="2" t="s">
        <v>205</v>
      </c>
      <c r="C1574" s="13" t="s">
        <v>1</v>
      </c>
      <c r="D1574" s="12" t="s">
        <v>322</v>
      </c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30574</v>
      </c>
      <c r="B1575" s="2" t="str">
        <f>HYPERLINK("https://hoangthanh.hoanghoa.thanhhoa.gov.vn/", "UBND Ủy ban nhân dân xã Hoàng Thanh tỉnh Thanh Hóa")</f>
        <v>UBND Ủy ban nhân dân xã Hoàng Thanh tỉnh Thanh Hóa</v>
      </c>
      <c r="C1575" s="12" t="s">
        <v>321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30575</v>
      </c>
      <c r="B1576" s="2" t="s">
        <v>303</v>
      </c>
      <c r="C1576" s="13" t="s">
        <v>1</v>
      </c>
      <c r="D1576" s="12" t="s">
        <v>322</v>
      </c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30576</v>
      </c>
      <c r="B1577" s="2" t="str">
        <f>HYPERLINK("https://haugiang.gov.vn/", "UBND Ủy ban nhân dân tỉnh Hậu Giang _x000D__x000D_
 _x000D__x000D_
  tỉnh Hậu Giang")</f>
        <v>UBND Ủy ban nhân dân tỉnh Hậu Giang _x000D__x000D_
 _x000D__x000D_
  tỉnh Hậu Giang</v>
      </c>
      <c r="C1577" s="12" t="s">
        <v>321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30577</v>
      </c>
      <c r="B1578" s="2" t="s">
        <v>206</v>
      </c>
      <c r="C1578" s="13" t="s">
        <v>1</v>
      </c>
      <c r="D1578" s="12" t="s">
        <v>322</v>
      </c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30578</v>
      </c>
      <c r="B1579" s="2" t="str">
        <f>HYPERLINK("https://thansa.vonhai.thainguyen.gov.vn/", "UBND Ủy ban nhân dân xã Thần Sa tỉnh Thái Nguyên")</f>
        <v>UBND Ủy ban nhân dân xã Thần Sa tỉnh Thái Nguyên</v>
      </c>
      <c r="C1579" s="12" t="s">
        <v>321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30579</v>
      </c>
      <c r="B1580" s="2" t="str">
        <f>HYPERLINK("https://www.facebook.com/p/C%C3%B4ng-an-x%C3%A3-Th%E1%BA%A1ch-V%C4%83n-100064794546201/", "Công an xã Thạch Văn tỉnh Hà Tĩnh")</f>
        <v>Công an xã Thạch Văn tỉnh Hà Tĩnh</v>
      </c>
      <c r="C1580" s="12" t="s">
        <v>321</v>
      </c>
      <c r="D1580" s="12" t="s">
        <v>322</v>
      </c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30580</v>
      </c>
      <c r="B1581" s="2" t="str">
        <f>HYPERLINK("https://thachha.hatinh.gov.vn/", "UBND Ủy ban nhân dân xã Thạch Văn tỉnh Hà Tĩnh")</f>
        <v>UBND Ủy ban nhân dân xã Thạch Văn tỉnh Hà Tĩnh</v>
      </c>
      <c r="C1581" s="12" t="s">
        <v>321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30581</v>
      </c>
      <c r="B1582" s="2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1582" s="12" t="s">
        <v>321</v>
      </c>
      <c r="D1582" s="12" t="s">
        <v>322</v>
      </c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30582</v>
      </c>
      <c r="B1583" s="2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1583" s="12" t="s">
        <v>321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30583</v>
      </c>
      <c r="B1584" s="2" t="str">
        <f>HYPERLINK("https://www.facebook.com/p/C%C3%B4ng-An-Th%C3%A0nh-Ph%E1%BB%91-H%C6%B0ng-Y%C3%AAn-100057576334172/", "Công an tỉnh Hưng Yên tỉnh Hưng Yên")</f>
        <v>Công an tỉnh Hưng Yên tỉnh Hưng Yên</v>
      </c>
      <c r="C1584" s="12" t="s">
        <v>321</v>
      </c>
      <c r="D1584" s="12" t="s">
        <v>322</v>
      </c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30584</v>
      </c>
      <c r="B1585" s="2" t="str">
        <f>HYPERLINK("https://hungyen.gov.vn/", "UBND Ủy ban nhân dân tỉnh Hưng Yên tỉnh Hưng Yên")</f>
        <v>UBND Ủy ban nhân dân tỉnh Hưng Yên tỉnh Hưng Yên</v>
      </c>
      <c r="C1585" s="12" t="s">
        <v>321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30585</v>
      </c>
      <c r="B1586" s="2" t="str">
        <f>HYPERLINK("https://www.facebook.com/p/C%C3%B4ng-an-x%C3%A3-Th%E1%BA%A1ch-S%C6%A1n-Th%E1%BA%A1ch-H%C3%A0-H%C3%A0-T%C4%A9nh-100064831595465/", "Công an xã Thạch Sơn tỉnh Hà Tĩnh")</f>
        <v>Công an xã Thạch Sơn tỉnh Hà Tĩnh</v>
      </c>
      <c r="C1586" s="12" t="s">
        <v>321</v>
      </c>
      <c r="D1586" s="12" t="s">
        <v>322</v>
      </c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30586</v>
      </c>
      <c r="B1587" s="2" t="str">
        <f>HYPERLINK("https://thachha.hatinh.gov.vn/", "UBND Ủy ban nhân dân xã Thạch Sơn tỉnh Hà Tĩnh")</f>
        <v>UBND Ủy ban nhân dân xã Thạch Sơn tỉnh Hà Tĩnh</v>
      </c>
      <c r="C1587" s="12" t="s">
        <v>321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30587</v>
      </c>
      <c r="B1588" s="2" t="str">
        <f>HYPERLINK("https://www.facebook.com/CongAnHuuLung.org", "Công an huyện Hữu Lũng tỉnh Lạng Sơn")</f>
        <v>Công an huyện Hữu Lũng tỉnh Lạng Sơn</v>
      </c>
      <c r="C1588" s="12" t="s">
        <v>321</v>
      </c>
      <c r="D1588" s="12" t="s">
        <v>322</v>
      </c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30588</v>
      </c>
      <c r="B1589" s="2" t="str">
        <f>HYPERLINK("https://huulung.langson.gov.vn/", "UBND Ủy ban nhân dân huyện Hữu Lũng tỉnh Lạng Sơn")</f>
        <v>UBND Ủy ban nhân dân huyện Hữu Lũng tỉnh Lạng Sơn</v>
      </c>
      <c r="C1589" s="12" t="s">
        <v>321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30589</v>
      </c>
      <c r="B1590" s="2" t="str">
        <f>HYPERLINK("https://www.facebook.com/p/X%C3%A3-D%E1%BB%8B-N%E1%BA%ADu-Tam-N%C3%B4ng-Ph%C3%BA-Th%E1%BB%8D-100064871462902/", "Công an xã Dị Nậu tỉnh Phú Thọ")</f>
        <v>Công an xã Dị Nậu tỉnh Phú Thọ</v>
      </c>
      <c r="C1590" s="12" t="s">
        <v>321</v>
      </c>
      <c r="D1590" s="12" t="s">
        <v>322</v>
      </c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30590</v>
      </c>
      <c r="B1591" s="2" t="str">
        <f>HYPERLINK("https://tamnong.phutho.gov.vn/Chuyen-muc-tin/Chi-tiet-tin/t/xa-di-nau/title/240/ctitle/196", "UBND Ủy ban nhân dân xã Dị Nậu tỉnh Phú Thọ")</f>
        <v>UBND Ủy ban nhân dân xã Dị Nậu tỉnh Phú Thọ</v>
      </c>
      <c r="C1591" s="12" t="s">
        <v>321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30591</v>
      </c>
      <c r="B1592" s="2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1592" s="12" t="s">
        <v>321</v>
      </c>
      <c r="D1592" s="12" t="s">
        <v>322</v>
      </c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30592</v>
      </c>
      <c r="B1593" s="2" t="str">
        <f>HYPERLINK("https://thuanchau.sonla.gov.vn/", "UBND Ủy ban nhân dân huyện Thuận Châu tỉnh Sơn La")</f>
        <v>UBND Ủy ban nhân dân huyện Thuận Châu tỉnh Sơn La</v>
      </c>
      <c r="C1593" s="12" t="s">
        <v>321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30593</v>
      </c>
      <c r="B1594" s="2" t="s">
        <v>71</v>
      </c>
      <c r="C1594" s="13" t="s">
        <v>1</v>
      </c>
      <c r="D1594" s="12" t="s">
        <v>322</v>
      </c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30594</v>
      </c>
      <c r="B1595" s="2" t="str">
        <f>HYPERLINK("https://quyhoach.xaydung.gov.vn/vn/quy-hoach/9620/dieu-chinh-quy-hoach-chung-xay-dung-xa-nga-thang--huyen-nga-son--tinh-thanh-hoa-den-nam-2030.aspx", "UBND Ủy ban nhân dân xã Nga Thắng tỉnh Thanh Hóa")</f>
        <v>UBND Ủy ban nhân dân xã Nga Thắng tỉnh Thanh Hóa</v>
      </c>
      <c r="C1595" s="12" t="s">
        <v>321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30595</v>
      </c>
      <c r="B1596" s="2" t="s">
        <v>207</v>
      </c>
      <c r="C1596" s="13" t="s">
        <v>1</v>
      </c>
      <c r="D1596" s="12" t="s">
        <v>322</v>
      </c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30596</v>
      </c>
      <c r="B1597" s="2" t="str">
        <f>HYPERLINK("https://tuyduc.daknong.gov.vn/", "UBND Ủy ban nhân dân xã Đăk R’Tíh tỉnh Đắk Nông")</f>
        <v>UBND Ủy ban nhân dân xã Đăk R’Tíh tỉnh Đắk Nông</v>
      </c>
      <c r="C1597" s="12" t="s">
        <v>321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30597</v>
      </c>
      <c r="B1598" s="2" t="str">
        <f>HYPERLINK("https://www.facebook.com/p/Tu%E1%BB%95i-tr%E1%BA%BB-C%C3%B4ng-an-huy%E1%BB%87n-Th%C3%A1i-Th%E1%BB%A5y-100083773900284/", "Công an xã Thụy Liên _x000D__x000D_
 _x000D__x000D_
  tỉnh Thái Bình")</f>
        <v>Công an xã Thụy Liên _x000D__x000D_
 _x000D__x000D_
  tỉnh Thái Bình</v>
      </c>
      <c r="C1598" s="12" t="s">
        <v>321</v>
      </c>
      <c r="D1598" s="12" t="s">
        <v>322</v>
      </c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30598</v>
      </c>
      <c r="B1599" s="2" t="str">
        <f>HYPERLINK("https://thaibinh.gov.vn/van-ban-phap-luat/van-ban-dieu-hanh/ve-viec-cho-phep-uy-ban-nhan-dan-xa-thuy-lien-huyen-thai-thu.html?customDomain=thaibinh.gov.vn", "UBND Ủy ban nhân dân xã Thụy Liên _x000D__x000D_
 _x000D__x000D_
  tỉnh Thái Bình")</f>
        <v>UBND Ủy ban nhân dân xã Thụy Liên _x000D__x000D_
 _x000D__x000D_
  tỉnh Thái Bình</v>
      </c>
      <c r="C1599" s="12" t="s">
        <v>321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30599</v>
      </c>
      <c r="B1600" s="2" t="str">
        <f>HYPERLINK("https://www.facebook.com/p/C%C3%B4ng-an-x%C3%A3-Long-S%C6%A1n-huy%E1%BB%87n-Anh-S%C6%A1n-100064974845120/", "Công an xã Long Sơn tỉnh Nghệ An")</f>
        <v>Công an xã Long Sơn tỉnh Nghệ An</v>
      </c>
      <c r="C1600" s="12" t="s">
        <v>321</v>
      </c>
      <c r="D1600" s="12" t="s">
        <v>322</v>
      </c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30600</v>
      </c>
      <c r="B1601" s="2" t="str">
        <f>HYPERLINK("https://anhson.nghean.gov.vn/long-son", "UBND Ủy ban nhân dân xã Long Sơn tỉnh Nghệ An")</f>
        <v>UBND Ủy ban nhân dân xã Long Sơn tỉnh Nghệ An</v>
      </c>
      <c r="C1601" s="12" t="s">
        <v>321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30601</v>
      </c>
      <c r="B1602" s="2" t="s">
        <v>67</v>
      </c>
      <c r="C1602" s="13" t="s">
        <v>1</v>
      </c>
      <c r="D1602" s="12" t="s">
        <v>322</v>
      </c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30602</v>
      </c>
      <c r="B1603" s="2" t="str">
        <f>HYPERLINK("https://kytan.bathuoc.thanhhoa.gov.vn/", "UBND Ủy ban nhân dân xã Kỳ Tân tỉnh Thanh Hóa")</f>
        <v>UBND Ủy ban nhân dân xã Kỳ Tân tỉnh Thanh Hóa</v>
      </c>
      <c r="C1603" s="12" t="s">
        <v>321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30603</v>
      </c>
      <c r="B1604" s="2" t="s">
        <v>131</v>
      </c>
      <c r="C1604" s="13" t="s">
        <v>1</v>
      </c>
      <c r="D1604" s="12" t="s">
        <v>322</v>
      </c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30604</v>
      </c>
      <c r="B1605" s="2" t="str">
        <f>HYPERLINK("https://www.nghean.gov.vn/", "UBND Ủy ban nhân dânn tỉnh Nghệ An tỉnh Nghệ An")</f>
        <v>UBND Ủy ban nhân dânn tỉnh Nghệ An tỉnh Nghệ An</v>
      </c>
      <c r="C1605" s="12" t="s">
        <v>321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30605</v>
      </c>
      <c r="B1606" s="2" t="s">
        <v>304</v>
      </c>
      <c r="C1606" s="13" t="s">
        <v>1</v>
      </c>
      <c r="D1606" s="12" t="s">
        <v>322</v>
      </c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30606</v>
      </c>
      <c r="B1607" s="2" t="str">
        <f>HYPERLINK("https://vanchan.yenbai.gov.vn/cac-xa-thi-tran/xa-sung-do", "UBND Ủy ban nhân dân xã Sùng Đô _x000D__x000D_
 _x000D__x000D_
  tỉnh Yên Bái")</f>
        <v>UBND Ủy ban nhân dân xã Sùng Đô _x000D__x000D_
 _x000D__x000D_
  tỉnh Yên Bái</v>
      </c>
      <c r="C1607" s="12" t="s">
        <v>321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30607</v>
      </c>
      <c r="B1608" s="2" t="str">
        <f>HYPERLINK("https://www.facebook.com/p/C%C3%B4ng-an-x%C3%A3-B%E1%BA%AFc-S%C6%A1n-huy%E1%BB%87n-%C3%82n-Thi-t%E1%BB%89nh-H%C6%B0ng-Y%C3%AAn-100065175061816/?locale=sq_AL", "Công an xã Bắc Sơn tỉnh Hưng Yên")</f>
        <v>Công an xã Bắc Sơn tỉnh Hưng Yên</v>
      </c>
      <c r="C1608" s="12" t="s">
        <v>321</v>
      </c>
      <c r="D1608" s="12" t="s">
        <v>322</v>
      </c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30608</v>
      </c>
      <c r="B1609" s="2" t="str">
        <f>HYPERLINK("https://hungha.thaibinh.gov.vn/tin-tuc/tin-tuc-su-kien-noi-bat/xa-bac-son-to-chuc-diem-cua-huyen-ngay-hoi-toan-dan-bao-ve-a.html", "UBND Ủy ban nhân dân xã Bắc Sơn tỉnh Hưng Yên")</f>
        <v>UBND Ủy ban nhân dân xã Bắc Sơn tỉnh Hưng Yên</v>
      </c>
      <c r="C1609" s="12" t="s">
        <v>321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30609</v>
      </c>
      <c r="B1610" s="2" t="str">
        <f>HYPERLINK("https://www.facebook.com/p/C%C3%B4ng-An-x%C3%A3-H%E1%BB%93ng-Phong-Huy%E1%BB%87n-An-D%C6%B0%C6%A1ng-TP-H%E1%BA%A3i-Ph%C3%B2ng-100069379315113/", "Công an xã Hồng Phong tỉnh Hải Dương")</f>
        <v>Công an xã Hồng Phong tỉnh Hải Dương</v>
      </c>
      <c r="C1610" s="12" t="s">
        <v>321</v>
      </c>
      <c r="D1610" s="12" t="s">
        <v>322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30610</v>
      </c>
      <c r="B1611" s="2" t="str">
        <f>HYPERLINK("https://hongphong.anduong.haiphong.gov.vn/", "UBND Ủy ban nhân dân xã Hồng Phong tỉnh Hải Dương")</f>
        <v>UBND Ủy ban nhân dân xã Hồng Phong tỉnh Hải Dương</v>
      </c>
      <c r="C1611" s="12" t="s">
        <v>321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30611</v>
      </c>
      <c r="B1612" s="2" t="str">
        <f>HYPERLINK("https://www.facebook.com/p/C%C3%B4ng-an-huy%E1%BB%87n-Si-Ma-Cai-100065263861384/", "Công an huyện Si Ma Cai _x000D__x000D_
 _x000D__x000D_
  tỉnh Lào Cai")</f>
        <v>Công an huyện Si Ma Cai _x000D__x000D_
 _x000D__x000D_
  tỉnh Lào Cai</v>
      </c>
      <c r="C1612" s="12" t="s">
        <v>321</v>
      </c>
      <c r="D1612" s="12" t="s">
        <v>322</v>
      </c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30612</v>
      </c>
      <c r="B1613" s="2" t="str">
        <f>HYPERLINK("https://simacai.laocai.gov.vn/", "UBND Ủy ban nhân dân huyện Si Ma Cai _x000D__x000D_
 _x000D__x000D_
  tỉnh Lào Cai")</f>
        <v>UBND Ủy ban nhân dân huyện Si Ma Cai _x000D__x000D_
 _x000D__x000D_
  tỉnh Lào Cai</v>
      </c>
      <c r="C1613" s="12" t="s">
        <v>321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30613</v>
      </c>
      <c r="B1614" s="2" t="s">
        <v>39</v>
      </c>
      <c r="C1614" s="13" t="s">
        <v>1</v>
      </c>
      <c r="D1614" s="12" t="s">
        <v>322</v>
      </c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30614</v>
      </c>
      <c r="B1615" s="2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1615" s="12" t="s">
        <v>321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30615</v>
      </c>
      <c r="B1616" s="2" t="s">
        <v>208</v>
      </c>
      <c r="C1616" s="13" t="s">
        <v>1</v>
      </c>
      <c r="D1616" s="12" t="s">
        <v>322</v>
      </c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30616</v>
      </c>
      <c r="B1617" s="2" t="str">
        <f>HYPERLINK("http://binhlam.hiepduc.quangnam.gov.vn/", "UBND Ủy ban nhân dân xã Bình Lâm tỉnh Quảng Nam")</f>
        <v>UBND Ủy ban nhân dân xã Bình Lâm tỉnh Quảng Nam</v>
      </c>
      <c r="C1617" s="12" t="s">
        <v>321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30617</v>
      </c>
      <c r="B1618" s="2" t="s">
        <v>209</v>
      </c>
      <c r="C1618" s="13" t="s">
        <v>1</v>
      </c>
      <c r="D1618" s="12" t="s">
        <v>322</v>
      </c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30618</v>
      </c>
      <c r="B1619" s="2" t="str">
        <f>HYPERLINK("https://anthi.hungyen.gov.vn/", "UBND Ủy ban nhân dân xã Đa Lộc tỉnh Hưng Yên")</f>
        <v>UBND Ủy ban nhân dân xã Đa Lộc tỉnh Hưng Yên</v>
      </c>
      <c r="C1619" s="12" t="s">
        <v>321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30619</v>
      </c>
      <c r="B1620" s="2" t="str">
        <f>HYPERLINK("https://www.facebook.com/tuoitrecongansonla/", "Công an xã Gia Sơn tỉnh Ninh Bình")</f>
        <v>Công an xã Gia Sơn tỉnh Ninh Bình</v>
      </c>
      <c r="C1620" s="12" t="s">
        <v>321</v>
      </c>
      <c r="D1620" s="12" t="s">
        <v>322</v>
      </c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30620</v>
      </c>
      <c r="B1621" s="2" t="str">
        <f>HYPERLINK("http://giaphong.giavien.ninhbinh.gov.vn/", "UBND Ủy ban nhân dân xã Gia Sơn tỉnh Ninh Bình")</f>
        <v>UBND Ủy ban nhân dân xã Gia Sơn tỉnh Ninh Bình</v>
      </c>
      <c r="C1621" s="12" t="s">
        <v>321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30621</v>
      </c>
      <c r="B1622" s="2" t="s">
        <v>305</v>
      </c>
      <c r="C1622" s="13" t="s">
        <v>1</v>
      </c>
      <c r="D1622" s="12" t="s">
        <v>322</v>
      </c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30622</v>
      </c>
      <c r="B1623" s="2" t="str">
        <f>HYPERLINK("https://mucangchai.yenbai.gov.vn/", "UBND Ủy ban nhân dân thị trấn Mù Cang Chải _x000D__x000D_
 _x000D__x000D_
  tỉnh Yên Bái")</f>
        <v>UBND Ủy ban nhân dân thị trấn Mù Cang Chải _x000D__x000D_
 _x000D__x000D_
  tỉnh Yên Bái</v>
      </c>
      <c r="C1623" s="12" t="s">
        <v>321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30623</v>
      </c>
      <c r="B1624" s="2" t="str">
        <f>HYPERLINK("https://www.facebook.com/camangthit/?locale=vi_VN", "Công an huyện Mang Thít tỉnh Vĩnh Long")</f>
        <v>Công an huyện Mang Thít tỉnh Vĩnh Long</v>
      </c>
      <c r="C1624" s="12" t="s">
        <v>321</v>
      </c>
      <c r="D1624" s="12" t="s">
        <v>322</v>
      </c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30624</v>
      </c>
      <c r="B1625" s="2" t="str">
        <f>HYPERLINK("https://mangthit.vinhlong.gov.vn/", "UBND Ủy ban nhân dân huyện Mang Thít tỉnh Vĩnh Long")</f>
        <v>UBND Ủy ban nhân dân huyện Mang Thít tỉnh Vĩnh Long</v>
      </c>
      <c r="C1625" s="12" t="s">
        <v>321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30625</v>
      </c>
      <c r="B1626" s="2" t="str">
        <f>HYPERLINK("https://www.facebook.com/100065677472004", "Công an xã Hồng Nam _x000D__x000D_
 _x000D__x000D_
  tỉnh Cao Bằng")</f>
        <v>Công an xã Hồng Nam _x000D__x000D_
 _x000D__x000D_
  tỉnh Cao Bằng</v>
      </c>
      <c r="C1626" s="12" t="s">
        <v>321</v>
      </c>
      <c r="D1626" s="12" t="s">
        <v>322</v>
      </c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30626</v>
      </c>
      <c r="B1627" s="2" t="str">
        <f>HYPERLINK("https://hoaan.caobang.gov.vn/hong-nam", "UBND Ủy ban nhân dân xã Hồng Nam _x000D__x000D_
 _x000D__x000D_
  tỉnh Cao Bằng")</f>
        <v>UBND Ủy ban nhân dân xã Hồng Nam _x000D__x000D_
 _x000D__x000D_
  tỉnh Cao Bằng</v>
      </c>
      <c r="C1627" s="12" t="s">
        <v>321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30627</v>
      </c>
      <c r="B1628" s="2" t="str">
        <f>HYPERLINK("https://www.facebook.com/p/Tu%E1%BB%95i-Tr%E1%BA%BB-C%C3%B4ng-An-Huy%E1%BB%87n-Ch%C6%B0%C6%A1ng-M%E1%BB%B9-100028578047777/?locale=nl_BE", "Công an xã Văn Võ thành phố Hà Nội")</f>
        <v>Công an xã Văn Võ thành phố Hà Nội</v>
      </c>
      <c r="C1628" s="12" t="s">
        <v>321</v>
      </c>
      <c r="D1628" s="12" t="s">
        <v>322</v>
      </c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30628</v>
      </c>
      <c r="B1629" s="2" t="str">
        <f>HYPERLINK("https://chuongmy.hanoi.gov.vn/", "UBND Ủy ban nhân dân xã Văn Võ thành phố Hà Nội")</f>
        <v>UBND Ủy ban nhân dân xã Văn Võ thành phố Hà Nội</v>
      </c>
      <c r="C1629" s="12" t="s">
        <v>321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30629</v>
      </c>
      <c r="B1630" s="2" t="str">
        <f>HYPERLINK("https://www.facebook.com/p/C%C3%B4ng-an-x%C3%A3-H%C6%B0ng-Th%E1%BB%8Bnh-huy%E1%BB%87n-Tr%E1%BA%A5n-Y%C3%AAn-t%E1%BB%89nh-Y%C3%AAn-B%C3%A1i-100065746200730/", "Công an xã Hưng Thịnh tỉnh Yên Bái")</f>
        <v>Công an xã Hưng Thịnh tỉnh Yên Bái</v>
      </c>
      <c r="C1630" s="12" t="s">
        <v>321</v>
      </c>
      <c r="D1630" s="12" t="s">
        <v>322</v>
      </c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30630</v>
      </c>
      <c r="B1631" s="2" t="str">
        <f>HYPERLINK("https://tranyen.yenbai.gov.vn/to-chuc-bo-may/cac-xa-thi-tran/?UserKey=XA-HUNG-THINH", "UBND Ủy ban nhân dân xã Hưng Thịnh tỉnh Yên Bái")</f>
        <v>UBND Ủy ban nhân dân xã Hưng Thịnh tỉnh Yên Bái</v>
      </c>
      <c r="C1631" s="12" t="s">
        <v>321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30631</v>
      </c>
      <c r="B1632" s="2" t="str">
        <f>HYPERLINK("https://www.facebook.com/tuoitrecongansonla/", "Công an xã Liên Bảo _x000D__x000D_
 _x000D__x000D_
  tỉnh Nam Định")</f>
        <v>Công an xã Liên Bảo _x000D__x000D_
 _x000D__x000D_
  tỉnh Nam Định</v>
      </c>
      <c r="C1632" s="12" t="s">
        <v>321</v>
      </c>
      <c r="D1632" s="12" t="s">
        <v>322</v>
      </c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30632</v>
      </c>
      <c r="B1633" s="2" t="str">
        <f>HYPERLINK("https://vuban.namdinh.gov.vn/tin-tu-xa-thi-tran/ubnd-xa-lien-bao-cong-bo-nghi-quyet-cua-uy-ban-thuong-vu-quoc-hoi-ve-sap-xep-don-vi-hanh-chinh-c-377588", "UBND Ủy ban nhân dân xã Liên Bảo _x000D__x000D_
 _x000D__x000D_
  tỉnh Nam Định")</f>
        <v>UBND Ủy ban nhân dân xã Liên Bảo _x000D__x000D_
 _x000D__x000D_
  tỉnh Nam Định</v>
      </c>
      <c r="C1633" s="12" t="s">
        <v>321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30633</v>
      </c>
      <c r="B1634" s="2" t="str">
        <f>HYPERLINK("https://www.facebook.com/p/C%C3%B4ng-an-x%C3%A3-H%E1%BB%A3p-H%C6%B0ng-V%E1%BB%A5-B%E1%BA%A3n-Nam-%C4%90%E1%BB%8Bnh-100066147215578/", "Công an xã Hợp Hưng tỉnh Nam Định")</f>
        <v>Công an xã Hợp Hưng tỉnh Nam Định</v>
      </c>
      <c r="C1634" s="12" t="s">
        <v>321</v>
      </c>
      <c r="D1634" s="12" t="s">
        <v>322</v>
      </c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30634</v>
      </c>
      <c r="B1635" s="2" t="str">
        <f>HYPERLINK("https://hophung.namdinh.gov.vn/", "UBND Ủy ban nhân dân xã Hợp Hưng tỉnh Nam Định")</f>
        <v>UBND Ủy ban nhân dân xã Hợp Hưng tỉnh Nam Định</v>
      </c>
      <c r="C1635" s="12" t="s">
        <v>321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30635</v>
      </c>
      <c r="B1636" s="2" t="s">
        <v>210</v>
      </c>
      <c r="C1636" s="13" t="s">
        <v>1</v>
      </c>
      <c r="D1636" s="12" t="s">
        <v>322</v>
      </c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30636</v>
      </c>
      <c r="B1637" s="2" t="str">
        <f>HYPERLINK("https://trucninh.namdinh.gov.vn/", "UBND Ủy ban nhân dân xã Động Quan tỉnh Nam Định")</f>
        <v>UBND Ủy ban nhân dân xã Động Quan tỉnh Nam Định</v>
      </c>
      <c r="C1637" s="12" t="s">
        <v>321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30637</v>
      </c>
      <c r="B1638" s="2" t="str">
        <f>HYPERLINK("https://www.facebook.com/ConganxaChauHoan789/", "Công an xã Châu Hoàn _x000D__x000D_
 _x000D__x000D_
  tỉnh Nghệ An")</f>
        <v>Công an xã Châu Hoàn _x000D__x000D_
 _x000D__x000D_
  tỉnh Nghệ An</v>
      </c>
      <c r="C1638" s="12" t="s">
        <v>321</v>
      </c>
      <c r="D1638" s="12" t="s">
        <v>322</v>
      </c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30638</v>
      </c>
      <c r="B1639" s="2" t="str">
        <f>HYPERLINK("https://quychau.nghean.gov.vn/van-hoa-xa-hoi/co-opbank-chi-nhanh-nghe-an-ket-noi-yeu-thuong-cung-em-den-truong-tai-quy-chau-533385", "UBND Ủy ban nhân dân xã Châu Hoàn _x000D__x000D_
 _x000D__x000D_
  tỉnh Nghệ An")</f>
        <v>UBND Ủy ban nhân dân xã Châu Hoàn _x000D__x000D_
 _x000D__x000D_
  tỉnh Nghệ An</v>
      </c>
      <c r="C1639" s="12" t="s">
        <v>321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30639</v>
      </c>
      <c r="B1640" s="2" t="str">
        <f>HYPERLINK("https://www.facebook.com/p/C%C3%B4ng-an-th%E1%BB%8B-tr%E1%BA%A5n-G%C3%A0nh-H%C3%A0o-100066347633364/", "Công an thị trấn Gành Hào _x000D__x000D_
 _x000D__x000D_
  tỉnh Bạc Liêu")</f>
        <v>Công an thị trấn Gành Hào _x000D__x000D_
 _x000D__x000D_
  tỉnh Bạc Liêu</v>
      </c>
      <c r="C1640" s="12" t="s">
        <v>321</v>
      </c>
      <c r="D1640" s="12" t="s">
        <v>322</v>
      </c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30640</v>
      </c>
      <c r="B1641" s="2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_x000D__x000D_
 _x000D__x000D_
  tỉnh Bạc Liêu")</f>
        <v>UBND Ủy ban nhân dân thị trấn Gành Hào _x000D__x000D_
 _x000D__x000D_
  tỉnh Bạc Liêu</v>
      </c>
      <c r="C1641" s="12" t="s">
        <v>321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30641</v>
      </c>
      <c r="B1642" s="2" t="str">
        <f>HYPERLINK("https://www.facebook.com/p/C%C3%B4ng-an-x%C3%A3-Y%C3%AAn-L%E1%BB%99c-%C3%9D-Y%C3%AAn-Nam-%C4%90%E1%BB%8Bnh-100066355458012/", "Công an xã Yên Lộc tỉnh Nam Định")</f>
        <v>Công an xã Yên Lộc tỉnh Nam Định</v>
      </c>
      <c r="C1642" s="12" t="s">
        <v>321</v>
      </c>
      <c r="D1642" s="12" t="s">
        <v>322</v>
      </c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30642</v>
      </c>
      <c r="B1643" s="2" t="str">
        <f>HYPERLINK("https://yenloc.namdinh.gov.vn/ubnd-xa", "UBND Ủy ban nhân dân xã Yên Lộc tỉnh Nam Định")</f>
        <v>UBND Ủy ban nhân dân xã Yên Lộc tỉnh Nam Định</v>
      </c>
      <c r="C1643" s="12" t="s">
        <v>321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30643</v>
      </c>
      <c r="B1644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44" s="12" t="s">
        <v>321</v>
      </c>
      <c r="D1644" s="12" t="s">
        <v>322</v>
      </c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30644</v>
      </c>
      <c r="B1645" s="2" t="str">
        <f>HYPERLINK("https://thanhphoyenbai.yenbai.gov.vn/", "UBND Ủy ban nhân dân thành phố Yên Bái tỉnh Yên Bái")</f>
        <v>UBND Ủy ban nhân dân thành phố Yên Bái tỉnh Yên Bái</v>
      </c>
      <c r="C1645" s="12" t="s">
        <v>321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30645</v>
      </c>
      <c r="B1646" s="2" t="str">
        <f>HYPERLINK("https://www.facebook.com/p/C%C3%B4ng-an-huy%E1%BB%87n-Ch%C6%B0-P%C6%B0h-100066470445234/", "Công an huyện Chư Pưh _x000D__x000D_
 _x000D__x000D_
  tỉnh Gia Lai")</f>
        <v>Công an huyện Chư Pưh _x000D__x000D_
 _x000D__x000D_
  tỉnh Gia Lai</v>
      </c>
      <c r="C1646" s="12" t="s">
        <v>321</v>
      </c>
      <c r="D1646" s="12" t="s">
        <v>322</v>
      </c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30646</v>
      </c>
      <c r="B1647" s="2" t="str">
        <f>HYPERLINK("https://chupuh.gialai.gov.vn/chuyen-muc/Thong-bao.aspx", "UBND Ủy ban nhân dân huyện Chư Pưh _x000D__x000D_
 _x000D__x000D_
  tỉnh Gia Lai")</f>
        <v>UBND Ủy ban nhân dân huyện Chư Pưh _x000D__x000D_
 _x000D__x000D_
  tỉnh Gia Lai</v>
      </c>
      <c r="C1647" s="12" t="s">
        <v>321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30647</v>
      </c>
      <c r="B1648" s="2" t="str">
        <f>HYPERLINK("https://www.facebook.com/p/C%C3%B4ng-an-x%C3%A3-Quang-Minh-100066478945818/", "Công an xã Quang Minh tỉnh Yên Bái")</f>
        <v>Công an xã Quang Minh tỉnh Yên Bái</v>
      </c>
      <c r="C1648" s="12" t="s">
        <v>321</v>
      </c>
      <c r="D1648" s="12" t="s">
        <v>322</v>
      </c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30648</v>
      </c>
      <c r="B1649" s="2" t="str">
        <f>HYPERLINK("https://vanyen.yenbai.gov.vn/to-chuc-bo-may/cac-xa-thi-tran/?UserKey=Xa-Quang-Minh", "UBND Ủy ban nhân dân xã Quang Minh tỉnh Yên Bái")</f>
        <v>UBND Ủy ban nhân dân xã Quang Minh tỉnh Yên Bái</v>
      </c>
      <c r="C1649" s="12" t="s">
        <v>321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30649</v>
      </c>
      <c r="B1650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50" s="12" t="s">
        <v>321</v>
      </c>
      <c r="D1650" s="12" t="s">
        <v>322</v>
      </c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30650</v>
      </c>
      <c r="B1651" s="2" t="str">
        <f>HYPERLINK("https://thanhphoyenbai.yenbai.gov.vn/", "UBND Ủy ban nhân dân thành phố Yên Bái tỉnh Yên Bái")</f>
        <v>UBND Ủy ban nhân dân thành phố Yên Bái tỉnh Yên Bái</v>
      </c>
      <c r="C1651" s="12" t="s">
        <v>321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30651</v>
      </c>
      <c r="B1652" s="2" t="s">
        <v>35</v>
      </c>
      <c r="C1652" s="13" t="s">
        <v>1</v>
      </c>
      <c r="D1652" s="12" t="s">
        <v>322</v>
      </c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30652</v>
      </c>
      <c r="B1653" s="2" t="str">
        <f>HYPERLINK("https://tramtau.yenbai.gov.vn/", "UBND Ủy ban nhân dân xã Pá Hu tỉnh Yên Bái")</f>
        <v>UBND Ủy ban nhân dân xã Pá Hu tỉnh Yên Bái</v>
      </c>
      <c r="C1653" s="12" t="s">
        <v>321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30653</v>
      </c>
      <c r="B1654" s="2" t="str">
        <f>HYPERLINK("https://www.facebook.com/p/C%C3%B4ng-an-x%C3%A3-Bao-La-Huy%E1%BB%87n-Mai-Ch%C3%A2u-t%E1%BB%89nh-H%C3%B2a-B%C3%ACnh-100066573889335/", "Công an xã Bao La tỉnh Hòa Bình")</f>
        <v>Công an xã Bao La tỉnh Hòa Bình</v>
      </c>
      <c r="C1654" s="12" t="s">
        <v>321</v>
      </c>
      <c r="D1654" s="12" t="s">
        <v>322</v>
      </c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30654</v>
      </c>
      <c r="B1655" s="2" t="str">
        <f>HYPERLINK("https://maichau.hoabinh.gov.vn/index.php?option=com_content&amp;view=article&amp;id=214:gi-i-thi-u-ubnd-xa-bao-la&amp;catid=14&amp;lang=en&amp;Itemid=641", "UBND Ủy ban nhân dân xã Bao La tỉnh Hòa Bình")</f>
        <v>UBND Ủy ban nhân dân xã Bao La tỉnh Hòa Bình</v>
      </c>
      <c r="C1655" s="12" t="s">
        <v>321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30655</v>
      </c>
      <c r="B1656" s="2" t="str">
        <f>HYPERLINK("https://www.facebook.com/yenbinhtoancanh21/", "Công an huyện Yên Bình tỉnh Yên Bái")</f>
        <v>Công an huyện Yên Bình tỉnh Yên Bái</v>
      </c>
      <c r="C1656" s="12" t="s">
        <v>321</v>
      </c>
      <c r="D1656" s="12" t="s">
        <v>322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30656</v>
      </c>
      <c r="B1657" s="2" t="str">
        <f>HYPERLINK("https://yenbinh.yenbai.gov.vn/", "UBND Ủy ban nhân dân huyện Yên Bình tỉnh Yên Bái")</f>
        <v>UBND Ủy ban nhân dân huyện Yên Bình tỉnh Yên Bái</v>
      </c>
      <c r="C1657" s="12" t="s">
        <v>321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30657</v>
      </c>
      <c r="B1658" s="2" t="str">
        <f>HYPERLINK("https://www.facebook.com/p/C%C3%B4ng-an-x%C3%A3-Ho%C3%A0-Long-100066626566441/", "Công an xã Hoà Long tỉnh Bà Rịa - Vũng Tàu")</f>
        <v>Công an xã Hoà Long tỉnh Bà Rịa - Vũng Tàu</v>
      </c>
      <c r="C1658" s="12" t="s">
        <v>321</v>
      </c>
      <c r="D1658" s="12" t="s">
        <v>322</v>
      </c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30658</v>
      </c>
      <c r="B1659" s="2" t="str">
        <f>HYPERLINK("https://hoalong.baria.baria-vungtau.gov.vn/", "UBND Ủy ban nhân dân xã Hoà Long tỉnh Bà Rịa - Vũng Tàu")</f>
        <v>UBND Ủy ban nhân dân xã Hoà Long tỉnh Bà Rịa - Vũng Tàu</v>
      </c>
      <c r="C1659" s="12" t="s">
        <v>321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30659</v>
      </c>
      <c r="B1660" s="2" t="str">
        <f>HYPERLINK("https://www.facebook.com/tuoitreconganninhbinh/", "Công an xã Khánh Hội _x000D__x000D_
 _x000D__x000D_
  tỉnh Ninh Bình")</f>
        <v>Công an xã Khánh Hội _x000D__x000D_
 _x000D__x000D_
  tỉnh Ninh Bình</v>
      </c>
      <c r="C1660" s="12" t="s">
        <v>321</v>
      </c>
      <c r="D1660" s="12" t="s">
        <v>322</v>
      </c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30660</v>
      </c>
      <c r="B1661" s="2" t="str">
        <f>HYPERLINK("http://khanhhoi.yenkhanh.ninhbinh.gov.vn/", "UBND Ủy ban nhân dân xã Khánh Hội _x000D__x000D_
 _x000D__x000D_
  tỉnh Ninh Bình")</f>
        <v>UBND Ủy ban nhân dân xã Khánh Hội _x000D__x000D_
 _x000D__x000D_
  tỉnh Ninh Bình</v>
      </c>
      <c r="C1661" s="12" t="s">
        <v>321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30661</v>
      </c>
      <c r="B1662" s="2" t="str">
        <f>HYPERLINK("https://www.facebook.com/p/C%C3%B4ng-an-x%C3%A3-H%E1%BA%A3i-Nh%C3%A2n-Th%E1%BB%8B-x%C3%A3-Nghi-S%C6%A1n-Thanh-Ho%C3%A1-100066714752144/", "Công an xã Hải Nhân tỉnh Thanh Hóa")</f>
        <v>Công an xã Hải Nhân tỉnh Thanh Hóa</v>
      </c>
      <c r="C1662" s="12" t="s">
        <v>321</v>
      </c>
      <c r="D1662" s="12" t="s">
        <v>322</v>
      </c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30662</v>
      </c>
      <c r="B1663" s="2" t="str">
        <f>HYPERLINK("https://haithanh.thixanghison.thanhhoa.gov.vn/", "UBND Ủy ban nhân dân xã Hải Nhân tỉnh Thanh Hóa")</f>
        <v>UBND Ủy ban nhân dân xã Hải Nhân tỉnh Thanh Hóa</v>
      </c>
      <c r="C1663" s="12" t="s">
        <v>321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30663</v>
      </c>
      <c r="B1664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64" s="12" t="s">
        <v>321</v>
      </c>
      <c r="D1664" s="12" t="s">
        <v>322</v>
      </c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30664</v>
      </c>
      <c r="B1665" s="2" t="str">
        <f>HYPERLINK("https://thanhphoyenbai.yenbai.gov.vn/", "UBND Ủy ban nhân dân thành phố Yên Bái tỉnh Yên Bái")</f>
        <v>UBND Ủy ban nhân dân thành phố Yên Bái tỉnh Yên Bái</v>
      </c>
      <c r="C1665" s="12" t="s">
        <v>321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30665</v>
      </c>
      <c r="B1666" s="2" t="str">
        <f>HYPERLINK("https://www.facebook.com/p/C%C3%B4ng-an-ph%C6%B0%E1%BB%9Dng-V%C4%83n-Y%C3%AAn-100066720815458/", "Công an phường Văn Yên _x000D__x000D_
 _x000D__x000D_
  tỉnh Hà Tĩnh")</f>
        <v>Công an phường Văn Yên _x000D__x000D_
 _x000D__x000D_
  tỉnh Hà Tĩnh</v>
      </c>
      <c r="C1666" s="12" t="s">
        <v>321</v>
      </c>
      <c r="D1666" s="12" t="s">
        <v>322</v>
      </c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30666</v>
      </c>
      <c r="B1667" s="2" t="str">
        <f>HYPERLINK("https://vanyen.hatinhcity.gov.vn/", "UBND Ủy ban nhân dân phường Văn Yên _x000D__x000D_
 _x000D__x000D_
  tỉnh Hà Tĩnh")</f>
        <v>UBND Ủy ban nhân dân phường Văn Yên _x000D__x000D_
 _x000D__x000D_
  tỉnh Hà Tĩnh</v>
      </c>
      <c r="C1667" s="12" t="s">
        <v>321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30667</v>
      </c>
      <c r="B1668" s="2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1668" s="12" t="s">
        <v>321</v>
      </c>
      <c r="D1668" s="12" t="s">
        <v>322</v>
      </c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30668</v>
      </c>
      <c r="B1669" s="2" t="str">
        <f>HYPERLINK("https://thanhphoyenbai.yenbai.gov.vn/", "UBND Ủy ban nhân dân thành phố Yên Bái tỉnh Yên Bái")</f>
        <v>UBND Ủy ban nhân dân thành phố Yên Bái tỉnh Yên Bái</v>
      </c>
      <c r="C1669" s="12" t="s">
        <v>321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30669</v>
      </c>
      <c r="B1670" s="2" t="str">
        <f>HYPERLINK("https://www.facebook.com/p/C%C3%B4ng-an-x%C3%A3-V%C4%A9nh-Th%C3%A1i-100066812070502/", "Công an xã Vĩnh Thái _x000D__x000D_
 _x000D__x000D_
  tỉnh Quảng Trị")</f>
        <v>Công an xã Vĩnh Thái _x000D__x000D_
 _x000D__x000D_
  tỉnh Quảng Trị</v>
      </c>
      <c r="C1670" s="12" t="s">
        <v>321</v>
      </c>
      <c r="D1670" s="12" t="s">
        <v>322</v>
      </c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30670</v>
      </c>
      <c r="B1671" s="2" t="str">
        <f>HYPERLINK("https://vinhthai.vinhlinh.quangtri.gov.vn/", "UBND Ủy ban nhân dân xã Vĩnh Thái _x000D__x000D_
 _x000D__x000D_
  tỉnh Quảng Trị")</f>
        <v>UBND Ủy ban nhân dân xã Vĩnh Thái _x000D__x000D_
 _x000D__x000D_
  tỉnh Quảng Trị</v>
      </c>
      <c r="C1671" s="12" t="s">
        <v>321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30671</v>
      </c>
      <c r="B1672" s="2" t="str">
        <f>HYPERLINK("https://www.facebook.com/p/C%C3%B4ng-an-x%C3%A3-T%E1%BA%A1-B%C3%BA-huy%E1%BB%87n-M%C6%B0%E1%BB%9Dng-La-t%E1%BB%89nh-S%C6%A1n-La-100066851919738/", "Công an xã Tạ Bú tỉnh Sơn La")</f>
        <v>Công an xã Tạ Bú tỉnh Sơn La</v>
      </c>
      <c r="C1672" s="12" t="s">
        <v>321</v>
      </c>
      <c r="D1672" s="12" t="s">
        <v>322</v>
      </c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30672</v>
      </c>
      <c r="B1673" s="2" t="s">
        <v>20</v>
      </c>
      <c r="C1673" s="12" t="s">
        <v>321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30673</v>
      </c>
      <c r="B1674" s="2" t="str">
        <f>HYPERLINK("https://www.facebook.com/p/Tu%E1%BB%95i-tr%E1%BA%BB-C%C3%B4ng-an-Ngh%C4%A9a-L%E1%BB%99-100081887170070/", "Công an xã Yên Thái _x000D__x000D_
 _x000D__x000D_
  tỉnh Yên Bái")</f>
        <v>Công an xã Yên Thái _x000D__x000D_
 _x000D__x000D_
  tỉnh Yên Bái</v>
      </c>
      <c r="C1674" s="12" t="s">
        <v>321</v>
      </c>
      <c r="D1674" s="12" t="s">
        <v>322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30674</v>
      </c>
      <c r="B1675" s="2" t="str">
        <f>HYPERLINK("https://vanyen.yenbai.gov.vn/to-chuc-bo-may/cac-xa-thi-tran/?UserKey=Xa-Yen-Thai", "UBND Ủy ban nhân dân xã Yên Thái _x000D__x000D_
 _x000D__x000D_
  tỉnh Yên Bái")</f>
        <v>UBND Ủy ban nhân dân xã Yên Thái _x000D__x000D_
 _x000D__x000D_
  tỉnh Yên Bái</v>
      </c>
      <c r="C1675" s="12" t="s">
        <v>321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30675</v>
      </c>
      <c r="B1676" s="2" t="str">
        <f>HYPERLINK("https://www.facebook.com/huyendoantanson/", "Công an xã Kim Thượng _x000D__x000D_
 _x000D__x000D_
  tỉnh Phú Thọ")</f>
        <v>Công an xã Kim Thượng _x000D__x000D_
 _x000D__x000D_
  tỉnh Phú Thọ</v>
      </c>
      <c r="C1676" s="12" t="s">
        <v>321</v>
      </c>
      <c r="D1676" s="12" t="s">
        <v>322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30676</v>
      </c>
      <c r="B1677" s="2" t="str">
        <f>HYPERLINK("https://tanson.phutho.gov.vn/Chuyen-muc-tin/Chi-tiet-tin/t/xa-kim-thuong/title/280/ctitle/78", "UBND Ủy ban nhân dân xã Kim Thượng _x000D__x000D_
 _x000D__x000D_
  tỉnh Phú Thọ")</f>
        <v>UBND Ủy ban nhân dân xã Kim Thượng _x000D__x000D_
 _x000D__x000D_
  tỉnh Phú Thọ</v>
      </c>
      <c r="C1677" s="12" t="s">
        <v>321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30677</v>
      </c>
      <c r="B1678" s="2" t="str">
        <f>HYPERLINK("https://www.facebook.com/p/C%C3%B4ng-an-x%C3%A3-Hneng-huy%E1%BB%87n-%C4%90ak-%C4%90oa-100066970045279/", "Công an xã Hneng tỉnh Gia Lai")</f>
        <v>Công an xã Hneng tỉnh Gia Lai</v>
      </c>
      <c r="C1678" s="12" t="s">
        <v>321</v>
      </c>
      <c r="D1678" s="12" t="s">
        <v>322</v>
      </c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30678</v>
      </c>
      <c r="B1679" s="2" t="str">
        <f>HYPERLINK("https://dakdoa.gialai.gov.vn/Xa-H-neng/Home.aspx", "UBND Ủy ban nhân dân xã Hneng tỉnh Gia Lai")</f>
        <v>UBND Ủy ban nhân dân xã Hneng tỉnh Gia Lai</v>
      </c>
      <c r="C1679" s="12" t="s">
        <v>321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30679</v>
      </c>
      <c r="B1680" s="2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1680" s="12" t="s">
        <v>321</v>
      </c>
      <c r="D1680" s="12" t="s">
        <v>322</v>
      </c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30680</v>
      </c>
      <c r="B1681" s="2" t="str">
        <f>HYPERLINK("https://xasonhong.hatinh.gov.vn/portal/KenhTin/Thong-tin-ve-lanh-dao.aspx", "UBND Ủy ban nhân dân xã Sơn Hồng tỉnh Hà Tĩnh")</f>
        <v>UBND Ủy ban nhân dân xã Sơn Hồng tỉnh Hà Tĩnh</v>
      </c>
      <c r="C1681" s="12" t="s">
        <v>321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30681</v>
      </c>
      <c r="B1682" s="2" t="str">
        <f>HYPERLINK("https://www.facebook.com/tuoitrecongansonla/", "Công an xã Hua Trai _x000D__x000D_
 _x000D__x000D_
  tỉnh Sơn La")</f>
        <v>Công an xã Hua Trai _x000D__x000D_
 _x000D__x000D_
  tỉnh Sơn La</v>
      </c>
      <c r="C1682" s="12" t="s">
        <v>321</v>
      </c>
      <c r="D1682" s="12" t="s">
        <v>322</v>
      </c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30682</v>
      </c>
      <c r="B1683" s="2" t="str">
        <f>HYPERLINK("https://sonla.toaan.gov.vn/webcenter/portal/sonla/chitiettin?dDocName=TAND214354", "UBND Ủy ban nhân dân xã Hua Trai _x000D__x000D_
 _x000D__x000D_
  tỉnh Sơn La")</f>
        <v>UBND Ủy ban nhân dân xã Hua Trai _x000D__x000D_
 _x000D__x000D_
  tỉnh Sơn La</v>
      </c>
      <c r="C1683" s="12" t="s">
        <v>321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30683</v>
      </c>
      <c r="B1684" s="2" t="s">
        <v>7</v>
      </c>
      <c r="C1684" s="13" t="s">
        <v>1</v>
      </c>
      <c r="D1684" s="12" t="s">
        <v>322</v>
      </c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30684</v>
      </c>
      <c r="B1685" s="2" t="str">
        <f>HYPERLINK("https://vkstuyenquang.gov.vn/pHome/news/Tin-trong-nganh/VKSND-huyen-Na-Hang-truc-tiep-kiem-sat-cong-tac-thi-hanh-an-hinh-su-tai-UBND-xa-Con-Lon-va-UBND-xa-Son-Phu-huyen-Na-Hang-1684/", "UBND Ủy ban nhân dân xã Côn Lôn tỉnh Tuyên Quang")</f>
        <v>UBND Ủy ban nhân dân xã Côn Lôn tỉnh Tuyên Quang</v>
      </c>
      <c r="C1685" s="12" t="s">
        <v>321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30685</v>
      </c>
      <c r="B1686" s="2" t="str">
        <f>HYPERLINK("https://www.facebook.com/p/C%C3%B4ng-an-x%C3%A3-Th%E1%BA%A1ch-Xu%C3%A2n-100067057295529/", "Công an xã Thạch Xuân _x000D__x000D_
 _x000D__x000D_
  tỉnh Hà Tĩnh")</f>
        <v>Công an xã Thạch Xuân _x000D__x000D_
 _x000D__x000D_
  tỉnh Hà Tĩnh</v>
      </c>
      <c r="C1686" s="12" t="s">
        <v>321</v>
      </c>
      <c r="D1686" s="12" t="s">
        <v>322</v>
      </c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30686</v>
      </c>
      <c r="B1687" s="2" t="str">
        <f>HYPERLINK("https://hscvth.hatinh.gov.vn/thachha/vbdh.nsf/str/9301209EF65C0F52472587FB000B517C/$file/GI%E1%BA%A4Y%20M%E1%BB%9CI%20GI%E1%BA%A2I%20QUY%E1%BA%BET%20%C4%90%C6%A0N%20TH%C6%AF%20%C4%90%E1%BB%92NG%20XU%C3%82N(17.02.2022_08h51p51)_signed.pdf", "UBND Ủy ban nhân dân xã Thạch Xuân _x000D__x000D_
 _x000D__x000D_
  tỉnh Hà Tĩnh")</f>
        <v>UBND Ủy ban nhân dân xã Thạch Xuân _x000D__x000D_
 _x000D__x000D_
  tỉnh Hà Tĩnh</v>
      </c>
      <c r="C1687" s="12" t="s">
        <v>321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30687</v>
      </c>
      <c r="B1688" s="2" t="str">
        <f>HYPERLINK("https://www.facebook.com/conganxatanthinh/", "Công an xã Tân Thịnh tỉnh Yên Bái")</f>
        <v>Công an xã Tân Thịnh tỉnh Yên Bái</v>
      </c>
      <c r="C1688" s="12" t="s">
        <v>321</v>
      </c>
      <c r="D1688" s="12" t="s">
        <v>322</v>
      </c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30688</v>
      </c>
      <c r="B1689" s="2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1689" s="12" t="s">
        <v>321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30689</v>
      </c>
      <c r="B1690" s="2" t="s">
        <v>306</v>
      </c>
      <c r="C1690" s="13" t="s">
        <v>1</v>
      </c>
      <c r="D1690" s="12" t="s">
        <v>322</v>
      </c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30690</v>
      </c>
      <c r="B1691" s="2" t="str">
        <f>HYPERLINK("https://www.yenbai.gov.vn/noidung/tintuc/Pages/chi-tiet-tin-tuc.aspx?ItemID=131&amp;l=Ditichcaptinh&amp;lv=4", "UBND Ủy ban nhân dân xã Hoà Cuông _x000D__x000D_
 _x000D__x000D_
  tỉnh Yên Bái")</f>
        <v>UBND Ủy ban nhân dân xã Hoà Cuông _x000D__x000D_
 _x000D__x000D_
  tỉnh Yên Bái</v>
      </c>
      <c r="C1691" s="12" t="s">
        <v>321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30691</v>
      </c>
      <c r="B1692" s="2" t="s">
        <v>31</v>
      </c>
      <c r="C1692" s="13" t="s">
        <v>1</v>
      </c>
      <c r="D1692" s="12" t="s">
        <v>322</v>
      </c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30692</v>
      </c>
      <c r="B1693" s="2" t="str">
        <f>HYPERLINK("https://vanyen.yenbai.gov.vn/to-chuc-bo-may/cac-xa-thi-tran/?UserKey=Xa-Phong-Du-Thuong", "UBND Ủy ban nhân dân xã Phong Dụ Thượng tỉnh Yên Bái")</f>
        <v>UBND Ủy ban nhân dân xã Phong Dụ Thượng tỉnh Yên Bái</v>
      </c>
      <c r="C1693" s="12" t="s">
        <v>321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30693</v>
      </c>
      <c r="B1694" s="2" t="s">
        <v>307</v>
      </c>
      <c r="C1694" s="13" t="s">
        <v>1</v>
      </c>
      <c r="D1694" s="12" t="s">
        <v>322</v>
      </c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30694</v>
      </c>
      <c r="B1695" s="2" t="str">
        <f>HYPERLINK("https://giaolac.namdinh.gov.vn/", "UBND Ủy ban nhân dân xã Giao Lạc _x000D__x000D_
 _x000D__x000D_
  tỉnh Nam Định")</f>
        <v>UBND Ủy ban nhân dân xã Giao Lạc _x000D__x000D_
 _x000D__x000D_
  tỉnh Nam Định</v>
      </c>
      <c r="C1695" s="12" t="s">
        <v>321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30695</v>
      </c>
      <c r="B1696" s="2" t="str">
        <f>HYPERLINK("https://www.facebook.com/p/Tu%E1%BB%95i-tr%E1%BA%BB-C%C3%B4ng-an-th%E1%BB%8B-x%C3%A3-S%C6%A1n-T%C3%A2y-100040884909606/", "Công an xã Tây Sơn _x000D__x000D_
 _x000D__x000D_
  tỉnh Nghệ An")</f>
        <v>Công an xã Tây Sơn _x000D__x000D_
 _x000D__x000D_
  tỉnh Nghệ An</v>
      </c>
      <c r="C1696" s="12" t="s">
        <v>321</v>
      </c>
      <c r="D1696" s="12" t="s">
        <v>322</v>
      </c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30696</v>
      </c>
      <c r="B1697" s="2" t="str">
        <f>HYPERLINK("https://kyson.nghean.gov.vn/", "UBND Ủy ban nhân dân xã Tây Sơn _x000D__x000D_
 _x000D__x000D_
  tỉnh Nghệ An")</f>
        <v>UBND Ủy ban nhân dân xã Tây Sơn _x000D__x000D_
 _x000D__x000D_
  tỉnh Nghệ An</v>
      </c>
      <c r="C1697" s="12" t="s">
        <v>321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30697</v>
      </c>
      <c r="B1698" s="2" t="str">
        <f>HYPERLINK("https://www.facebook.com/p/C%C3%B4ng-an-x%C3%A3-Th%E1%BB%8Bnh-L%E1%BB%99c-L%E1%BB%99c-H%C3%A0-H%C3%A0-T%C4%A9nh-100067498794628/", "Công an xã Thịnh Lộc tỉnh Hà Tĩnh")</f>
        <v>Công an xã Thịnh Lộc tỉnh Hà Tĩnh</v>
      </c>
      <c r="C1698" s="12" t="s">
        <v>321</v>
      </c>
      <c r="D1698" s="12" t="s">
        <v>322</v>
      </c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30698</v>
      </c>
      <c r="B1699" s="2" t="str">
        <f>HYPERLINK("https://congbobanan.toaan.gov.vn/2ta1252419t1cvn/chi-tiet-ban-an", "UBND Ủy ban nhân dân xã Thịnh Lộc tỉnh Hà Tĩnh")</f>
        <v>UBND Ủy ban nhân dân xã Thịnh Lộc tỉnh Hà Tĩnh</v>
      </c>
      <c r="C1699" s="12" t="s">
        <v>321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30699</v>
      </c>
      <c r="B1700" s="2" t="str">
        <f>HYPERLINK("https://www.facebook.com/p/C%C3%B4ng-an-x%C3%A3-K%E1%BB%B3-Ch%C3%A2u-K%E1%BB%B3-Anh-H%C3%A0-T%C4%A9nh-100067549219356/", "Công an xã Kỳ Châu tỉnh Hà Tĩnh")</f>
        <v>Công an xã Kỳ Châu tỉnh Hà Tĩnh</v>
      </c>
      <c r="C1700" s="12" t="s">
        <v>321</v>
      </c>
      <c r="D1700" s="12" t="s">
        <v>322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30700</v>
      </c>
      <c r="B1701" s="2" t="str">
        <f>HYPERLINK("http://kychau.kyanh.hatinh.gov.vn/", "UBND Ủy ban nhân dân xã Kỳ Châu tỉnh Hà Tĩnh")</f>
        <v>UBND Ủy ban nhân dân xã Kỳ Châu tỉnh Hà Tĩnh</v>
      </c>
      <c r="C1701" s="12" t="s">
        <v>321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30701</v>
      </c>
      <c r="B1702" s="2" t="str">
        <f>HYPERLINK("https://www.facebook.com/doanthanhnien.1956/?locale=vi_VN", "Công an xã Hoà Minh _x000D__x000D_
 _x000D__x000D_
  thành phố Hà Nội")</f>
        <v>Công an xã Hoà Minh _x000D__x000D_
 _x000D__x000D_
  thành phố Hà Nội</v>
      </c>
      <c r="C1702" s="12" t="s">
        <v>321</v>
      </c>
      <c r="D1702" s="12" t="s">
        <v>322</v>
      </c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30702</v>
      </c>
      <c r="B1703" s="2" t="str">
        <f>HYPERLINK("https://hanoi.gov.vn/home", "UBND Ủy ban nhân dân xã Hoà Minh _x000D__x000D_
 _x000D__x000D_
  thành phố Hà Nội")</f>
        <v>UBND Ủy ban nhân dân xã Hoà Minh _x000D__x000D_
 _x000D__x000D_
  thành phố Hà Nội</v>
      </c>
      <c r="C1703" s="12" t="s">
        <v>321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30703</v>
      </c>
      <c r="B1704" s="2" t="str">
        <f>HYPERLINK("https://www.facebook.com/p/C%C3%B4ng-an-x%C3%A3-V%C4%A9nh-Y%C3%AAn-V%C4%A9nh-L%E1%BB%99c-Thanh-H%C3%B3a-100067649521775/", "Công an xã Vĩnh Yên tỉnh Thanh Hóa")</f>
        <v>Công an xã Vĩnh Yên tỉnh Thanh Hóa</v>
      </c>
      <c r="C1704" s="12" t="s">
        <v>321</v>
      </c>
      <c r="D1704" s="12" t="s">
        <v>322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30704</v>
      </c>
      <c r="B1705" s="2" t="str">
        <f>HYPERLINK("https://vinhyen.vinhphuc.gov.vn/", "UBND Ủy ban nhân dân xã Vĩnh Yên tỉnh Thanh Hóa")</f>
        <v>UBND Ủy ban nhân dân xã Vĩnh Yên tỉnh Thanh Hóa</v>
      </c>
      <c r="C1705" s="12" t="s">
        <v>321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30705</v>
      </c>
      <c r="B1706" s="2" t="s">
        <v>48</v>
      </c>
      <c r="C1706" s="13" t="s">
        <v>1</v>
      </c>
      <c r="D1706" s="12" t="s">
        <v>322</v>
      </c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30706</v>
      </c>
      <c r="B1707" s="2" t="str">
        <f>HYPERLINK("https://triyen.yendung.bacgiang.gov.vn/", "UBND Ủy ban nhân dân xã Trí Yên tỉnh Bắc Giang")</f>
        <v>UBND Ủy ban nhân dân xã Trí Yên tỉnh Bắc Giang</v>
      </c>
      <c r="C1707" s="12" t="s">
        <v>321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30707</v>
      </c>
      <c r="B1708" s="2" t="str">
        <f>HYPERLINK("https://www.facebook.com/p/C%C3%B4ng-an-huy%E1%BB%87n-Phong-Th%E1%BB%95-t%E1%BB%89nh-Lai-Ch%C3%A2u-100067685321517/", "Công an huyện Phong Thổ tỉnh Lai Châu")</f>
        <v>Công an huyện Phong Thổ tỉnh Lai Châu</v>
      </c>
      <c r="C1708" s="12" t="s">
        <v>321</v>
      </c>
      <c r="D1708" s="12" t="s">
        <v>322</v>
      </c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30708</v>
      </c>
      <c r="B1709" s="2" t="str">
        <f>HYPERLINK("https://phongtho.laichau.gov.vn/", "UBND Ủy ban nhân dân huyện Phong Thổ tỉnh Lai Châu")</f>
        <v>UBND Ủy ban nhân dân huyện Phong Thổ tỉnh Lai Châu</v>
      </c>
      <c r="C1709" s="12" t="s">
        <v>321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30709</v>
      </c>
      <c r="B1710" s="2" t="str">
        <f>HYPERLINK("https://www.facebook.com/p/C%C3%B4ng-an-x%C3%A3-Ti%E1%BA%BFn-Th%E1%BB%A7y-100067747638448/", "Công an xã Tiến Thủy _x000D__x000D_
 _x000D__x000D_
  tỉnh Nghệ An")</f>
        <v>Công an xã Tiến Thủy _x000D__x000D_
 _x000D__x000D_
  tỉnh Nghệ An</v>
      </c>
      <c r="C1710" s="12" t="s">
        <v>321</v>
      </c>
      <c r="D1710" s="12" t="s">
        <v>322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30710</v>
      </c>
      <c r="B1711" s="2" t="str">
        <f>HYPERLINK("https://www.nghean.gov.vn/", "UBND Ủy ban nhân dân xã Tiến Thủy _x000D__x000D_
 _x000D__x000D_
  tỉnh Nghệ An")</f>
        <v>UBND Ủy ban nhân dân xã Tiến Thủy _x000D__x000D_
 _x000D__x000D_
  tỉnh Nghệ An</v>
      </c>
      <c r="C1711" s="12" t="s">
        <v>321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30711</v>
      </c>
      <c r="B1712" s="2" t="s">
        <v>39</v>
      </c>
      <c r="C1712" s="13" t="s">
        <v>1</v>
      </c>
      <c r="D1712" s="12" t="s">
        <v>322</v>
      </c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30712</v>
      </c>
      <c r="B1713" s="2" t="str">
        <f>HYPERLINK("https://www.hoabinh.gov.vn/tin-chi-tiet/-/bai-viet/van-mai-on-nhan-danh-hieu-xa-at-chuan-nong-thon-moi-13790-1218.html", "UBND Ủy ban nhân dân xã Vạn Mai tỉnh Hòa Bình")</f>
        <v>UBND Ủy ban nhân dân xã Vạn Mai tỉnh Hòa Bình</v>
      </c>
      <c r="C1713" s="12" t="s">
        <v>321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30713</v>
      </c>
      <c r="B1714" s="2" t="s">
        <v>259</v>
      </c>
      <c r="C1714" s="13" t="s">
        <v>1</v>
      </c>
      <c r="D1714" s="12" t="s">
        <v>322</v>
      </c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30714</v>
      </c>
      <c r="B1715" s="2" t="str">
        <f>HYPERLINK("https://www.nghean.gov.vn/", "UBND Ủy ban nhân dân tỉnh Nghệ An _x000D__x000D_
 _x000D__x000D_
  tỉnh Nghệ An")</f>
        <v>UBND Ủy ban nhân dân tỉnh Nghệ An _x000D__x000D_
 _x000D__x000D_
  tỉnh Nghệ An</v>
      </c>
      <c r="C1715" s="12" t="s">
        <v>321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30715</v>
      </c>
      <c r="B1716" s="2" t="str">
        <f>HYPERLINK("https://www.facebook.com/p/C%C3%B4ng-an-ph%C6%B0%E1%BB%9Dng-%C4%90%E1%BB%93ng-T%C3%A2m-TP-Y%C3%AAn-B%C3%A1i-100067814406903/", "Công an phường Đồng Tâm tỉnh Yên Bái")</f>
        <v>Công an phường Đồng Tâm tỉnh Yên Bái</v>
      </c>
      <c r="C1716" s="12" t="s">
        <v>321</v>
      </c>
      <c r="D1716" s="12" t="s">
        <v>322</v>
      </c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30716</v>
      </c>
      <c r="B1717" s="2" t="str">
        <f>HYPERLINK("https://thanhphoyenbai.yenbai.gov.vn/cac-xa-phuong/phuong-dong-tam-288583", "UBND Ủy ban nhân dân phường Đồng Tâm tỉnh Yên Bái")</f>
        <v>UBND Ủy ban nhân dân phường Đồng Tâm tỉnh Yên Bái</v>
      </c>
      <c r="C1717" s="12" t="s">
        <v>321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30717</v>
      </c>
      <c r="B1718" s="2" t="str">
        <f>HYPERLINK("https://www.facebook.com/TuoitreConganVinhPhuc/", "Công an thị trấn Hợp Hòa _x000D__x000D_
 _x000D__x000D_
  tỉnh Vĩnh Phúc")</f>
        <v>Công an thị trấn Hợp Hòa _x000D__x000D_
 _x000D__x000D_
  tỉnh Vĩnh Phúc</v>
      </c>
      <c r="C1718" s="12" t="s">
        <v>321</v>
      </c>
      <c r="D1718" s="12" t="s">
        <v>322</v>
      </c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30718</v>
      </c>
      <c r="B1719" s="2" t="str">
        <f>HYPERLINK("https://tamduong.vinhphuc.gov.vn/noidung/phong-ban/Lists/PhongBan/view_detail.aspx?ItemId=252", "UBND Ủy ban nhân dân thị trấn Hợp Hòa _x000D__x000D_
 _x000D__x000D_
  tỉnh Vĩnh Phúc")</f>
        <v>UBND Ủy ban nhân dân thị trấn Hợp Hòa _x000D__x000D_
 _x000D__x000D_
  tỉnh Vĩnh Phúc</v>
      </c>
      <c r="C1719" s="12" t="s">
        <v>321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30719</v>
      </c>
      <c r="B1720" s="2" t="str">
        <f>HYPERLINK("https://www.facebook.com/p/Ph%C3%B2ng-C%E1%BA%A3nh-s%C3%A1t-Giao-th%C3%B4ng-C%C3%B4ng-an-t%E1%BB%89nh-L%E1%BA%A1ng-S%C6%A1n-61550879442768/", "Công an tỉnh Lạng Sơn _x000D__x000D_
 _x000D__x000D_
  tỉnh Lạng Sơn")</f>
        <v>Công an tỉnh Lạng Sơn _x000D__x000D_
 _x000D__x000D_
  tỉnh Lạng Sơn</v>
      </c>
      <c r="C1720" s="12" t="s">
        <v>321</v>
      </c>
      <c r="D1720" s="12" t="s">
        <v>322</v>
      </c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30720</v>
      </c>
      <c r="B1721" s="2" t="str">
        <f>HYPERLINK("https://langson.gov.vn/", "UBND Ủy ban nhân dân tỉnh Lạng Sơn _x000D__x000D_
 _x000D__x000D_
  tỉnh Lạng Sơn")</f>
        <v>UBND Ủy ban nhân dân tỉnh Lạng Sơn _x000D__x000D_
 _x000D__x000D_
  tỉnh Lạng Sơn</v>
      </c>
      <c r="C1721" s="12" t="s">
        <v>321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30721</v>
      </c>
      <c r="B1722" s="2" t="str">
        <f>HYPERLINK("https://www.facebook.com/p/C%C3%B4ng-an-huy%E1%BB%87n-Y%C3%AAn-Ch%C3%A2u-t%E1%BB%89nh-S%C6%A1n-La-100067882819020/", "Công an huyện Yên Châu tỉnh Sơn La")</f>
        <v>Công an huyện Yên Châu tỉnh Sơn La</v>
      </c>
      <c r="C1722" s="12" t="s">
        <v>321</v>
      </c>
      <c r="D1722" s="12" t="s">
        <v>322</v>
      </c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30722</v>
      </c>
      <c r="B1723" s="2" t="str">
        <f>HYPERLINK("https://yenchau.sonla.gov.vn/", "UBND Ủy ban nhân dân huyện Yên Châu tỉnh Sơn La")</f>
        <v>UBND Ủy ban nhân dân huyện Yên Châu tỉnh Sơn La</v>
      </c>
      <c r="C1723" s="12" t="s">
        <v>321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30723</v>
      </c>
      <c r="B1724" s="2" t="s">
        <v>308</v>
      </c>
      <c r="C1724" s="13" t="s">
        <v>1</v>
      </c>
      <c r="D1724" s="12" t="s">
        <v>322</v>
      </c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30724</v>
      </c>
      <c r="B1725" s="2" t="str">
        <f>HYPERLINK("https://chaval.namgiang.quangnam.gov.vn/", "UBND Ủy ban nhân dân xã Chà Vàl _x000D__x000D_
 _x000D__x000D_
  tỉnh Quảng Nam")</f>
        <v>UBND Ủy ban nhân dân xã Chà Vàl _x000D__x000D_
 _x000D__x000D_
  tỉnh Quảng Nam</v>
      </c>
      <c r="C1725" s="12" t="s">
        <v>321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30725</v>
      </c>
      <c r="B1726" s="2" t="s">
        <v>211</v>
      </c>
      <c r="C1726" s="13" t="s">
        <v>1</v>
      </c>
      <c r="D1726" s="12" t="s">
        <v>322</v>
      </c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30726</v>
      </c>
      <c r="B1727" s="2" t="str">
        <f>HYPERLINK("https://daklak.gov.vn/", "UBND Ủy ban nhân dân Tỉnh Đak lak tỉnh Đắk Lắk")</f>
        <v>UBND Ủy ban nhân dân Tỉnh Đak lak tỉnh Đắk Lắk</v>
      </c>
      <c r="C1727" s="12" t="s">
        <v>321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30727</v>
      </c>
      <c r="B1728" s="2" t="s">
        <v>309</v>
      </c>
      <c r="C1728" s="13" t="s">
        <v>1</v>
      </c>
      <c r="D1728" s="12" t="s">
        <v>322</v>
      </c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30728</v>
      </c>
      <c r="B1729" s="2" t="str">
        <f>HYPERLINK("http://hunglong.ninhgiang.haiduong.gov.vn/", "UBND Ủy ban nhân dân xã Hưng Long _x000D__x000D_
 _x000D__x000D_
  tỉnh Hải Dương")</f>
        <v>UBND Ủy ban nhân dân xã Hưng Long _x000D__x000D_
 _x000D__x000D_
  tỉnh Hải Dương</v>
      </c>
      <c r="C1729" s="12" t="s">
        <v>321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30729</v>
      </c>
      <c r="B1730" s="2" t="str">
        <f>HYPERLINK("https://www.facebook.com/p/C%C3%B4ng-an-x%C3%A3-Trung-S%C6%A1n-100068020364679/", "Công an xã Trung Sơn _x000D__x000D_
 _x000D__x000D_
  tỉnh Nghệ An")</f>
        <v>Công an xã Trung Sơn _x000D__x000D_
 _x000D__x000D_
  tỉnh Nghệ An</v>
      </c>
      <c r="C1730" s="12" t="s">
        <v>321</v>
      </c>
      <c r="D1730" s="12" t="s">
        <v>322</v>
      </c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30730</v>
      </c>
      <c r="B1731" s="2" t="str">
        <f>HYPERLINK("https://trungson.doluong.nghean.gov.vn/", "UBND Ủy ban nhân dân xã Trung Sơn _x000D__x000D_
 _x000D__x000D_
  tỉnh Nghệ An")</f>
        <v>UBND Ủy ban nhân dân xã Trung Sơn _x000D__x000D_
 _x000D__x000D_
  tỉnh Nghệ An</v>
      </c>
      <c r="C1731" s="12" t="s">
        <v>321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30731</v>
      </c>
      <c r="B1732" s="2" t="str">
        <f>HYPERLINK("https://www.facebook.com/p/Tu%E1%BB%95i-tr%E1%BA%BB-C%C3%B4ng-an-Tuy-An-100068088114332/", "Công an huyện Tuy An tỉnh Phú Yên")</f>
        <v>Công an huyện Tuy An tỉnh Phú Yên</v>
      </c>
      <c r="C1732" s="12" t="s">
        <v>321</v>
      </c>
      <c r="D1732" s="12" t="s">
        <v>322</v>
      </c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30732</v>
      </c>
      <c r="B1733" s="2" t="str">
        <f>HYPERLINK("https://tuyan.phuyen.gov.vn/", "UBND Ủy ban nhân dân huyện Tuy An tỉnh Phú Yên")</f>
        <v>UBND Ủy ban nhân dân huyện Tuy An tỉnh Phú Yên</v>
      </c>
      <c r="C1733" s="12" t="s">
        <v>321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30733</v>
      </c>
      <c r="B1734" s="2" t="s">
        <v>212</v>
      </c>
      <c r="C1734" s="13" t="s">
        <v>1</v>
      </c>
      <c r="D1734" s="12" t="s">
        <v>322</v>
      </c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30734</v>
      </c>
      <c r="B1735" s="2" t="str">
        <f>HYPERLINK("http://hvta.toaan.gov.vn/portal/pls/portal/SHARED_APP.UTILS.print_preview?p_page_url=http%3A%2F%2Fhvta.toaan.gov.vn%2Fportal%2Fpage%2Fportal%2Ftandtc%2F12575921&amp;p_itemid=262367349&amp;p_siteid=60&amp;p_persid=1751931&amp;p_language=us", "UBND Ủy ban nhân dân xã Nặm Păm tỉnh Sơn La")</f>
        <v>UBND Ủy ban nhân dân xã Nặm Păm tỉnh Sơn La</v>
      </c>
      <c r="C1735" s="12" t="s">
        <v>321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30735</v>
      </c>
      <c r="B1736" s="2" t="str">
        <f>HYPERLINK("https://www.facebook.com/p/C%C3%B4ng-an-x%C3%A3-Th%E1%BA%A1ch-M%E1%BB%B9-L%E1%BB%99c-H%C3%A0-H%C3%A0-T%C4%A9nh-100068097721732/", "Công an xã Thạch Mỹ tỉnh Hà Tĩnh")</f>
        <v>Công an xã Thạch Mỹ tỉnh Hà Tĩnh</v>
      </c>
      <c r="C1736" s="12" t="s">
        <v>321</v>
      </c>
      <c r="D1736" s="12" t="s">
        <v>322</v>
      </c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30736</v>
      </c>
      <c r="B1737" s="2" t="str">
        <f>HYPERLINK("https://locha.hatinh.gov.vn/", "UBND Ủy ban nhân dân xã Thạch Mỹ tỉnh Hà Tĩnh")</f>
        <v>UBND Ủy ban nhân dân xã Thạch Mỹ tỉnh Hà Tĩnh</v>
      </c>
      <c r="C1737" s="12" t="s">
        <v>321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30737</v>
      </c>
      <c r="B1738" s="2" t="str">
        <f>HYPERLINK("https://www.facebook.com/congan.thaibinh.gov.vn/", "Công an tỉnh Thái Bình tỉnh Thái Bình")</f>
        <v>Công an tỉnh Thái Bình tỉnh Thái Bình</v>
      </c>
      <c r="C1738" s="12" t="s">
        <v>321</v>
      </c>
      <c r="D1738" s="12" t="s">
        <v>322</v>
      </c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30738</v>
      </c>
      <c r="B1739" s="2" t="str">
        <f>HYPERLINK("https://thaibinh.gov.vn/", "UBND Ủy ban nhân dân tỉnh Thái Bình tỉnh Thái Bình")</f>
        <v>UBND Ủy ban nhân dân tỉnh Thái Bình tỉnh Thái Bình</v>
      </c>
      <c r="C1739" s="12" t="s">
        <v>321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30739</v>
      </c>
      <c r="B1740" s="2" t="s">
        <v>213</v>
      </c>
      <c r="C1740" s="13" t="s">
        <v>1</v>
      </c>
      <c r="D1740" s="12" t="s">
        <v>322</v>
      </c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30740</v>
      </c>
      <c r="B1741" s="2" t="str">
        <f>HYPERLINK("http://congbao.tuyenquang.gov.vn/van-ban/the-loai/quyet-dinh/trang-149.html", "UBND Ủy ban nhân dân xã Thái Bình tỉnh Tuyên Quang")</f>
        <v>UBND Ủy ban nhân dân xã Thái Bình tỉnh Tuyên Quang</v>
      </c>
      <c r="C1741" s="12" t="s">
        <v>321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30741</v>
      </c>
      <c r="B1742" s="2" t="str">
        <f>HYPERLINK("https://www.facebook.com/p/Tu%E1%BB%95i-tr%E1%BA%BB-C%C3%B4ng-an-huy%E1%BB%87n-Ninh-Ph%C6%B0%E1%BB%9Bc-100068114569027/", "Công an huyện Ninh Phước tỉnh Ninh Thuận")</f>
        <v>Công an huyện Ninh Phước tỉnh Ninh Thuận</v>
      </c>
      <c r="C1742" s="12" t="s">
        <v>321</v>
      </c>
      <c r="D1742" s="12" t="s">
        <v>322</v>
      </c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30742</v>
      </c>
      <c r="B1743" s="2" t="str">
        <f>HYPERLINK("https://ninhphuoc.ninhthuan.gov.vn/", "UBND Ủy ban nhân dân huyện Ninh Phước tỉnh Ninh Thuận")</f>
        <v>UBND Ủy ban nhân dân huyện Ninh Phước tỉnh Ninh Thuận</v>
      </c>
      <c r="C1743" s="12" t="s">
        <v>321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30743</v>
      </c>
      <c r="B1744" s="2" t="str">
        <f>HYPERLINK("https://www.facebook.com/p/C%C3%B4ng-an-x%C3%A3-Th%E1%BA%A1ch-B%C3%ACnh-huy%E1%BB%87n-Th%E1%BA%A1ch-Th%C3%A0nh-t%E1%BB%89nh-Thanh-Ho%C3%A1-100068119171056/", "Công an xã Thạch Bình tỉnh Thanh Hóa")</f>
        <v>Công an xã Thạch Bình tỉnh Thanh Hóa</v>
      </c>
      <c r="C1744" s="12" t="s">
        <v>321</v>
      </c>
      <c r="D1744" s="12" t="s">
        <v>322</v>
      </c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30744</v>
      </c>
      <c r="B1745" s="2" t="str">
        <f>HYPERLINK("https://thachbinh.thachthanh.thanhhoa.gov.vn/", "UBND Ủy ban nhân dân xã Thạch Bình tỉnh Thanh Hóa")</f>
        <v>UBND Ủy ban nhân dân xã Thạch Bình tỉnh Thanh Hóa</v>
      </c>
      <c r="C1745" s="12" t="s">
        <v>321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30745</v>
      </c>
      <c r="B1746" s="2" t="str">
        <f>HYPERLINK("https://www.facebook.com/CaxTanSon/", "Công an xã Tân An tỉnh Gia Lai")</f>
        <v>Công an xã Tân An tỉnh Gia Lai</v>
      </c>
      <c r="C1746" s="12" t="s">
        <v>321</v>
      </c>
      <c r="D1746" s="12" t="s">
        <v>322</v>
      </c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30746</v>
      </c>
      <c r="B1747" s="2" t="str">
        <f>HYPERLINK("https://dakdoa.gialai.gov.vn/Xa-Tan-Binh/Home.aspx", "UBND Ủy ban nhân dân xã Tân An tỉnh Gia Lai")</f>
        <v>UBND Ủy ban nhân dân xã Tân An tỉnh Gia Lai</v>
      </c>
      <c r="C1747" s="12" t="s">
        <v>321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30747</v>
      </c>
      <c r="B1748" s="2" t="s">
        <v>214</v>
      </c>
      <c r="C1748" s="13" t="s">
        <v>1</v>
      </c>
      <c r="D1748" s="12" t="s">
        <v>322</v>
      </c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30748</v>
      </c>
      <c r="B1749" s="2" t="str">
        <f>HYPERLINK("https://tuyphong.binhthuan.gov.vn/xa-vinh-hao-66981", "UBND Ủy ban nhân dân xã Vĩnh Hảo tỉnh Bình Thuận")</f>
        <v>UBND Ủy ban nhân dân xã Vĩnh Hảo tỉnh Bình Thuận</v>
      </c>
      <c r="C1749" s="12" t="s">
        <v>321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30749</v>
      </c>
      <c r="B1750" s="2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1750" s="12" t="s">
        <v>321</v>
      </c>
      <c r="D1750" s="12" t="s">
        <v>322</v>
      </c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30750</v>
      </c>
      <c r="B1751" s="2" t="str">
        <f>HYPERLINK("https://ankhanh.daitu.thainguyen.gov.vn/", "UBND Ủy ban nhân dân xã An Khánh tỉnh Thái Nguyên")</f>
        <v>UBND Ủy ban nhân dân xã An Khánh tỉnh Thái Nguyên</v>
      </c>
      <c r="C1751" s="12" t="s">
        <v>321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30751</v>
      </c>
      <c r="B1752" s="2" t="str">
        <f>HYPERLINK("https://www.facebook.com/tuoitreconganquangbinh/", "Công an xã Gia Trung _x000D__x000D_
 _x000D__x000D_
  tỉnh Ninh Bình")</f>
        <v>Công an xã Gia Trung _x000D__x000D_
 _x000D__x000D_
  tỉnh Ninh Bình</v>
      </c>
      <c r="C1752" s="12" t="s">
        <v>321</v>
      </c>
      <c r="D1752" s="12" t="s">
        <v>322</v>
      </c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30752</v>
      </c>
      <c r="B1753" s="2" t="str">
        <f>HYPERLINK("https://giatrung.giavien.ninhbinh.gov.vn/", "UBND Ủy ban nhân dân xã Gia Trung _x000D__x000D_
 _x000D__x000D_
  tỉnh Ninh Bình")</f>
        <v>UBND Ủy ban nhân dân xã Gia Trung _x000D__x000D_
 _x000D__x000D_
  tỉnh Ninh Bình</v>
      </c>
      <c r="C1753" s="12" t="s">
        <v>321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30753</v>
      </c>
      <c r="B1754" s="2" t="s">
        <v>21</v>
      </c>
      <c r="C1754" s="13" t="s">
        <v>1</v>
      </c>
      <c r="D1754" s="12" t="s">
        <v>322</v>
      </c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30754</v>
      </c>
      <c r="B1755" s="2" t="str">
        <f>HYPERLINK("https://daibieudancusonla.gov.vn/tin-tuc-su-kien/dong-chi-chu-tich-ubnd-tinh-du-ngay-hoi-dai-doan-ket-toan-dan-toc-tai-ban-muong-bu-734380", "UBND Ủy ban nhân dân xã Mường Bú tỉnh Sơn La")</f>
        <v>UBND Ủy ban nhân dân xã Mường Bú tỉnh Sơn La</v>
      </c>
      <c r="C1755" s="12" t="s">
        <v>321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30755</v>
      </c>
      <c r="B1756" s="2" t="str">
        <f>HYPERLINK("https://www.facebook.com/policequemy/", "Công an xã Quế Mỹ _x000D__x000D_
 _x000D__x000D_
  tỉnh Quảng Nam")</f>
        <v>Công an xã Quế Mỹ _x000D__x000D_
 _x000D__x000D_
  tỉnh Quảng Nam</v>
      </c>
      <c r="C1756" s="12" t="s">
        <v>321</v>
      </c>
      <c r="D1756" s="12" t="s">
        <v>322</v>
      </c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30756</v>
      </c>
      <c r="B1757" s="2" t="str">
        <f>HYPERLINK("https://queson.quangnam.gov.vn/webcenter/portal/queson", "UBND Ủy ban nhân dân xã Quế Mỹ _x000D__x000D_
 _x000D__x000D_
  tỉnh Quảng Nam")</f>
        <v>UBND Ủy ban nhân dân xã Quế Mỹ _x000D__x000D_
 _x000D__x000D_
  tỉnh Quảng Nam</v>
      </c>
      <c r="C1757" s="12" t="s">
        <v>321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30757</v>
      </c>
      <c r="B1758" s="2" t="s">
        <v>246</v>
      </c>
      <c r="C1758" s="13" t="s">
        <v>1</v>
      </c>
      <c r="D1758" s="12" t="s">
        <v>322</v>
      </c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30758</v>
      </c>
      <c r="B1759" s="2" t="str">
        <f>HYPERLINK("https://hanoi.gov.vn/", "UBND Ủy ban nhân dânt cơ động thành phố Hà Nội_x000D__x000D_
 _x000D__x000D_
  thành phố Hà Nội")</f>
        <v>UBND Ủy ban nhân dânt cơ động thành phố Hà Nội_x000D__x000D_
 _x000D__x000D_
  thành phố Hà Nội</v>
      </c>
      <c r="C1759" s="12" t="s">
        <v>321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30759</v>
      </c>
      <c r="B1760" s="2" t="str">
        <f>HYPERLINK("https://www.facebook.com/p/Tu%E1%BB%95i-tr%E1%BA%BB-C%C3%B4ng-an-B%C3%ACnh-Thu%E1%BA%ADn-100078919454286/", "Công an xã Phan Thanh _x000D__x000D_
 _x000D__x000D_
  tỉnh Bình Thuận")</f>
        <v>Công an xã Phan Thanh _x000D__x000D_
 _x000D__x000D_
  tỉnh Bình Thuận</v>
      </c>
      <c r="C1760" s="12" t="s">
        <v>321</v>
      </c>
      <c r="D1760" s="12" t="s">
        <v>322</v>
      </c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30760</v>
      </c>
      <c r="B1761" s="2" t="str">
        <f>HYPERLINK("https://nguyenbinh.caobang.gov.vn/xa-phan-thanh", "UBND Ủy ban nhân dân xã Phan Thanh _x000D__x000D_
 _x000D__x000D_
  tỉnh Bình Thuận")</f>
        <v>UBND Ủy ban nhân dân xã Phan Thanh _x000D__x000D_
 _x000D__x000D_
  tỉnh Bình Thuận</v>
      </c>
      <c r="C1761" s="12" t="s">
        <v>321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30761</v>
      </c>
      <c r="B1762" s="2" t="s">
        <v>215</v>
      </c>
      <c r="C1762" s="13" t="s">
        <v>1</v>
      </c>
      <c r="D1762" s="12" t="s">
        <v>322</v>
      </c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30762</v>
      </c>
      <c r="B1763" s="2" t="str">
        <f>HYPERLINK("https://phongdien.cantho.gov.vn/", "UBND Ủy ban nhân dânn huyện Phong Điền thành phố Cần Thơ")</f>
        <v>UBND Ủy ban nhân dânn huyện Phong Điền thành phố Cần Thơ</v>
      </c>
      <c r="C1763" s="12" t="s">
        <v>321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30763</v>
      </c>
      <c r="B1764" s="2" t="str">
        <f>HYPERLINK("https://www.facebook.com/132318358393646", "Công an xã Huổi Só tỉnh Điện Biên")</f>
        <v>Công an xã Huổi Só tỉnh Điện Biên</v>
      </c>
      <c r="C1764" s="12" t="s">
        <v>321</v>
      </c>
      <c r="D1764" s="12" t="s">
        <v>322</v>
      </c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30764</v>
      </c>
      <c r="B1765" s="2" t="str">
        <f>HYPERLINK("https://stttt.dienbien.gov.vn/vi/about/danh-sach-nguoi-phat-ngon-tinh-dien-bien-nam-2018.html", "UBND Ủy ban nhân dân xã Huổi Só tỉnh Điện Biên")</f>
        <v>UBND Ủy ban nhân dân xã Huổi Só tỉnh Điện Biên</v>
      </c>
      <c r="C1765" s="12" t="s">
        <v>321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30765</v>
      </c>
      <c r="B1766" s="2" t="str">
        <f>HYPERLINK("https://www.facebook.com/3625929227496387", "Công an xã Vụ Quang _x000D__x000D_
 _x000D__x000D_
  tỉnh Phú Thọ")</f>
        <v>Công an xã Vụ Quang _x000D__x000D_
 _x000D__x000D_
  tỉnh Phú Thọ</v>
      </c>
      <c r="C1766" s="12" t="s">
        <v>321</v>
      </c>
      <c r="D1766" s="12" t="s">
        <v>322</v>
      </c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30766</v>
      </c>
      <c r="B1767" s="2" t="str">
        <f>HYPERLINK("https://doanhung.phutho.gov.vn/Chuyen-muc-tin/Chi-tiet-tin/tabid/92/title/1712/ctitle/252/language/vi-VN/Default.aspx", "UBND Ủy ban nhân dân xã Vụ Quang _x000D__x000D_
 _x000D__x000D_
  tỉnh Phú Thọ")</f>
        <v>UBND Ủy ban nhân dân xã Vụ Quang _x000D__x000D_
 _x000D__x000D_
  tỉnh Phú Thọ</v>
      </c>
      <c r="C1767" s="12" t="s">
        <v>321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30767</v>
      </c>
      <c r="B1768" s="2" t="s">
        <v>33</v>
      </c>
      <c r="C1768" s="13" t="s">
        <v>1</v>
      </c>
      <c r="D1768" s="12" t="s">
        <v>322</v>
      </c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30768</v>
      </c>
      <c r="B1769" s="2" t="str">
        <f>HYPERLINK("https://dichvucong.gov.vn/p/home/dvc-tthc-co-quan-chi-tiet.html?id=378816", "UBND Ủy ban nhân dân xã Kim Nọi tỉnh Yên Bái")</f>
        <v>UBND Ủy ban nhân dân xã Kim Nọi tỉnh Yên Bái</v>
      </c>
      <c r="C1769" s="12" t="s">
        <v>321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30769</v>
      </c>
      <c r="B1770" s="2" t="str">
        <f>HYPERLINK("https://www.facebook.com/catgialai/", "Công an tỉnh Gia Lai tỉnh Gia Lai")</f>
        <v>Công an tỉnh Gia Lai tỉnh Gia Lai</v>
      </c>
      <c r="C1770" s="12" t="s">
        <v>321</v>
      </c>
      <c r="D1770" s="12" t="s">
        <v>322</v>
      </c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30770</v>
      </c>
      <c r="B1771" s="2" t="str">
        <f>HYPERLINK("https://gialai.gov.vn/", "UBND Ủy ban nhân dân tỉnh Gia Lai tỉnh Gia Lai")</f>
        <v>UBND Ủy ban nhân dân tỉnh Gia Lai tỉnh Gia Lai</v>
      </c>
      <c r="C1771" s="12" t="s">
        <v>321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30771</v>
      </c>
      <c r="B1772" s="2" t="str">
        <f>HYPERLINK("https://www.facebook.com/p/Tu%E1%BB%95i-tr%E1%BA%BB-C%C3%B4ng-an-x%C3%A3-Nguy%E1%BB%87t-Ho%C3%A1-100068834455718/", "Công an xã Nguyệt Hoá tỉnh Trà Vinh")</f>
        <v>Công an xã Nguyệt Hoá tỉnh Trà Vinh</v>
      </c>
      <c r="C1772" s="12" t="s">
        <v>321</v>
      </c>
      <c r="D1772" s="12" t="s">
        <v>322</v>
      </c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30772</v>
      </c>
      <c r="B1773" s="2" t="str">
        <f>HYPERLINK("https://nguyethoa.chauthanh.travinh.gov.vn/", "UBND Ủy ban nhân dân xã Nguyệt Hoá tỉnh Trà Vinh")</f>
        <v>UBND Ủy ban nhân dân xã Nguyệt Hoá tỉnh Trà Vinh</v>
      </c>
      <c r="C1773" s="12" t="s">
        <v>321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30773</v>
      </c>
      <c r="B1774" s="2" t="str">
        <f>HYPERLINK("https://www.facebook.com/p/C%C3%B4ng-an-x%C3%A3-Qu%E1%BA%A3ng-S%C6%A1n-100068854224748/", "Công an xã Quảng Sơn tỉnh Ninh Thuận")</f>
        <v>Công an xã Quảng Sơn tỉnh Ninh Thuận</v>
      </c>
      <c r="C1774" s="12" t="s">
        <v>321</v>
      </c>
      <c r="D1774" s="12" t="s">
        <v>322</v>
      </c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30774</v>
      </c>
      <c r="B1775" s="2" t="str">
        <f>HYPERLINK("https://mc.ninhthuan.gov.vn/portaldvc/KenhTin/dich-vu-cong-truc-tuyen.aspx?_dv=000-53-35-H43", "UBND Ủy ban nhân dân xã Quảng Sơn tỉnh Ninh Thuận")</f>
        <v>UBND Ủy ban nhân dân xã Quảng Sơn tỉnh Ninh Thuận</v>
      </c>
      <c r="C1775" s="12" t="s">
        <v>321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30775</v>
      </c>
      <c r="B1776" s="2" t="str">
        <f>HYPERLINK("https://www.facebook.com/p/C%C3%B4ng-an-t%E1%BB%89nh-Ph%C3%BA-Y%C3%AAn-61551062110991/", "Công an tỉnh Phú Yên tỉnh Phú Yên")</f>
        <v>Công an tỉnh Phú Yên tỉnh Phú Yên</v>
      </c>
      <c r="C1776" s="12" t="s">
        <v>321</v>
      </c>
      <c r="D1776" s="12" t="s">
        <v>322</v>
      </c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30776</v>
      </c>
      <c r="B1777" s="2" t="str">
        <f>HYPERLINK("https://www.phuyen.gov.vn/", "UBND Ủy ban nhân dân tỉnh Phú Yên tỉnh Phú Yên")</f>
        <v>UBND Ủy ban nhân dân tỉnh Phú Yên tỉnh Phú Yên</v>
      </c>
      <c r="C1777" s="12" t="s">
        <v>321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30777</v>
      </c>
      <c r="B1778" s="2" t="str">
        <f>HYPERLINK("https://www.facebook.com/p/C%C3%B4ng-an-x%C3%A3-H%E1%BA%A3i-Y%E1%BA%BFn-Th%E1%BB%8B-x%C3%A3-Nghi-S%C6%A1n-100068877023677/", "Công an xã Hải Yến tỉnh Thanh Hóa")</f>
        <v>Công an xã Hải Yến tỉnh Thanh Hóa</v>
      </c>
      <c r="C1778" s="12" t="s">
        <v>321</v>
      </c>
      <c r="D1778" s="12" t="s">
        <v>322</v>
      </c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30778</v>
      </c>
      <c r="B1779" s="2" t="str">
        <f>HYPERLINK("https://haiyen.thixanghison.thanhhoa.gov.vn/", "UBND Ủy ban nhân dân xã Hải Yến tỉnh Thanh Hóa")</f>
        <v>UBND Ủy ban nhân dân xã Hải Yến tỉnh Thanh Hóa</v>
      </c>
      <c r="C1779" s="12" t="s">
        <v>321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30779</v>
      </c>
      <c r="B1780" s="2" t="str">
        <f>HYPERLINK("https://www.facebook.com/p/C%C3%B4ng-an-huy%E1%BB%87n-Thu%E1%BA%ADn-Ch%C3%A2u-t%E1%BB%89nh-S%C6%A1n-La-100064903382297/", "Công an huyện Thuận Châu tỉnh Sơn La")</f>
        <v>Công an huyện Thuận Châu tỉnh Sơn La</v>
      </c>
      <c r="C1780" s="12" t="s">
        <v>321</v>
      </c>
      <c r="D1780" s="12" t="s">
        <v>322</v>
      </c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30780</v>
      </c>
      <c r="B1781" s="2" t="str">
        <f>HYPERLINK("https://thuanchau.sonla.gov.vn/", "UBND Ủy ban nhân dân huyện Thuận Châu tỉnh Sơn La")</f>
        <v>UBND Ủy ban nhân dân huyện Thuận Châu tỉnh Sơn La</v>
      </c>
      <c r="C1781" s="12" t="s">
        <v>321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30781</v>
      </c>
      <c r="B1782" s="2" t="s">
        <v>284</v>
      </c>
      <c r="C1782" s="13" t="s">
        <v>1</v>
      </c>
      <c r="D1782" s="12" t="s">
        <v>322</v>
      </c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30782</v>
      </c>
      <c r="B1783" s="2" t="str">
        <f>HYPERLINK("https://vksnd.gialai.gov.vn/Phap-luat-Xa-hoi-26/Chi-hoi-Luat-gia-Vien-kiem-sat-nhan-dan-tinh-Gia-Lai-tro-giup-phap-ly-va-tuyen-truyen-phap-luat-tai-lang-O-xa-Ia-Tor-huyen-Chu-Prong-696.html", "UBND Ủy ban nhân dân xã Ia Tôr _x000D__x000D_
 _x000D__x000D_
  tỉnh Gia Lai")</f>
        <v>UBND Ủy ban nhân dân xã Ia Tôr _x000D__x000D_
 _x000D__x000D_
  tỉnh Gia Lai</v>
      </c>
      <c r="C1783" s="12" t="s">
        <v>321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30783</v>
      </c>
      <c r="B1784" s="2" t="str">
        <f>HYPERLINK("https://www.facebook.com/catbackan/?locale=vi_VN", "Công an tỉnh Bắc Kạn tỉnh Bắc Kạn")</f>
        <v>Công an tỉnh Bắc Kạn tỉnh Bắc Kạn</v>
      </c>
      <c r="C1784" s="12" t="s">
        <v>321</v>
      </c>
      <c r="D1784" s="12" t="s">
        <v>322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30784</v>
      </c>
      <c r="B1785" s="2" t="str">
        <f>HYPERLINK("https://backan.gov.vn/", "UBND Ủy ban nhân dân tỉnh Bắc Kạn tỉnh Bắc Kạn")</f>
        <v>UBND Ủy ban nhân dân tỉnh Bắc Kạn tỉnh Bắc Kạn</v>
      </c>
      <c r="C1785" s="12" t="s">
        <v>321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30785</v>
      </c>
      <c r="B1786" s="2" t="str">
        <f>HYPERLINK("https://www.facebook.com/catphochiminhofficial/?locale=vi_VN", "Công an thành phố Hồ Chí Minh thành phố Hồ Chí Minh")</f>
        <v>Công an thành phố Hồ Chí Minh thành phố Hồ Chí Minh</v>
      </c>
      <c r="C1786" s="12" t="s">
        <v>321</v>
      </c>
      <c r="D1786" s="12" t="s">
        <v>322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30786</v>
      </c>
      <c r="B1787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1787" s="12" t="s">
        <v>321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30787</v>
      </c>
      <c r="B1788" s="2" t="str">
        <f>HYPERLINK("https://www.facebook.com/p/C%C3%B4ng-an-x%C3%A3-%C4%90%E1%BB%89nh-S%C6%A1n-100057603752643/", "Công an xã Đỉnh Sơn tỉnh Nghệ An")</f>
        <v>Công an xã Đỉnh Sơn tỉnh Nghệ An</v>
      </c>
      <c r="C1788" s="12" t="s">
        <v>321</v>
      </c>
      <c r="D1788" s="12" t="s">
        <v>322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30788</v>
      </c>
      <c r="B1789" s="2" t="str">
        <f>HYPERLINK("https://anhson.nghean.gov.vn/", "UBND Ủy ban nhân dân xã Đỉnh Sơn tỉnh Nghệ An")</f>
        <v>UBND Ủy ban nhân dân xã Đỉnh Sơn tỉnh Nghệ An</v>
      </c>
      <c r="C1789" s="12" t="s">
        <v>321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30789</v>
      </c>
      <c r="B1790" s="2" t="str">
        <f>HYPERLINK("https://www.facebook.com/p/C%C3%B4ng-an-x%C3%A3-Di%E1%BB%85n-Th%E1%BB%8Bnh-100057623162213/", "Công an xã Diễn Thịnh tỉnh Nghệ An")</f>
        <v>Công an xã Diễn Thịnh tỉnh Nghệ An</v>
      </c>
      <c r="C1790" s="12" t="s">
        <v>321</v>
      </c>
      <c r="D1790" s="12" t="s">
        <v>322</v>
      </c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30790</v>
      </c>
      <c r="B1791" s="2" t="str">
        <f>HYPERLINK("https://dienchau.nghean.gov.vn/uy-ban-nhan-dan-huyen", "UBND Ủy ban nhân dân xã Diễn Thịnh tỉnh Nghệ An")</f>
        <v>UBND Ủy ban nhân dân xã Diễn Thịnh tỉnh Nghệ An</v>
      </c>
      <c r="C1791" s="12" t="s">
        <v>321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30791</v>
      </c>
      <c r="B1792" s="2" t="s">
        <v>285</v>
      </c>
      <c r="C1792" s="13" t="s">
        <v>1</v>
      </c>
      <c r="D1792" s="12" t="s">
        <v>322</v>
      </c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30792</v>
      </c>
      <c r="B1793" s="2" t="str">
        <f>HYPERLINK("https://kongchro.gialai.gov.vn/Xa-Yang-Trung/Tin-tuc/Hoat-%C4%91ong-xa/Thong-bao-Ve-viec-cong-khai-Ke-hoach-su-dung-%C4%91at-n.aspx", "UBND Ủy ban nhân dân xã Yang Trung _x000D__x000D_
 _x000D__x000D_
  tỉnh Gia Lai")</f>
        <v>UBND Ủy ban nhân dân xã Yang Trung _x000D__x000D_
 _x000D__x000D_
  tỉnh Gia Lai</v>
      </c>
      <c r="C1793" s="12" t="s">
        <v>321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30793</v>
      </c>
      <c r="B1794" s="2" t="s">
        <v>286</v>
      </c>
      <c r="C1794" s="13" t="s">
        <v>1</v>
      </c>
      <c r="D1794" s="12" t="s">
        <v>322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30794</v>
      </c>
      <c r="B1795" s="2" t="str">
        <f>HYPERLINK("https://vinhthuy.vinhlinh.quangtri.gov.vn/", "UBND Ủy ban nhân dân xã Vĩnh Thủy _x000D__x000D_
 _x000D__x000D_
  tỉnh Quảng Trị")</f>
        <v>UBND Ủy ban nhân dân xã Vĩnh Thủy _x000D__x000D_
 _x000D__x000D_
  tỉnh Quảng Trị</v>
      </c>
      <c r="C1795" s="12" t="s">
        <v>321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30795</v>
      </c>
      <c r="B1796" s="2" t="str">
        <f>HYPERLINK("https://www.facebook.com/322827476213987", "Công an xã An Khê _x000D__x000D_
 _x000D__x000D_
  tỉnh Thái Bình")</f>
        <v>Công an xã An Khê _x000D__x000D_
 _x000D__x000D_
  tỉnh Thái Bình</v>
      </c>
      <c r="C1796" s="12" t="s">
        <v>321</v>
      </c>
      <c r="D1796" s="12" t="s">
        <v>322</v>
      </c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30796</v>
      </c>
      <c r="B1797" s="2" t="str">
        <f>HYPERLINK("https://thaibinh.gov.vn/van-ban-phap-luat/van-ban-dieu-hanh/ve-viec-cho-phep-uy-ban-nhan-dan-xa-an-khe-huyen-quynh-phu-s.html", "UBND Ủy ban nhân dân xã An Khê _x000D__x000D_
 _x000D__x000D_
  tỉnh Thái Bình")</f>
        <v>UBND Ủy ban nhân dân xã An Khê _x000D__x000D_
 _x000D__x000D_
  tỉnh Thái Bình</v>
      </c>
      <c r="C1797" s="12" t="s">
        <v>321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30797</v>
      </c>
      <c r="B1798" s="2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1798" s="12" t="s">
        <v>321</v>
      </c>
      <c r="D1798" s="12" t="s">
        <v>322</v>
      </c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30798</v>
      </c>
      <c r="B1799" s="2" t="str">
        <f>HYPERLINK("https://quangvan.quangbinh.gov.vn/", "UBND Ủy ban nhân dân xã Quảng Văn tỉnh Quảng Bình")</f>
        <v>UBND Ủy ban nhân dân xã Quảng Văn tỉnh Quảng Bình</v>
      </c>
      <c r="C1799" s="12" t="s">
        <v>321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30799</v>
      </c>
      <c r="B1800" s="2" t="str">
        <f>HYPERLINK("https://www.facebook.com/p/Tu%E1%BB%95i-Tr%E1%BA%BB-C%C3%B4ng-An-Huy%E1%BB%87n-Thanh-Oai-100059080037701/", "Công an huyện Thanh Oai thành phố Hà Nội")</f>
        <v>Công an huyện Thanh Oai thành phố Hà Nội</v>
      </c>
      <c r="C1800" s="12" t="s">
        <v>321</v>
      </c>
      <c r="D1800" s="12" t="s">
        <v>322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30800</v>
      </c>
      <c r="B1801" s="2" t="str">
        <f>HYPERLINK("https://thanhoai.hanoi.gov.vn/", "UBND Ủy ban nhân dân huyện Thanh Oai thành phố Hà Nội")</f>
        <v>UBND Ủy ban nhân dân huyện Thanh Oai thành phố Hà Nội</v>
      </c>
      <c r="C1801" s="12" t="s">
        <v>321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30801</v>
      </c>
      <c r="B1802" s="2" t="str">
        <f>HYPERLINK("https://www.facebook.com/p/Tu%E1%BB%95i-tr%E1%BA%BB-C%C3%B4ng-an-huy%E1%BB%87n-Th%C3%A1i-Th%E1%BB%A5y-100083773900284/", "Công an xã Nam Thịnh _x000D__x000D_
 _x000D__x000D_
  tỉnh Thái Bình")</f>
        <v>Công an xã Nam Thịnh _x000D__x000D_
 _x000D__x000D_
  tỉnh Thái Bình</v>
      </c>
      <c r="C1802" s="12" t="s">
        <v>321</v>
      </c>
      <c r="D1802" s="12" t="s">
        <v>322</v>
      </c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30802</v>
      </c>
      <c r="B1803" s="2" t="str">
        <f>HYPERLINK("https://thaibinh.gov.vn/van-ban-phap-luat/quyet-dinh-cho-phep-ubnd-xa-nam-thinh-huyen-tien-hai-duoc-su.html", "UBND Ủy ban nhân dân xã Nam Thịnh _x000D__x000D_
 _x000D__x000D_
  tỉnh Thái Bình")</f>
        <v>UBND Ủy ban nhân dân xã Nam Thịnh _x000D__x000D_
 _x000D__x000D_
  tỉnh Thái Bình</v>
      </c>
      <c r="C1803" s="12" t="s">
        <v>321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30803</v>
      </c>
      <c r="B1804" s="2" t="s">
        <v>127</v>
      </c>
      <c r="C1804" s="13" t="s">
        <v>1</v>
      </c>
      <c r="D1804" s="12" t="s">
        <v>322</v>
      </c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30804</v>
      </c>
      <c r="B1805" s="2" t="str">
        <f>HYPERLINK("https://trande.soctrang.gov.vn/mDefault.aspx?sname=htrande&amp;sid=1283&amp;pageid=146&amp;catid=54056&amp;id=331986&amp;catname=UBND%20c%C3%A1c%20x%C3%A3,%20th%E1%BB%8B%20tr%E1%BA%A5n&amp;title=ubnd-xa-thanh-thoi-thuan", "UBND Ủy ban nhân dân xã Thạnh Thới Thuận tỉnh Sóc Trăng")</f>
        <v>UBND Ủy ban nhân dân xã Thạnh Thới Thuận tỉnh Sóc Trăng</v>
      </c>
      <c r="C1805" s="12" t="s">
        <v>321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30805</v>
      </c>
      <c r="B1806" s="2" t="str">
        <f>HYPERLINK("https://www.facebook.com/xathanhngoc.gov.vn/", "Công an xã Thanh Ngọc _x000D__x000D_
 _x000D__x000D_
  tỉnh Nghệ An")</f>
        <v>Công an xã Thanh Ngọc _x000D__x000D_
 _x000D__x000D_
  tỉnh Nghệ An</v>
      </c>
      <c r="C1806" s="12" t="s">
        <v>321</v>
      </c>
      <c r="D1806" s="12" t="s">
        <v>322</v>
      </c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30806</v>
      </c>
      <c r="B1807" s="2" t="str">
        <f>HYPERLINK("https://thanhngoc.thanhchuong.nghean.gov.vn/", "UBND Ủy ban nhân dân xã Thanh Ngọc _x000D__x000D_
 _x000D__x000D_
  tỉnh Nghệ An")</f>
        <v>UBND Ủy ban nhân dân xã Thanh Ngọc _x000D__x000D_
 _x000D__x000D_
  tỉnh Nghệ An</v>
      </c>
      <c r="C1807" s="12" t="s">
        <v>321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30807</v>
      </c>
      <c r="B1808" s="2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808" s="12" t="s">
        <v>321</v>
      </c>
      <c r="D1808" s="12" t="s">
        <v>322</v>
      </c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30808</v>
      </c>
      <c r="B1809" s="2" t="str">
        <f>HYPERLINK("https://quangvinh.thainguyencity.gov.vn/", "UBND Ủy ban nhân dân phường Quang Vinh tỉnh Thái Nguyên")</f>
        <v>UBND Ủy ban nhân dân phường Quang Vinh tỉnh Thái Nguyên</v>
      </c>
      <c r="C1809" s="12" t="s">
        <v>321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30809</v>
      </c>
      <c r="B1810" s="2" t="str">
        <f>HYPERLINK("https://www.facebook.com/p/C%C3%B4ng-an-ph%C6%B0%E1%BB%9Dng-B%E1%BA%A3o-An-100060830342199/", "Công an phường Bảo An _x000D__x000D_
 _x000D__x000D_
  tỉnh Ninh Thuận")</f>
        <v>Công an phường Bảo An _x000D__x000D_
 _x000D__x000D_
  tỉnh Ninh Thuận</v>
      </c>
      <c r="C1810" s="12" t="s">
        <v>321</v>
      </c>
      <c r="D1810" s="12" t="s">
        <v>322</v>
      </c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30810</v>
      </c>
      <c r="B1811" s="2" t="str">
        <f>HYPERLINK("https://prtc.ninhthuan.gov.vn/", "UBND Ủy ban nhân dân phường Bảo An _x000D__x000D_
 _x000D__x000D_
  tỉnh Ninh Thuận")</f>
        <v>UBND Ủy ban nhân dân phường Bảo An _x000D__x000D_
 _x000D__x000D_
  tỉnh Ninh Thuận</v>
      </c>
      <c r="C1811" s="12" t="s">
        <v>321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30811</v>
      </c>
      <c r="B1812" s="2" t="str">
        <f>HYPERLINK("https://www.facebook.com/p/C%C3%B4ng-an-x%C3%A3-Ph%C3%BA-Xu%C3%A2n-th%C3%A0nh-ph%E1%BB%91-Th%C3%A1i-B%C3%ACnh-100061004888210/", "Công an xã Phú Xuân tỉnh Thái Bình")</f>
        <v>Công an xã Phú Xuân tỉnh Thái Bình</v>
      </c>
      <c r="C1812" s="12" t="s">
        <v>321</v>
      </c>
      <c r="D1812" s="12" t="s">
        <v>322</v>
      </c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30812</v>
      </c>
      <c r="B1813" s="2" t="str">
        <f>HYPERLINK("https://soxaydung.thaibinh.gov.vn/tin-tuc/nha-o-va-tt-bds/thong-tin-cac-du-an-nha-o/-du-an-phat-trien-nha-o-khu-dan-cu-phu-xuan-giap-tru-so-ubnd.html", "UBND Ủy ban nhân dân xã Phú Xuân tỉnh Thái Bình")</f>
        <v>UBND Ủy ban nhân dân xã Phú Xuân tỉnh Thái Bình</v>
      </c>
      <c r="C1813" s="12" t="s">
        <v>321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30813</v>
      </c>
      <c r="B1814" s="2" t="s">
        <v>288</v>
      </c>
      <c r="C1814" s="13" t="s">
        <v>1</v>
      </c>
      <c r="D1814" s="12" t="s">
        <v>322</v>
      </c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30814</v>
      </c>
      <c r="B1815" s="2" t="str">
        <f>HYPERLINK("https://lamson.tamnong.phutho.gov.vn/Chuyen-muc-tin/Chi-tiet-tin/t/ubnd-xa-lam-son/title/14721/ctitle/576", "UBND Ủy ban nhân dân xã Lam Sơn _x000D__x000D_
 _x000D__x000D_
  tỉnh Phú Thọ")</f>
        <v>UBND Ủy ban nhân dân xã Lam Sơn _x000D__x000D_
 _x000D__x000D_
  tỉnh Phú Thọ</v>
      </c>
      <c r="C1815" s="12" t="s">
        <v>321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30815</v>
      </c>
      <c r="B1816" s="2" t="str">
        <f>HYPERLINK("https://www.facebook.com/p/C%C3%B4ng-an-x%C3%A3-M%E1%BB%B9-L%E1%BB%99c-HTam-B%C3%ACnh-TV%C4%A9nh-Long-100071953686739/", "Công an xã Mỹ An _x000D__x000D_
 _x000D__x000D_
  tỉnh Vĩnh Long")</f>
        <v>Công an xã Mỹ An _x000D__x000D_
 _x000D__x000D_
  tỉnh Vĩnh Long</v>
      </c>
      <c r="C1816" s="12" t="s">
        <v>321</v>
      </c>
      <c r="D1816" s="12" t="s">
        <v>322</v>
      </c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30816</v>
      </c>
      <c r="B1817" s="2" t="str">
        <f>HYPERLINK("https://vinhlong.gov.vn/", "UBND Ủy ban nhân dân xã Mỹ An _x000D__x000D_
 _x000D__x000D_
  tỉnh Vĩnh Long")</f>
        <v>UBND Ủy ban nhân dân xã Mỹ An _x000D__x000D_
 _x000D__x000D_
  tỉnh Vĩnh Long</v>
      </c>
      <c r="C1817" s="12" t="s">
        <v>321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30817</v>
      </c>
      <c r="B1818" s="2" t="str">
        <f>HYPERLINK("https://www.facebook.com/p/C%C3%B4ng-an-huy%E1%BB%87n-B%E1%BA%AFc-Y%C3%AAn-t%E1%BB%89nh-S%C6%A1n-La-100061229988068/?locale=vi_VN", "Công an huyện Bắc Yên tỉnh Sơn La")</f>
        <v>Công an huyện Bắc Yên tỉnh Sơn La</v>
      </c>
      <c r="C1818" s="12" t="s">
        <v>321</v>
      </c>
      <c r="D1818" s="12" t="s">
        <v>322</v>
      </c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30818</v>
      </c>
      <c r="B1819" s="2" t="str">
        <f>HYPERLINK("https://bacyen.sonla.gov.vn/", "UBND Ủy ban nhân dân huyện Bắc Yên tỉnh Sơn La")</f>
        <v>UBND Ủy ban nhân dân huyện Bắc Yên tỉnh Sơn La</v>
      </c>
      <c r="C1819" s="12" t="s">
        <v>321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30819</v>
      </c>
      <c r="B1820" s="2" t="s">
        <v>289</v>
      </c>
      <c r="C1820" s="13" t="s">
        <v>1</v>
      </c>
      <c r="D1820" s="12" t="s">
        <v>322</v>
      </c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30820</v>
      </c>
      <c r="B1821" s="2" t="str">
        <f>HYPERLINK("https://namxuan.namdan.nghean.gov.vn/", "UBND Ủy ban nhân dân xã Nam Xuân _x000D__x000D_
 _x000D__x000D_
  tỉnh Nghệ An")</f>
        <v>UBND Ủy ban nhân dân xã Nam Xuân _x000D__x000D_
 _x000D__x000D_
  tỉnh Nghệ An</v>
      </c>
      <c r="C1821" s="12" t="s">
        <v>321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30821</v>
      </c>
      <c r="B1822" s="2" t="str">
        <f>HYPERLINK("https://www.facebook.com/tuoitreconganninhbinh/", "Công an xã Khánh An tỉnh Ninh Bình")</f>
        <v>Công an xã Khánh An tỉnh Ninh Bình</v>
      </c>
      <c r="C1822" s="12" t="s">
        <v>321</v>
      </c>
      <c r="D1822" s="12" t="s">
        <v>322</v>
      </c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30822</v>
      </c>
      <c r="B1823" s="2" t="str">
        <f>HYPERLINK("https://khanhthien.yenkhanh.ninhbinh.gov.vn/", "UBND Ủy ban nhân dân xã Khánh An tỉnh Ninh Bình")</f>
        <v>UBND Ủy ban nhân dân xã Khánh An tỉnh Ninh Bình</v>
      </c>
      <c r="C1823" s="12" t="s">
        <v>321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30823</v>
      </c>
      <c r="B1824" s="2" t="str">
        <f>HYPERLINK("https://www.facebook.com/p/C%C3%B4ng-an-x%C3%A3-Di%E1%BB%85n-Ng%E1%BB%8Dc-100061688553553/", "Công an xã Diễn Ngọc tỉnh Nghệ An")</f>
        <v>Công an xã Diễn Ngọc tỉnh Nghệ An</v>
      </c>
      <c r="C1824" s="12" t="s">
        <v>321</v>
      </c>
      <c r="D1824" s="12" t="s">
        <v>322</v>
      </c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30824</v>
      </c>
      <c r="B1825" s="2" t="str">
        <f>HYPERLINK("https://dienchau.nghean.gov.vn/cac-xa-thi-tran", "UBND Ủy ban nhân dân xã Diễn Ngọc tỉnh Nghệ An")</f>
        <v>UBND Ủy ban nhân dân xã Diễn Ngọc tỉnh Nghệ An</v>
      </c>
      <c r="C1825" s="12" t="s">
        <v>321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30825</v>
      </c>
      <c r="B1826" s="2" t="s">
        <v>74</v>
      </c>
      <c r="C1826" s="13" t="s">
        <v>1</v>
      </c>
      <c r="D1826" s="12" t="s">
        <v>322</v>
      </c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30826</v>
      </c>
      <c r="B1827" s="2" t="str">
        <f>HYPERLINK("http://xuanphuc.nhuthanh.thanhhoa.gov.vn/web/nhan-su.htm?cbxTochuc=6059a864-8f37-4782-0856-21494a730f19", "UBND Ủy ban nhân dân xã Xuân Phúc tỉnh Thanh Hóa")</f>
        <v>UBND Ủy ban nhân dân xã Xuân Phúc tỉnh Thanh Hóa</v>
      </c>
      <c r="C1827" s="12" t="s">
        <v>321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30827</v>
      </c>
      <c r="B1828" s="2" t="str">
        <f>HYPERLINK("https://www.facebook.com/p/ANTT-V%C5%A9-Vinh-V%C5%A9-Th%C6%B0-100062609227953/", "Công an xã Vũ Vinh tỉnh Thái Bình")</f>
        <v>Công an xã Vũ Vinh tỉnh Thái Bình</v>
      </c>
      <c r="C1828" s="12" t="s">
        <v>321</v>
      </c>
      <c r="D1828" s="12" t="s">
        <v>322</v>
      </c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30828</v>
      </c>
      <c r="B1829" s="2" t="str">
        <f>HYPERLINK("https://vuthu.thaibinh.gov.vn/", "UBND Ủy ban nhân dân xã Vũ Vinh tỉnh Thái Bình")</f>
        <v>UBND Ủy ban nhân dân xã Vũ Vinh tỉnh Thái Bình</v>
      </c>
      <c r="C1829" s="12" t="s">
        <v>321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30829</v>
      </c>
      <c r="B1830" s="2" t="s">
        <v>290</v>
      </c>
      <c r="C1830" s="13" t="s">
        <v>1</v>
      </c>
      <c r="D1830" s="12" t="s">
        <v>322</v>
      </c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30830</v>
      </c>
      <c r="B1831" s="2" t="str">
        <f>HYPERLINK("https://vinhtuong.vinhphuc.gov.vn/ct/cms/tintuc/Lists/CACXATHITRAN/View_Detail.aspx?ItemID=32", "UBND Ủy ban nhân dân xã Vũ Di _x000D__x000D_
 _x000D__x000D_
  tỉnh Vĩnh Phúc")</f>
        <v>UBND Ủy ban nhân dân xã Vũ Di _x000D__x000D_
 _x000D__x000D_
  tỉnh Vĩnh Phúc</v>
      </c>
      <c r="C1831" s="12" t="s">
        <v>321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30831</v>
      </c>
      <c r="B1832" s="2" t="str">
        <f>HYPERLINK("https://www.facebook.com/conganxanamyang/", "Công an xã Yang Nam _x000D__x000D_
 _x000D__x000D_
  tỉnh Gia Lai")</f>
        <v>Công an xã Yang Nam _x000D__x000D_
 _x000D__x000D_
  tỉnh Gia Lai</v>
      </c>
      <c r="C1832" s="12" t="s">
        <v>321</v>
      </c>
      <c r="D1832" s="12" t="s">
        <v>322</v>
      </c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30832</v>
      </c>
      <c r="B1833" s="2" t="str">
        <f>HYPERLINK("https://vksnd.gialai.gov.vn/Cong-to-Kiem-sat/truc-tiep-kiem-sat-thi-hanh-an-hinh-su-tai-uy-ban-nhan-dan-xa-yang-nam-huyen-kong-chro-2240.html", "UBND Ủy ban nhân dân xã Yang Nam _x000D__x000D_
 _x000D__x000D_
  tỉnh Gia Lai")</f>
        <v>UBND Ủy ban nhân dân xã Yang Nam _x000D__x000D_
 _x000D__x000D_
  tỉnh Gia Lai</v>
      </c>
      <c r="C1833" s="12" t="s">
        <v>321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30833</v>
      </c>
      <c r="B1834" s="2" t="str">
        <f>HYPERLINK("https://www.facebook.com/p/An-ninh-tr%E1%BA%ADt-t%E1%BB%B1-x%C3%A3-Qu%E1%BA%A5t-L%C6%B0u-100063037426322/", "Công an xã Quất Lưu tỉnh Vĩnh Phúc")</f>
        <v>Công an xã Quất Lưu tỉnh Vĩnh Phúc</v>
      </c>
      <c r="C1834" s="12" t="s">
        <v>321</v>
      </c>
      <c r="D1834" s="12" t="s">
        <v>322</v>
      </c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30834</v>
      </c>
      <c r="B1835" s="2" t="str">
        <f>HYPERLINK("https://binhxuyen.vinhphuc.gov.vn/ct/cms/tintuc/Lists/Gioithieu/View_Detail.aspx?ItemID=4", "UBND Ủy ban nhân dân xã Quất Lưu tỉnh Vĩnh Phúc")</f>
        <v>UBND Ủy ban nhân dân xã Quất Lưu tỉnh Vĩnh Phúc</v>
      </c>
      <c r="C1835" s="12" t="s">
        <v>321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30835</v>
      </c>
      <c r="B1836" s="2" t="str">
        <f>HYPERLINK("https://www.facebook.com/conganthachha/?locale=vi_VN", "Công an huyện Thạch Hà tỉnh Hà Tĩnh")</f>
        <v>Công an huyện Thạch Hà tỉnh Hà Tĩnh</v>
      </c>
      <c r="C1836" s="12" t="s">
        <v>321</v>
      </c>
      <c r="D1836" s="12" t="s">
        <v>322</v>
      </c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30836</v>
      </c>
      <c r="B1837" s="2" t="str">
        <f>HYPERLINK("https://thachha.hatinh.gov.vn/", "UBND Ủy ban nhân dân huyện Thạch Hà tỉnh Hà Tĩnh")</f>
        <v>UBND Ủy ban nhân dân huyện Thạch Hà tỉnh Hà Tĩnh</v>
      </c>
      <c r="C1837" s="12" t="s">
        <v>321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30837</v>
      </c>
      <c r="B1838" s="2" t="str">
        <f>HYPERLINK("https://www.facebook.com/p/ANTT-huy%E1%BB%87n-M%E1%BB%B9-T%C3%BA-100067628774035/", "Công an huyện Mỹ Tú tỉnh Sóc Trăng")</f>
        <v>Công an huyện Mỹ Tú tỉnh Sóc Trăng</v>
      </c>
      <c r="C1838" s="12" t="s">
        <v>321</v>
      </c>
      <c r="D1838" s="12" t="s">
        <v>322</v>
      </c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30838</v>
      </c>
      <c r="B1839" s="2" t="str">
        <f>HYPERLINK("https://mytu.soctrang.gov.vn/", "UBND Ủy ban nhân dân huyện Mỹ Tú tỉnh Sóc Trăng")</f>
        <v>UBND Ủy ban nhân dân huyện Mỹ Tú tỉnh Sóc Trăng</v>
      </c>
      <c r="C1839" s="12" t="s">
        <v>321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30839</v>
      </c>
      <c r="B1840" s="2" t="str">
        <f>HYPERLINK("https://www.facebook.com/xabinhsonanhson/", "Công an xã Bình Sơn tỉnh Nghệ An")</f>
        <v>Công an xã Bình Sơn tỉnh Nghệ An</v>
      </c>
      <c r="C1840" s="12" t="s">
        <v>321</v>
      </c>
      <c r="D1840" s="12" t="s">
        <v>322</v>
      </c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30840</v>
      </c>
      <c r="B1841" s="2" t="str">
        <f>HYPERLINK("https://anhson.nghean.gov.vn/cac-xa-thi-tran/binh-son-455422", "UBND Ủy ban nhân dân xã Bình Sơn tỉnh Nghệ An")</f>
        <v>UBND Ủy ban nhân dân xã Bình Sơn tỉnh Nghệ An</v>
      </c>
      <c r="C1841" s="12" t="s">
        <v>321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30841</v>
      </c>
      <c r="B1842" s="2" t="s">
        <v>47</v>
      </c>
      <c r="C1842" s="13" t="s">
        <v>1</v>
      </c>
      <c r="D1842" s="12" t="s">
        <v>322</v>
      </c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30842</v>
      </c>
      <c r="B1843" s="2" t="str">
        <f>HYPERLINK("https://bacgiang.gov.vn/web/ubnd-xa-dong-phu", "UBND Ủy ban nhân dân xã Đông Phú tỉnh Bắc Giang")</f>
        <v>UBND Ủy ban nhân dân xã Đông Phú tỉnh Bắc Giang</v>
      </c>
      <c r="C1843" s="12" t="s">
        <v>321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30843</v>
      </c>
      <c r="B1844" s="2" t="str">
        <f>HYPERLINK("https://www.facebook.com/p/C%C3%B4ng-an-x%C3%A3-Y%C3%AAn-Th%E1%BB%8D-100066997327279/", "Công an xã Yên Thọ _x000D__x000D_
 _x000D__x000D_
  tỉnh Thanh Hóa")</f>
        <v>Công an xã Yên Thọ _x000D__x000D_
 _x000D__x000D_
  tỉnh Thanh Hóa</v>
      </c>
      <c r="C1844" s="12" t="s">
        <v>321</v>
      </c>
      <c r="D1844" s="12" t="s">
        <v>322</v>
      </c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30844</v>
      </c>
      <c r="B1845" s="2" t="str">
        <f>HYPERLINK("https://yentho.nhuthanh.thanhhoa.gov.vn/", "UBND Ủy ban nhân dân xã Yên Thọ _x000D__x000D_
 _x000D__x000D_
  tỉnh Thanh Hóa")</f>
        <v>UBND Ủy ban nhân dân xã Yên Thọ _x000D__x000D_
 _x000D__x000D_
  tỉnh Thanh Hóa</v>
      </c>
      <c r="C1845" s="12" t="s">
        <v>321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30845</v>
      </c>
      <c r="B1846" s="2" t="str">
        <f>HYPERLINK("https://www.facebook.com/p/C%C3%B4ng-an-x%C3%A3-C%E1%BA%A9m-Ng%E1%BB%8Dc-C%E1%BA%A9m-Th%E1%BB%A7y-100063292445489/", "Công an xã Cẩm Ngọc tỉnh Thanh Hóa")</f>
        <v>Công an xã Cẩm Ngọc tỉnh Thanh Hóa</v>
      </c>
      <c r="C1846" s="12" t="s">
        <v>321</v>
      </c>
      <c r="D1846" s="12" t="s">
        <v>322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30846</v>
      </c>
      <c r="B1847" s="2" t="str">
        <f>HYPERLINK("https://camngoc.camthuy.thanhhoa.gov.vn/", "UBND Ủy ban nhân dân xã Cẩm Ngọc tỉnh Thanh Hóa")</f>
        <v>UBND Ủy ban nhân dân xã Cẩm Ngọc tỉnh Thanh Hóa</v>
      </c>
      <c r="C1847" s="12" t="s">
        <v>321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30847</v>
      </c>
      <c r="B1848" s="2" t="s">
        <v>291</v>
      </c>
      <c r="C1848" s="13" t="s">
        <v>1</v>
      </c>
      <c r="D1848" s="12" t="s">
        <v>322</v>
      </c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30848</v>
      </c>
      <c r="B1849" s="2" t="str">
        <f>HYPERLINK("https://dichvucong.gov.vn/p/phananhkiennghi/pakn-detail.html?id=168557", "UBND Ủy ban nhân dân xã Hoàng Đan _x000D__x000D_
 _x000D__x000D_
  tỉnh Vĩnh Phúc")</f>
        <v>UBND Ủy ban nhân dân xã Hoàng Đan _x000D__x000D_
 _x000D__x000D_
  tỉnh Vĩnh Phúc</v>
      </c>
      <c r="C1849" s="12" t="s">
        <v>321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30849</v>
      </c>
      <c r="B1850" s="2" t="str">
        <f>HYPERLINK("https://www.facebook.com/p/C%C3%B4ng-an-x%C3%A3-Th%C3%A0nh-T%C3%A2m-huy%E1%BB%87n-Th%E1%BA%A1ch-Th%C3%A0nh-t%E1%BB%89nh-Thanh-Ho%C3%A1-100063437396527/", "Công an xã Thành Tâm tỉnh Thanh Hóa")</f>
        <v>Công an xã Thành Tâm tỉnh Thanh Hóa</v>
      </c>
      <c r="C1850" s="12" t="s">
        <v>321</v>
      </c>
      <c r="D1850" s="12" t="s">
        <v>322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30850</v>
      </c>
      <c r="B1851" s="2" t="str">
        <f>HYPERLINK("https://thanhtam.thachthanh.thanhhoa.gov.vn/lich-su-hinh-thanh", "UBND Ủy ban nhân dân xã Thành Tâm tỉnh Thanh Hóa")</f>
        <v>UBND Ủy ban nhân dân xã Thành Tâm tỉnh Thanh Hóa</v>
      </c>
      <c r="C1851" s="12" t="s">
        <v>321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30851</v>
      </c>
      <c r="B1852" s="2" t="str">
        <f>HYPERLINK("https://www.facebook.com/p/C%C3%B4ng-an-x%C3%A3-Kim-%C4%90%E1%BB%8Bnh-100063441986931/", "Công an xã Kim Định _x000D__x000D_
 _x000D__x000D_
  tỉnh Hải Dương")</f>
        <v>Công an xã Kim Định _x000D__x000D_
 _x000D__x000D_
  tỉnh Hải Dương</v>
      </c>
      <c r="C1852" s="12" t="s">
        <v>321</v>
      </c>
      <c r="D1852" s="12" t="s">
        <v>322</v>
      </c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30852</v>
      </c>
      <c r="B1853" s="2" t="str">
        <f>HYPERLINK("http://kimdinh.kimthanh.haiduong.gov.vn/", "UBND Ủy ban nhân dân xã Kim Định _x000D__x000D_
 _x000D__x000D_
  tỉnh Hải Dương")</f>
        <v>UBND Ủy ban nhân dân xã Kim Định _x000D__x000D_
 _x000D__x000D_
  tỉnh Hải Dương</v>
      </c>
      <c r="C1853" s="12" t="s">
        <v>321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30853</v>
      </c>
      <c r="B1854" s="2" t="str">
        <f>HYPERLINK("https://www.facebook.com/p/C%C3%B4ng-an-ph%C6%B0%E1%BB%9Dng-Ph%C3%BA-S%C6%A1n-th%C3%A0nh-ph%E1%BB%91-Thanh-H%C3%B3a-100063458289968/?locale=vi_VN", "Công an phường Phú Sơn tỉnh Thanh Hóa")</f>
        <v>Công an phường Phú Sơn tỉnh Thanh Hóa</v>
      </c>
      <c r="C1854" s="12" t="s">
        <v>321</v>
      </c>
      <c r="D1854" s="12" t="s">
        <v>322</v>
      </c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30854</v>
      </c>
      <c r="B1855" s="2" t="str">
        <f>HYPERLINK("https://phuson.bimson.thanhhoa.gov.vn/", "UBND Ủy ban nhân dân phường Phú Sơn tỉnh Thanh Hóa")</f>
        <v>UBND Ủy ban nhân dân phường Phú Sơn tỉnh Thanh Hóa</v>
      </c>
      <c r="C1855" s="12" t="s">
        <v>321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30855</v>
      </c>
      <c r="B1856" s="2" t="str">
        <f>HYPERLINK("https://www.facebook.com/p/C%C3%B4ng-an-x%C3%A3-Nam-Ph%C3%BAc-Th%C4%83ng-100063464831808/", "Công an xã Nam Phúc Thăng tỉnh Hà Tĩnh")</f>
        <v>Công an xã Nam Phúc Thăng tỉnh Hà Tĩnh</v>
      </c>
      <c r="C1856" s="12" t="s">
        <v>321</v>
      </c>
      <c r="D1856" s="12" t="s">
        <v>322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30856</v>
      </c>
      <c r="B1857" s="2" t="str">
        <f>HYPERLINK("https://namphucthang.camxuyen.hatinh.gov.vn/", "UBND Ủy ban nhân dân xã Nam Phúc Thăng tỉnh Hà Tĩnh")</f>
        <v>UBND Ủy ban nhân dân xã Nam Phúc Thăng tỉnh Hà Tĩnh</v>
      </c>
      <c r="C1857" s="12" t="s">
        <v>321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30857</v>
      </c>
      <c r="B1858" s="2" t="str">
        <f>HYPERLINK("https://www.facebook.com/p/C%C3%B4ng-an-x%C3%A3-S%C6%A1n-Tr%C3%A0-100063467105701/", "Công an xã Sơn Trà _x000D__x000D_
 _x000D__x000D_
  tỉnh Hà Tĩnh")</f>
        <v>Công an xã Sơn Trà _x000D__x000D_
 _x000D__x000D_
  tỉnh Hà Tĩnh</v>
      </c>
      <c r="C1858" s="12" t="s">
        <v>321</v>
      </c>
      <c r="D1858" s="12" t="s">
        <v>322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30858</v>
      </c>
      <c r="B1859" s="2" t="str">
        <f>HYPERLINK("https://huongson.hatinh.gov.vn/", "UBND Ủy ban nhân dân xã Sơn Trà _x000D__x000D_
 _x000D__x000D_
  tỉnh Hà Tĩnh")</f>
        <v>UBND Ủy ban nhân dân xã Sơn Trà _x000D__x000D_
 _x000D__x000D_
  tỉnh Hà Tĩnh</v>
      </c>
      <c r="C1859" s="12" t="s">
        <v>321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30859</v>
      </c>
      <c r="B1860" s="2" t="str">
        <f>HYPERLINK("https://www.facebook.com/p/C%C3%B4ng-an-x%C3%A3-T%C3%B9ng-Ch%C3%A2u-Huy%E1%BB%87n-%C4%90%E1%BB%A9c-Th%E1%BB%8D-100063474136483/", "Công an xã Tùng Châu tỉnh Hà Tĩnh")</f>
        <v>Công an xã Tùng Châu tỉnh Hà Tĩnh</v>
      </c>
      <c r="C1860" s="12" t="s">
        <v>321</v>
      </c>
      <c r="D1860" s="12" t="s">
        <v>322</v>
      </c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30860</v>
      </c>
      <c r="B1861" s="2" t="str">
        <f>HYPERLINK("https://ductho.hatinh.gov.vn/tungchau/pages/2024-02-02/DANH-SACH-TRUC-TET-NGUYEN-DAN-2024-4747361.aspx", "UBND Ủy ban nhân dân xã Tùng Châu tỉnh Hà Tĩnh")</f>
        <v>UBND Ủy ban nhân dân xã Tùng Châu tỉnh Hà Tĩnh</v>
      </c>
      <c r="C1861" s="12" t="s">
        <v>321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30861</v>
      </c>
      <c r="B1862" s="2" t="s">
        <v>18</v>
      </c>
      <c r="C1862" s="13" t="s">
        <v>1</v>
      </c>
      <c r="D1862" s="12" t="s">
        <v>322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30862</v>
      </c>
      <c r="B1863" s="2" t="str">
        <f>HYPERLINK("https://laichau.gov.vn/tin-tuc-su-kien/hoat-dong-cua-lanh-dao-tinh/khanh-thanh-cong-trinh-cau-be-tong-cot-thep-ban-do-xa-khong-lao-huyen-phong-tho-tinh-lai-chau-do-dai-su-quan-an-do-tai-t.html", "UBND Ủy ban nhân dân xã Khổng Lào tỉnh Lai Châu")</f>
        <v>UBND Ủy ban nhân dân xã Khổng Lào tỉnh Lai Châu</v>
      </c>
      <c r="C1863" s="12" t="s">
        <v>321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30863</v>
      </c>
      <c r="B1864" s="2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1864" s="12" t="s">
        <v>321</v>
      </c>
      <c r="D1864" s="12" t="s">
        <v>322</v>
      </c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30864</v>
      </c>
      <c r="B1865" s="2" t="str">
        <f>HYPERLINK("https://doluong.nghean.gov.vn/lac-son/gioi-thieu-chung-xa-lac-son-365192", "UBND Ủy ban nhân dân xã Lạc Sơn tỉnh Nghệ An")</f>
        <v>UBND Ủy ban nhân dân xã Lạc Sơn tỉnh Nghệ An</v>
      </c>
      <c r="C1865" s="12" t="s">
        <v>321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30865</v>
      </c>
      <c r="B1866" s="2" t="str">
        <f>HYPERLINK("https://www.facebook.com/p/Tu%E1%BB%95i-tr%E1%BA%BB-C%C3%B4ng-an-huy%E1%BB%87n-L%E1%BB%99c-B%C3%ACnh-100063492099584/", "Công an huyện Lộc Bình tỉnh Lạng Sơn")</f>
        <v>Công an huyện Lộc Bình tỉnh Lạng Sơn</v>
      </c>
      <c r="C1866" s="12" t="s">
        <v>321</v>
      </c>
      <c r="D1866" s="12" t="s">
        <v>322</v>
      </c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30866</v>
      </c>
      <c r="B1867" s="2" t="str">
        <f>HYPERLINK("https://locbinh.langson.gov.vn/", "UBND Ủy ban nhân dân huyện Lộc Bình tỉnh Lạng Sơn")</f>
        <v>UBND Ủy ban nhân dân huyện Lộc Bình tỉnh Lạng Sơn</v>
      </c>
      <c r="C1867" s="12" t="s">
        <v>321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30867</v>
      </c>
      <c r="B1868" s="2" t="s">
        <v>292</v>
      </c>
      <c r="C1868" s="13" t="s">
        <v>1</v>
      </c>
      <c r="D1868" s="12" t="s">
        <v>322</v>
      </c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30868</v>
      </c>
      <c r="B1869" s="2" t="str">
        <f>HYPERLINK("https://tanlap.danphuong.hanoi.gov.vn/", "UBND Ủy ban nhân dân xã Tân Lập _x000D__x000D_
 _x000D__x000D_
  thành phố Hà Nội")</f>
        <v>UBND Ủy ban nhân dân xã Tân Lập _x000D__x000D_
 _x000D__x000D_
  thành phố Hà Nội</v>
      </c>
      <c r="C1869" s="12" t="s">
        <v>321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30869</v>
      </c>
      <c r="B1870" s="2" t="str">
        <f>HYPERLINK("https://www.facebook.com/p/C%C3%B4ng-an-x%C3%A3-Xu%C3%A2n-Th%E1%BA%AFng-huy%E1%BB%87n-Th%C6%B0%E1%BB%9Dng-Xu%C3%A2n-100063495044863/", "Công an xã Xuân Thắng tỉnh Thanh Hóa")</f>
        <v>Công an xã Xuân Thắng tỉnh Thanh Hóa</v>
      </c>
      <c r="C1870" s="12" t="s">
        <v>321</v>
      </c>
      <c r="D1870" s="12" t="s">
        <v>322</v>
      </c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30870</v>
      </c>
      <c r="B1871" s="2" t="str">
        <f>HYPERLINK("https://xuanthang.thuongxuan.thanhhoa.gov.vn/", "UBND Ủy ban nhân dân xã Xuân Thắng tỉnh Thanh Hóa")</f>
        <v>UBND Ủy ban nhân dân xã Xuân Thắng tỉnh Thanh Hóa</v>
      </c>
      <c r="C1871" s="12" t="s">
        <v>321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30871</v>
      </c>
      <c r="B1872" s="2" t="str">
        <f>HYPERLINK("https://www.facebook.com/p/C%C3%B4ng-an-x%C3%A3-%C4%90%C3%B4ng-S%C6%A1n-100063504305196/", "Công an xã Đông Sơn tỉnh Nghệ An")</f>
        <v>Công an xã Đông Sơn tỉnh Nghệ An</v>
      </c>
      <c r="C1872" s="12" t="s">
        <v>321</v>
      </c>
      <c r="D1872" s="12" t="s">
        <v>322</v>
      </c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30872</v>
      </c>
      <c r="B1873" s="2" t="str">
        <f>HYPERLINK("https://doluong.nghean.gov.vn/dong-son/gioi-thieu-chung-xa-dong-son-365181", "UBND Ủy ban nhân dân xã Đông Sơn tỉnh Nghệ An")</f>
        <v>UBND Ủy ban nhân dân xã Đông Sơn tỉnh Nghệ An</v>
      </c>
      <c r="C1873" s="12" t="s">
        <v>321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30873</v>
      </c>
      <c r="B1874" s="2" t="s">
        <v>201</v>
      </c>
      <c r="C1874" s="13" t="s">
        <v>1</v>
      </c>
      <c r="D1874" s="12" t="s">
        <v>322</v>
      </c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30874</v>
      </c>
      <c r="B1875" s="2" t="str">
        <f>HYPERLINK("https://kimson.ninhbinh.gov.vn/gioi-thieu/xa-kim-tan", "UBND Ủy ban nhân dân xã Kim Tân tỉnh Ninh Bình")</f>
        <v>UBND Ủy ban nhân dân xã Kim Tân tỉnh Ninh Bình</v>
      </c>
      <c r="C1875" s="12" t="s">
        <v>321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30875</v>
      </c>
      <c r="B1876" s="2" t="s">
        <v>76</v>
      </c>
      <c r="C1876" s="13" t="s">
        <v>1</v>
      </c>
      <c r="D1876" s="12" t="s">
        <v>322</v>
      </c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30876</v>
      </c>
      <c r="B1877" s="2" t="str">
        <f>HYPERLINK("https://nghiakhanh.nghiadan.nghean.gov.vn/", "UBND Ủy ban nhân dân xã Nghĩa Khánh tỉnh Nghệ An")</f>
        <v>UBND Ủy ban nhân dân xã Nghĩa Khánh tỉnh Nghệ An</v>
      </c>
      <c r="C1877" s="12" t="s">
        <v>321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30877</v>
      </c>
      <c r="B1878" s="2" t="str">
        <f>HYPERLINK("https://www.facebook.com/p/C%C3%B4ng-an-x%C3%A3-K%E1%BB%B3-Giang-huy%E1%BB%87n-K%E1%BB%B3-Anh-t%E1%BB%89nh-H%C3%A0-T%C4%A9nh-100063526900476/", "Công an xã Kỳ Giang tỉnh Hà Tĩnh")</f>
        <v>Công an xã Kỳ Giang tỉnh Hà Tĩnh</v>
      </c>
      <c r="C1878" s="12" t="s">
        <v>321</v>
      </c>
      <c r="D1878" s="12" t="s">
        <v>322</v>
      </c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30878</v>
      </c>
      <c r="B1879" s="2" t="str">
        <f>HYPERLINK("http://kygiang.kyanh.hatinh.gov.vn/", "UBND Ủy ban nhân dân xã Kỳ Giang tỉnh Hà Tĩnh")</f>
        <v>UBND Ủy ban nhân dân xã Kỳ Giang tỉnh Hà Tĩnh</v>
      </c>
      <c r="C1879" s="12" t="s">
        <v>321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30879</v>
      </c>
      <c r="B1880" s="2" t="str">
        <f>HYPERLINK("https://www.facebook.com/p/C%C3%B4ng-an-x%C3%A3-Long-X%C3%A1-100063532419754/", "Công an xã Long Xá tỉnh Nghệ An")</f>
        <v>Công an xã Long Xá tỉnh Nghệ An</v>
      </c>
      <c r="C1880" s="12" t="s">
        <v>321</v>
      </c>
      <c r="D1880" s="12" t="s">
        <v>322</v>
      </c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30880</v>
      </c>
      <c r="B1881" s="2" t="str">
        <f>HYPERLINK("https://longxa.hungnguyen.nghean.gov.vn/", "UBND Ủy ban nhân dân xã Long Xá tỉnh Nghệ An")</f>
        <v>UBND Ủy ban nhân dân xã Long Xá tỉnh Nghệ An</v>
      </c>
      <c r="C1881" s="12" t="s">
        <v>321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30881</v>
      </c>
      <c r="B1882" s="2" t="str">
        <f>HYPERLINK("https://www.facebook.com/p/C%C3%B4ng-an-x%C3%A3-Ia-Phang-Ch%C6%B0-P%C6%B0h-100063537790298/", "Công an xã Ia Phang tỉnh Gia Lai")</f>
        <v>Công an xã Ia Phang tỉnh Gia Lai</v>
      </c>
      <c r="C1882" s="12" t="s">
        <v>321</v>
      </c>
      <c r="D1882" s="12" t="s">
        <v>322</v>
      </c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30882</v>
      </c>
      <c r="B1883" s="2" t="str">
        <f>HYPERLINK("https://chupuh.gialai.gov.vn/Xa-Ia-Phang/Tin-tuc.aspx?page=2", "UBND Ủy ban nhân dân xã Ia Phang tỉnh Gia Lai")</f>
        <v>UBND Ủy ban nhân dân xã Ia Phang tỉnh Gia Lai</v>
      </c>
      <c r="C1883" s="12" t="s">
        <v>321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30883</v>
      </c>
      <c r="B1884" s="2" t="s">
        <v>80</v>
      </c>
      <c r="C1884" s="12" t="s">
        <v>321</v>
      </c>
      <c r="D1884" s="12" t="s">
        <v>322</v>
      </c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30884</v>
      </c>
      <c r="B1885" s="2" t="str">
        <f>HYPERLINK("https://kyanh.hatinh.gov.vn/tin-tuc-chinh-tri/tin-bai/29255", "UBND Ủy ban nhân dân xã Kỳ Nam tỉnh Hà Tĩnh")</f>
        <v>UBND Ủy ban nhân dân xã Kỳ Nam tỉnh Hà Tĩnh</v>
      </c>
      <c r="C1885" s="12" t="s">
        <v>321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30885</v>
      </c>
      <c r="B1886" s="2" t="str">
        <f>HYPERLINK("https://www.facebook.com/TuoitreConganbentre/", "Công an xã Thành An _x000D__x000D_
 _x000D__x000D_
  tỉnh Bến Tre")</f>
        <v>Công an xã Thành An _x000D__x000D_
 _x000D__x000D_
  tỉnh Bến Tre</v>
      </c>
      <c r="C1886" s="12" t="s">
        <v>321</v>
      </c>
      <c r="D1886" s="12" t="s">
        <v>322</v>
      </c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30886</v>
      </c>
      <c r="B1887" s="2" t="str">
        <f>HYPERLINK("https://csdl.bentre.gov.vn/Lists/VanBanChiDaoDieuHanh/DispForm.aspx?ID=758&amp;ContentTypeId=0x010013D40C43AE4D47C78EE7336BF64FB5D900F9B2BABB9E8AAC4D8F48FD887E17532C", "UBND Ủy ban nhân dân xã Thành An _x000D__x000D_
 _x000D__x000D_
  tỉnh Bến Tre")</f>
        <v>UBND Ủy ban nhân dân xã Thành An _x000D__x000D_
 _x000D__x000D_
  tỉnh Bến Tre</v>
      </c>
      <c r="C1887" s="12" t="s">
        <v>321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30887</v>
      </c>
      <c r="B1888" s="2" t="str">
        <f>HYPERLINK("https://www.facebook.com/p/Tu%E1%BB%95i-tr%E1%BA%BB-C%C3%B4ng-an-t%E1%BB%89nh-Ki%C3%AAn-Giang-100064349125717/", "Công an tỉnh An Giang tỉnh An Giang")</f>
        <v>Công an tỉnh An Giang tỉnh An Giang</v>
      </c>
      <c r="C1888" s="12" t="s">
        <v>321</v>
      </c>
      <c r="D1888" s="12" t="s">
        <v>322</v>
      </c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30888</v>
      </c>
      <c r="B1889" s="2" t="str">
        <f>HYPERLINK("https://angiang.gov.vn/vi", "UBND Ủy ban nhân dân tỉnh An Giang tỉnh An Giang")</f>
        <v>UBND Ủy ban nhân dân tỉnh An Giang tỉnh An Giang</v>
      </c>
      <c r="C1889" s="12" t="s">
        <v>321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30889</v>
      </c>
      <c r="B1890" s="2" t="str">
        <f>HYPERLINK("https://www.facebook.com/p/C%C3%B4ng-an-x%C3%A3-Th%C3%A1i-H%C3%B2a-huy%E1%BB%87n-Tri%E1%BB%87u-S%C6%A1n-t%E1%BB%89nh-Thanh-H%C3%B3a-100063557649899/", "Công an xã Thái Hòa tỉnh Thanh Hóa")</f>
        <v>Công an xã Thái Hòa tỉnh Thanh Hóa</v>
      </c>
      <c r="C1890" s="12" t="s">
        <v>321</v>
      </c>
      <c r="D1890" s="12" t="s">
        <v>322</v>
      </c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30890</v>
      </c>
      <c r="B1891" s="2" t="str">
        <f>HYPERLINK("http://thaihoa.trieuson.thanhhoa.gov.vn/he-thong-chinh-tri/nhan-su-ubnd-xa-thai-hoa-84430", "UBND Ủy ban nhân dân xã Thái Hòa tỉnh Thanh Hóa")</f>
        <v>UBND Ủy ban nhân dân xã Thái Hòa tỉnh Thanh Hóa</v>
      </c>
      <c r="C1891" s="12" t="s">
        <v>321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30891</v>
      </c>
      <c r="B1892" s="2" t="str">
        <f>HYPERLINK("https://www.facebook.com/p/C%C3%B4ng-an-x%C3%A3-Ho%E1%BA%B1ng-C%C3%A1t-huy%E1%BB%87n-Ho%E1%BA%B1ng-H%C3%B3a-t%E1%BB%89nh-Thanh-H%C3%B3a-100063570431358/", "Công an xã Hoằng Cát tỉnh Thanh Hóa")</f>
        <v>Công an xã Hoằng Cát tỉnh Thanh Hóa</v>
      </c>
      <c r="C1892" s="12" t="s">
        <v>321</v>
      </c>
      <c r="D1892" s="12" t="s">
        <v>322</v>
      </c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30892</v>
      </c>
      <c r="B1893" s="2" t="str">
        <f>HYPERLINK("https://hoangcat.hoanghoa.thanhhoa.gov.vn/", "UBND Ủy ban nhân dân xã Hoằng Cát tỉnh Thanh Hóa")</f>
        <v>UBND Ủy ban nhân dân xã Hoằng Cát tỉnh Thanh Hóa</v>
      </c>
      <c r="C1893" s="12" t="s">
        <v>321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30893</v>
      </c>
      <c r="B1894" s="2" t="s">
        <v>130</v>
      </c>
      <c r="C1894" s="13" t="s">
        <v>1</v>
      </c>
      <c r="D1894" s="12" t="s">
        <v>322</v>
      </c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30894</v>
      </c>
      <c r="B1895" s="2" t="str">
        <f>HYPERLINK("https://sopcop.sonla.gov.vn/1390/43531/77595/gioi-thieu", "UBND Ủy ban nhân dân huyện Sốp Cộp tỉnh Sơn La")</f>
        <v>UBND Ủy ban nhân dân huyện Sốp Cộp tỉnh Sơn La</v>
      </c>
      <c r="C1895" s="12" t="s">
        <v>321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30895</v>
      </c>
      <c r="B1896" s="2" t="str">
        <f>HYPERLINK("https://www.facebook.com/p/C%C3%B4ng-an-x%C3%A3-T%C6%B0%E1%BB%A3ng-S%C6%A1n-Th%E1%BA%A1ch-H%C3%A0-H%C3%A0-T%C4%A9nh-100063571901654/", "Công an xã Tượng Sơn tỉnh Hà Tĩnh")</f>
        <v>Công an xã Tượng Sơn tỉnh Hà Tĩnh</v>
      </c>
      <c r="C1896" s="12" t="s">
        <v>321</v>
      </c>
      <c r="D1896" s="12" t="s">
        <v>322</v>
      </c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30896</v>
      </c>
      <c r="B1897" s="2" t="str">
        <f>HYPERLINK("https://hscvth.hatinh.gov.vn/thachha/vbdh.nsf/962B941E75F0D129472589720034CD53/$file/GIAY-XAC-NHAN-CHA-CON-BAO-THE(13.03.2023_10h51p43)_signed.pdf", "UBND Ủy ban nhân dân xã Tượng Sơn tỉnh Hà Tĩnh")</f>
        <v>UBND Ủy ban nhân dân xã Tượng Sơn tỉnh Hà Tĩnh</v>
      </c>
      <c r="C1897" s="12" t="s">
        <v>321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30897</v>
      </c>
      <c r="B1898" s="2" t="str">
        <f>HYPERLINK("https://www.facebook.com/p/C%C3%B4ng-an-x%C3%A3-Cao-Ng%E1%BB%8Dc-huy%E1%BB%87n-Ng%E1%BB%8Dc-L%E1%BA%B7c-100063589652011/", "Công an xã Cao Ngọc tỉnh Thanh Hóa")</f>
        <v>Công an xã Cao Ngọc tỉnh Thanh Hóa</v>
      </c>
      <c r="C1898" s="12" t="s">
        <v>321</v>
      </c>
      <c r="D1898" s="12" t="s">
        <v>322</v>
      </c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30898</v>
      </c>
      <c r="B1899" s="2" t="str">
        <f>HYPERLINK("https://caongoc.ngoclac.thanhhoa.gov.vn/web/danh-ba-co-quan-chuc-nang/", "UBND Ủy ban nhân dân xã Cao Ngọc tỉnh Thanh Hóa")</f>
        <v>UBND Ủy ban nhân dân xã Cao Ngọc tỉnh Thanh Hóa</v>
      </c>
      <c r="C1899" s="12" t="s">
        <v>321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30899</v>
      </c>
      <c r="B1900" s="2" t="s">
        <v>202</v>
      </c>
      <c r="C1900" s="13" t="s">
        <v>1</v>
      </c>
      <c r="D1900" s="12" t="s">
        <v>322</v>
      </c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30900</v>
      </c>
      <c r="B1901" s="2" t="str">
        <f>HYPERLINK("https://thanhtam.chonthanh.binhphuoc.gov.vn/", "UBND Ủy ban nhân dân phường Thành Tâm tỉnh Bình Phước")</f>
        <v>UBND Ủy ban nhân dân phường Thành Tâm tỉnh Bình Phước</v>
      </c>
      <c r="C1901" s="12" t="s">
        <v>321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30901</v>
      </c>
      <c r="B1902" s="2" t="str">
        <f>HYPERLINK("https://www.facebook.com/caxcamthach/", "Công an xã Cẩm Thạch tỉnh Hà Tĩnh")</f>
        <v>Công an xã Cẩm Thạch tỉnh Hà Tĩnh</v>
      </c>
      <c r="C1902" s="12" t="s">
        <v>321</v>
      </c>
      <c r="D1902" s="12" t="s">
        <v>322</v>
      </c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30902</v>
      </c>
      <c r="B1903" s="2" t="str">
        <f>HYPERLINK("https://camthach.camxuyen.hatinh.gov.vn/", "UBND Ủy ban nhân dân xã Cẩm Thạch tỉnh Hà Tĩnh")</f>
        <v>UBND Ủy ban nhân dân xã Cẩm Thạch tỉnh Hà Tĩnh</v>
      </c>
      <c r="C1903" s="12" t="s">
        <v>321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30903</v>
      </c>
      <c r="B1904" s="2" t="s">
        <v>294</v>
      </c>
      <c r="C1904" s="13" t="s">
        <v>1</v>
      </c>
      <c r="D1904" s="12" t="s">
        <v>322</v>
      </c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30904</v>
      </c>
      <c r="B1905" s="2" t="str">
        <f>HYPERLINK("https://vinhtu.vinhlinh.quangtri.gov.vn/", "UBND Ủy ban nhân dân xã Vĩnh Tú _x000D__x000D_
 _x000D__x000D_
  tỉnh Quảng Trị")</f>
        <v>UBND Ủy ban nhân dân xã Vĩnh Tú _x000D__x000D_
 _x000D__x000D_
  tỉnh Quảng Trị</v>
      </c>
      <c r="C1905" s="12" t="s">
        <v>321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30905</v>
      </c>
      <c r="B1906" s="2" t="str">
        <f>HYPERLINK("https://www.facebook.com/CAXQuangThach/", "Công an xã Thạch Quảng tỉnh Thanh Hóa")</f>
        <v>Công an xã Thạch Quảng tỉnh Thanh Hóa</v>
      </c>
      <c r="C1906" s="12" t="s">
        <v>321</v>
      </c>
      <c r="D1906" s="12" t="s">
        <v>322</v>
      </c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30906</v>
      </c>
      <c r="B1907" s="2" t="str">
        <f>HYPERLINK("https://thachquang.thachthanh.thanhhoa.gov.vn/danh-ba-co-quan-chuc-nang/danh-ba-can-bo-xa-thach-quang-169544", "UBND Ủy ban nhân dân xã Thạch Quảng tỉnh Thanh Hóa")</f>
        <v>UBND Ủy ban nhân dân xã Thạch Quảng tỉnh Thanh Hóa</v>
      </c>
      <c r="C1907" s="12" t="s">
        <v>321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30907</v>
      </c>
      <c r="B1908" s="2" t="str">
        <f>HYPERLINK("https://www.facebook.com/p/C%C3%B4ng-An-x%C3%A3-Y%C3%AAn-T%C3%A2m-huy%E1%BB%87n-Y%C3%AAn-%C4%90%E1%BB%8Bnh-t%E1%BB%89nh-Thanh-Ho%C3%A1-100063620106081/", "Công an xã Yên Tâm tỉnh Thanh Hóa")</f>
        <v>Công an xã Yên Tâm tỉnh Thanh Hóa</v>
      </c>
      <c r="C1908" s="12" t="s">
        <v>321</v>
      </c>
      <c r="D1908" s="12" t="s">
        <v>322</v>
      </c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30908</v>
      </c>
      <c r="B1909" s="2" t="str">
        <f>HYPERLINK("https://qppl.thanhhoa.gov.vn/vbpq_thanhhoa.nsf/9e6a1e4b64680bd247256801000a8614/B409C4A88893198C47257CC3001036D3/$file/tb46.PDF", "UBND Ủy ban nhân dân xã Yên Tâm tỉnh Thanh Hóa")</f>
        <v>UBND Ủy ban nhân dân xã Yên Tâm tỉnh Thanh Hóa</v>
      </c>
      <c r="C1909" s="12" t="s">
        <v>321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30909</v>
      </c>
      <c r="B1910" s="2" t="str">
        <f>HYPERLINK("https://www.facebook.com/people/ANTT-X%C3%A3-Tri%E1%BB%87u-Long/100063623409795/", "Công an xã Triệu Long tỉnh Quảng Trị")</f>
        <v>Công an xã Triệu Long tỉnh Quảng Trị</v>
      </c>
      <c r="C1910" s="12" t="s">
        <v>321</v>
      </c>
      <c r="D1910" s="12" t="s">
        <v>322</v>
      </c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30910</v>
      </c>
      <c r="B1911" s="2" t="str">
        <f>HYPERLINK("https://trieuphong.quangtri.gov.vn/x%C3%A3-tri%E1%BB%87u-long1", "UBND Ủy ban nhân dân xã Triệu Long tỉnh Quảng Trị")</f>
        <v>UBND Ủy ban nhân dân xã Triệu Long tỉnh Quảng Trị</v>
      </c>
      <c r="C1911" s="12" t="s">
        <v>321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30911</v>
      </c>
      <c r="B1912" s="2" t="s">
        <v>295</v>
      </c>
      <c r="C1912" s="13" t="s">
        <v>1</v>
      </c>
      <c r="D1912" s="12" t="s">
        <v>322</v>
      </c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30912</v>
      </c>
      <c r="B1913" s="2" t="s">
        <v>296</v>
      </c>
      <c r="C1913" s="12" t="s">
        <v>321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30913</v>
      </c>
      <c r="B1914" s="2" t="str">
        <f>HYPERLINK("https://www.facebook.com/doanxasontay/videos/1224288551923159/", "Công an xã Sơn Kim 1 tỉnh Hà Tĩnh")</f>
        <v>Công an xã Sơn Kim 1 tỉnh Hà Tĩnh</v>
      </c>
      <c r="C1914" s="12" t="s">
        <v>321</v>
      </c>
      <c r="D1914" s="12" t="s">
        <v>322</v>
      </c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30914</v>
      </c>
      <c r="B1915" s="2" t="str">
        <f>HYPERLINK("https://xasonkim1.hatinh.gov.vn/", "UBND Ủy ban nhân dân xã Sơn Kim 1 tỉnh Hà Tĩnh")</f>
        <v>UBND Ủy ban nhân dân xã Sơn Kim 1 tỉnh Hà Tĩnh</v>
      </c>
      <c r="C1915" s="12" t="s">
        <v>321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30915</v>
      </c>
      <c r="B1916" s="2" t="str">
        <f>HYPERLINK("https://www.facebook.com/p/C%C3%B4ng-an-huy%E1%BB%87n-Minh-H%C3%B3a-100063651312687/", "Công an huyện Minh Hóa tỉnh Quảng Bình")</f>
        <v>Công an huyện Minh Hóa tỉnh Quảng Bình</v>
      </c>
      <c r="C1916" s="12" t="s">
        <v>321</v>
      </c>
      <c r="D1916" s="12" t="s">
        <v>322</v>
      </c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30916</v>
      </c>
      <c r="B1917" s="2" t="str">
        <f>HYPERLINK("https://minhhoa.quangbinh.gov.vn/", "UBND Ủy ban nhân dân huyện Minh Hóa tỉnh Quảng Bình")</f>
        <v>UBND Ủy ban nhân dân huyện Minh Hóa tỉnh Quảng Bình</v>
      </c>
      <c r="C1917" s="12" t="s">
        <v>321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30917</v>
      </c>
      <c r="B1918" s="2" t="str">
        <f>HYPERLINK("https://www.facebook.com/p/C%C3%B4ng-an-x%C3%A3-T%C3%A2n-M%E1%BB%B9-H%C3%A0-H%C6%B0%C6%A1ng-S%C6%A1n-H%C3%A0-T%C4%A9nh-100063673751543/", "Công an xã Tân Mỹ Hà tỉnh Hà Tĩnh")</f>
        <v>Công an xã Tân Mỹ Hà tỉnh Hà Tĩnh</v>
      </c>
      <c r="C1918" s="12" t="s">
        <v>321</v>
      </c>
      <c r="D1918" s="12" t="s">
        <v>322</v>
      </c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30918</v>
      </c>
      <c r="B1919" s="2" t="str">
        <f>HYPERLINK("https://xatanmyha.hatinh.gov.vn/", "UBND Ủy ban nhân dân xã Tân Mỹ Hà tỉnh Hà Tĩnh")</f>
        <v>UBND Ủy ban nhân dân xã Tân Mỹ Hà tỉnh Hà Tĩnh</v>
      </c>
      <c r="C1919" s="12" t="s">
        <v>321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30919</v>
      </c>
      <c r="B1920" s="2" t="str">
        <f>HYPERLINK("https://www.facebook.com/conganxakytien/", "Công an xã Kỳ Ninh tỉnh Hà Tĩnh")</f>
        <v>Công an xã Kỳ Ninh tỉnh Hà Tĩnh</v>
      </c>
      <c r="C1920" s="12" t="s">
        <v>321</v>
      </c>
      <c r="D1920" s="12" t="s">
        <v>322</v>
      </c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30920</v>
      </c>
      <c r="B1921" s="2" t="str">
        <f>HYPERLINK("https://hscvtxka.hatinh.gov.vn/txkyanh/vbpq.nsf/4FAD63E00399B1AE47258ADF0009ED27/$file/19.-To-trinh-pd-QH-UBND-KY-NINH(29.02.2024_11h21p36)_signed.pdf", "UBND Ủy ban nhân dân xã Kỳ Ninh tỉnh Hà Tĩnh")</f>
        <v>UBND Ủy ban nhân dân xã Kỳ Ninh tỉnh Hà Tĩnh</v>
      </c>
      <c r="C1921" s="12" t="s">
        <v>321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30921</v>
      </c>
      <c r="B1922" s="2" t="str">
        <f>HYPERLINK("https://www.facebook.com/conganxaquangtrunghuyenthongnhat/", "Công an xã Quang Trung tỉnh Đồng Nai")</f>
        <v>Công an xã Quang Trung tỉnh Đồng Nai</v>
      </c>
      <c r="C1922" s="12" t="s">
        <v>321</v>
      </c>
      <c r="D1922" s="12" t="s">
        <v>322</v>
      </c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30922</v>
      </c>
      <c r="B1923" s="2" t="str">
        <f>HYPERLINK("https://thongnhat.dongnai.gov.vn/Pages/gioithieu.aspx?CatID=8", "UBND Ủy ban nhân dân xã Quang Trung tỉnh Đồng Nai")</f>
        <v>UBND Ủy ban nhân dân xã Quang Trung tỉnh Đồng Nai</v>
      </c>
      <c r="C1923" s="12" t="s">
        <v>321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30923</v>
      </c>
      <c r="B1924" s="2" t="str">
        <f>HYPERLINK("https://www.facebook.com/DoanThanhnienCongantinhLaoCai/", "Công an tỉnh Lào Cai _x000D__x000D_
 _x000D__x000D_
  tỉnh Lào Cai")</f>
        <v>Công an tỉnh Lào Cai _x000D__x000D_
 _x000D__x000D_
  tỉnh Lào Cai</v>
      </c>
      <c r="C1924" s="12" t="s">
        <v>321</v>
      </c>
      <c r="D1924" s="12" t="s">
        <v>322</v>
      </c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30924</v>
      </c>
      <c r="B1925" s="2" t="str">
        <f>HYPERLINK("https://www.laocai.gov.vn/", "UBND Ủy ban nhân dân tỉnh Lào Cai _x000D__x000D_
 _x000D__x000D_
  tỉnh Lào Cai")</f>
        <v>UBND Ủy ban nhân dân tỉnh Lào Cai _x000D__x000D_
 _x000D__x000D_
  tỉnh Lào Cai</v>
      </c>
      <c r="C1925" s="12" t="s">
        <v>321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30925</v>
      </c>
      <c r="B1926" s="2" t="s">
        <v>310</v>
      </c>
      <c r="C1926" s="13" t="s">
        <v>1</v>
      </c>
      <c r="D1926" s="12" t="s">
        <v>322</v>
      </c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30926</v>
      </c>
      <c r="B1927" s="2" t="str">
        <f>HYPERLINK("http://cuprong.eakar.daklak.gov.vn/", "UBND Ủy ban nhân dân xã Cư Prông _x000D__x000D_
 _x000D__x000D_
  tỉnh Đắk Lắk")</f>
        <v>UBND Ủy ban nhân dân xã Cư Prông _x000D__x000D_
 _x000D__x000D_
  tỉnh Đắk Lắk</v>
      </c>
      <c r="C1927" s="12" t="s">
        <v>321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30927</v>
      </c>
      <c r="B1928" s="2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1928" s="12" t="s">
        <v>321</v>
      </c>
      <c r="D1928" s="12" t="s">
        <v>322</v>
      </c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30928</v>
      </c>
      <c r="B1929" s="2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1929" s="12" t="s">
        <v>321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30929</v>
      </c>
      <c r="B1930" s="2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1930" s="12" t="s">
        <v>321</v>
      </c>
      <c r="D1930" s="12" t="s">
        <v>322</v>
      </c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30930</v>
      </c>
      <c r="B1931" s="2" t="str">
        <f>HYPERLINK("https://binhdai.bentre.gov.vn/longhoa", "UBND Ủy ban nhân dân xã Long Hòa tỉnh Bến Tre")</f>
        <v>UBND Ủy ban nhân dân xã Long Hòa tỉnh Bến Tre</v>
      </c>
      <c r="C1931" s="12" t="s">
        <v>321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30931</v>
      </c>
      <c r="B1932" s="2" t="s">
        <v>19</v>
      </c>
      <c r="C1932" s="13" t="s">
        <v>1</v>
      </c>
      <c r="D1932" s="12" t="s">
        <v>322</v>
      </c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30932</v>
      </c>
      <c r="B1933" s="2" t="str">
        <f>HYPERLINK("https://thanhpho.sonla.gov.vn/1256/28424/64402/572043/chinh-tri/bi-thu-thanh-uy-doi-thoai-voi-nhan-dan-xa-chieng-xom", "UBND Ủy ban nhân dân xã Chiềng Xôm tỉnh Sơn La")</f>
        <v>UBND Ủy ban nhân dân xã Chiềng Xôm tỉnh Sơn La</v>
      </c>
      <c r="C1933" s="12" t="s">
        <v>321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30933</v>
      </c>
      <c r="B1934" s="2" t="s">
        <v>311</v>
      </c>
      <c r="C1934" s="13" t="s">
        <v>1</v>
      </c>
      <c r="D1934" s="12" t="s">
        <v>322</v>
      </c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30934</v>
      </c>
      <c r="B1935" s="2" t="str">
        <f>HYPERLINK("https://chauthanh.soctrang.gov.vn/huyenchauthanh/1308/33327/57720/349607/Uy-ban-nhan-dan-xa--Thi-tran/Uy-ban-han-dan-xa-Thuan-Hoa.aspx", "UBND Ủy ban nhân dân xã Thuận Hoà _x000D__x000D_
 _x000D__x000D_
  tỉnh Sóc Trăng")</f>
        <v>UBND Ủy ban nhân dân xã Thuận Hoà _x000D__x000D_
 _x000D__x000D_
  tỉnh Sóc Trăng</v>
      </c>
      <c r="C1935" s="12" t="s">
        <v>321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30935</v>
      </c>
      <c r="B1936" s="2" t="str">
        <f>HYPERLINK("https://www.facebook.com/p/C%C3%B4ng-an-x%C3%A3-M%E1%BB%B9-Ch%C3%A1nh-100069517094201/", "Công an xã Mỹ Chánh tỉnh Bến Tre")</f>
        <v>Công an xã Mỹ Chánh tỉnh Bến Tre</v>
      </c>
      <c r="C1936" s="12" t="s">
        <v>321</v>
      </c>
      <c r="D1936" s="12" t="s">
        <v>322</v>
      </c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30936</v>
      </c>
      <c r="B1937" s="2" t="str">
        <f>HYPERLINK("https://bentre.gov.vn/Documents/848_danh_sach%20nguoi%20phat%20ngon.pdf", "UBND Ủy ban nhân dân xã Mỹ Chánh tỉnh Bến Tre")</f>
        <v>UBND Ủy ban nhân dân xã Mỹ Chánh tỉnh Bến Tre</v>
      </c>
      <c r="C1937" s="12" t="s">
        <v>321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30937</v>
      </c>
      <c r="B1938" s="2" t="str">
        <f>HYPERLINK("https://www.facebook.com/p/C%C3%B4ng-an-x%C3%A3-T%C3%A0-L%C3%A0i-100069517351308/", "Công an xã Tà Lài _x000D__x000D_
 _x000D__x000D_
  tỉnh Đồng Nai")</f>
        <v>Công an xã Tà Lài _x000D__x000D_
 _x000D__x000D_
  tỉnh Đồng Nai</v>
      </c>
      <c r="C1938" s="12" t="s">
        <v>321</v>
      </c>
      <c r="D1938" s="12" t="s">
        <v>322</v>
      </c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30938</v>
      </c>
      <c r="B1939" s="2" t="str">
        <f>HYPERLINK("https://tanphu.dongnai.gov.vn/Pages/newsdetail.aspx?NewsId=5398&amp;CatId=75", "UBND Ủy ban nhân dân xã Tà Lài _x000D__x000D_
 _x000D__x000D_
  tỉnh Đồng Nai")</f>
        <v>UBND Ủy ban nhân dân xã Tà Lài _x000D__x000D_
 _x000D__x000D_
  tỉnh Đồng Nai</v>
      </c>
      <c r="C1939" s="12" t="s">
        <v>321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30939</v>
      </c>
      <c r="B1940" s="2" t="str">
        <f>HYPERLINK("https://www.facebook.com/p/C%C3%B4ng-an-x%C3%A3-S%E1%BA%ADp-Xa-huy%E1%BB%87n-Ph%C3%B9-Y%C3%AAn-t%E1%BB%89nh-S%C6%A1n-La-100069581702650/", "Công an xã Sập Xa tỉnh Sơn La")</f>
        <v>Công an xã Sập Xa tỉnh Sơn La</v>
      </c>
      <c r="C1940" s="12" t="s">
        <v>321</v>
      </c>
      <c r="D1940" s="12" t="s">
        <v>322</v>
      </c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30940</v>
      </c>
      <c r="B1941" s="2" t="str">
        <f>HYPERLINK("https://sonla.gov.vn/tin-van-hoa-xa-hoi/nhung-thiet-hai-do-anh-huong-bao-so-3-tren-dia-ban-huyen-phu-yen-829956", "UBND Ủy ban nhân dân xã Sập Xa tỉnh Sơn La")</f>
        <v>UBND Ủy ban nhân dân xã Sập Xa tỉnh Sơn La</v>
      </c>
      <c r="C1941" s="12" t="s">
        <v>321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30941</v>
      </c>
      <c r="B1942" s="2" t="str">
        <f>HYPERLINK("https://www.facebook.com/p/C%C3%B4ng-an-x%C3%A3-S%C6%A1n-Ph%C3%BA-100069595145955/", "Công an xã Sơn Phú _x000D__x000D_
 _x000D__x000D_
  tỉnh Thái Nguyên")</f>
        <v>Công an xã Sơn Phú _x000D__x000D_
 _x000D__x000D_
  tỉnh Thái Nguyên</v>
      </c>
      <c r="C1942" s="12" t="s">
        <v>321</v>
      </c>
      <c r="D1942" s="12" t="s">
        <v>322</v>
      </c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30942</v>
      </c>
      <c r="B1943" s="2" t="str">
        <f>HYPERLINK("https://sonphu.dinhhoa.thainguyen.gov.vn/tin-xa-phuong", "UBND Ủy ban nhân dân xã Sơn Phú _x000D__x000D_
 _x000D__x000D_
  tỉnh Thái Nguyên")</f>
        <v>UBND Ủy ban nhân dân xã Sơn Phú _x000D__x000D_
 _x000D__x000D_
  tỉnh Thái Nguyên</v>
      </c>
      <c r="C1943" s="12" t="s">
        <v>321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30943</v>
      </c>
      <c r="B1944" s="2" t="str">
        <f>HYPERLINK("https://www.facebook.com/p/C%C3%B4ng-an-x%C3%A3-Ch%C3%A2u-B%C3%ACnh-100069726939590/", "Công an xã Châu Bình _x000D__x000D_
 _x000D__x000D_
  tỉnh Bến Tre")</f>
        <v>Công an xã Châu Bình _x000D__x000D_
 _x000D__x000D_
  tỉnh Bến Tre</v>
      </c>
      <c r="C1944" s="12" t="s">
        <v>321</v>
      </c>
      <c r="D1944" s="12" t="s">
        <v>322</v>
      </c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30944</v>
      </c>
      <c r="B1945" s="2" t="str">
        <f>HYPERLINK("http://chaubinh.giongtrom.bentre.gov.vn/", "UBND Ủy ban nhân dân xã Châu Bình _x000D__x000D_
 _x000D__x000D_
  tỉnh Bến Tre")</f>
        <v>UBND Ủy ban nhân dân xã Châu Bình _x000D__x000D_
 _x000D__x000D_
  tỉnh Bến Tre</v>
      </c>
      <c r="C1945" s="12" t="s">
        <v>321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30945</v>
      </c>
      <c r="B1946" s="2" t="s">
        <v>312</v>
      </c>
      <c r="C1946" s="13" t="s">
        <v>1</v>
      </c>
      <c r="D1946" s="12" t="s">
        <v>322</v>
      </c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30946</v>
      </c>
      <c r="B1947" s="2" t="str">
        <f>HYPERLINK("https://muongte.laichau.gov.vn/", "UBND Ủy ban nhân dân xã Mường So _x000D__x000D_
 _x000D__x000D_
  tỉnh Lai Châu")</f>
        <v>UBND Ủy ban nhân dân xã Mường So _x000D__x000D_
 _x000D__x000D_
  tỉnh Lai Châu</v>
      </c>
      <c r="C1947" s="12" t="s">
        <v>321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30947</v>
      </c>
      <c r="B1948" s="2" t="s">
        <v>88</v>
      </c>
      <c r="C1948" s="13" t="s">
        <v>1</v>
      </c>
      <c r="D1948" s="12" t="s">
        <v>322</v>
      </c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30948</v>
      </c>
      <c r="B1949" s="2" t="str">
        <f>HYPERLINK("https://giongtrom.bentre.gov.vn/", "UBND Ủy ban nhân dân huyện Giồng Trôm tỉnh Bến Tre")</f>
        <v>UBND Ủy ban nhân dân huyện Giồng Trôm tỉnh Bến Tre</v>
      </c>
      <c r="C1949" s="12" t="s">
        <v>321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30949</v>
      </c>
      <c r="B1950" s="2" t="s">
        <v>23</v>
      </c>
      <c r="C1950" s="13" t="s">
        <v>1</v>
      </c>
      <c r="D1950" s="12" t="s">
        <v>322</v>
      </c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30950</v>
      </c>
      <c r="B1951" s="2" t="str">
        <f>HYPERLINK("https://yenchau.sonla.gov.vn/?pageid=31386&amp;p_field=3758", "UBND Ủy ban nhân dân xã Chiềng Sàng tỉnh Sơn La")</f>
        <v>UBND Ủy ban nhân dân xã Chiềng Sàng tỉnh Sơn La</v>
      </c>
      <c r="C1951" s="12" t="s">
        <v>321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30951</v>
      </c>
      <c r="B1952" s="2" t="s">
        <v>81</v>
      </c>
      <c r="C1952" s="13" t="s">
        <v>1</v>
      </c>
      <c r="D1952" s="12" t="s">
        <v>322</v>
      </c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30952</v>
      </c>
      <c r="B1953" s="2" t="str">
        <f>HYPERLINK("https://camlo.quangtri.gov.vn/", "UBND Ủy ban nhân dân huyện Cam Lộ tỉnh Quảng Trị")</f>
        <v>UBND Ủy ban nhân dân huyện Cam Lộ tỉnh Quảng Trị</v>
      </c>
      <c r="C1953" s="12" t="s">
        <v>321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30953</v>
      </c>
      <c r="B1954" s="2" t="str">
        <f>HYPERLINK("https://www.facebook.com/PHONE02923650385/", "Công an xã Thạnh Lộc thành phố Cần Thơ")</f>
        <v>Công an xã Thạnh Lộc thành phố Cần Thơ</v>
      </c>
      <c r="C1954" s="12" t="s">
        <v>321</v>
      </c>
      <c r="D1954" s="12" t="s">
        <v>322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30954</v>
      </c>
      <c r="B1955" s="2" t="str">
        <f>HYPERLINK("https://vinhthanh.cantho.gov.vn/", "UBND Ủy ban nhân dân xã Thạnh Lộc thành phố Cần Thơ")</f>
        <v>UBND Ủy ban nhân dân xã Thạnh Lộc thành phố Cần Thơ</v>
      </c>
      <c r="C1955" s="12" t="s">
        <v>321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30955</v>
      </c>
      <c r="B1956" s="2" t="str">
        <f>HYPERLINK("https://www.facebook.com/p/C%C3%B4ng-An-X%C3%A3-Long-T%C3%A2n-100072414188764/", "Công an xã Long Tân _x000D__x000D_
 _x000D__x000D_
  tỉnh Đồng Nai")</f>
        <v>Công an xã Long Tân _x000D__x000D_
 _x000D__x000D_
  tỉnh Đồng Nai</v>
      </c>
      <c r="C1956" s="12" t="s">
        <v>321</v>
      </c>
      <c r="D1956" s="12" t="s">
        <v>322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30956</v>
      </c>
      <c r="B1957" s="2" t="str">
        <f>HYPERLINK("https://www.dongnai.gov.vn/", "UBND Ủy ban nhân dân xã Long Tân _x000D__x000D_
 _x000D__x000D_
  tỉnh Đồng Nai")</f>
        <v>UBND Ủy ban nhân dân xã Long Tân _x000D__x000D_
 _x000D__x000D_
  tỉnh Đồng Nai</v>
      </c>
      <c r="C1957" s="12" t="s">
        <v>321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30957</v>
      </c>
      <c r="B1958" s="2" t="str">
        <f>HYPERLINK("https://www.facebook.com/p/C%C3%B4ng-an-ph%C6%B0%E1%BB%9Dng-B%E1%BA%AFc-S%C6%A1n-TP-Tam-%C4%90i%E1%BB%87p-100069946128643/", "Công an phường Bắc Sơn tỉnh Ninh Bình")</f>
        <v>Công an phường Bắc Sơn tỉnh Ninh Bình</v>
      </c>
      <c r="C1958" s="12" t="s">
        <v>321</v>
      </c>
      <c r="D1958" s="12" t="s">
        <v>322</v>
      </c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30958</v>
      </c>
      <c r="B1959" s="2" t="str">
        <f>HYPERLINK("https://bacson.tamdiep.ninhbinh.gov.vn/", "UBND Ủy ban nhân dân phường Bắc Sơn tỉnh Ninh Bình")</f>
        <v>UBND Ủy ban nhân dân phường Bắc Sơn tỉnh Ninh Bình</v>
      </c>
      <c r="C1959" s="12" t="s">
        <v>321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30959</v>
      </c>
      <c r="B1960" s="2" t="s">
        <v>104</v>
      </c>
      <c r="C1960" s="13" t="s">
        <v>1</v>
      </c>
      <c r="D1960" s="12" t="s">
        <v>322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30960</v>
      </c>
      <c r="B1961" s="2" t="str">
        <f>HYPERLINK("https://ducbinhdong.songhinh.phuyen.gov.vn/", "UBND Ủy ban nhân dân xã Đức Bình Đông tỉnh Phú Yên")</f>
        <v>UBND Ủy ban nhân dân xã Đức Bình Đông tỉnh Phú Yên</v>
      </c>
      <c r="C1961" s="12" t="s">
        <v>321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30961</v>
      </c>
      <c r="B1962" s="2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1962" s="12" t="s">
        <v>321</v>
      </c>
      <c r="D1962" s="12" t="s">
        <v>322</v>
      </c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30962</v>
      </c>
      <c r="B1963" s="2" t="str">
        <f>HYPERLINK("https://binhgiang.haiduong.gov.vn/", "UBND Ủy ban nhân dân huyện Bình Giang tỉnh Hải Dương")</f>
        <v>UBND Ủy ban nhân dân huyện Bình Giang tỉnh Hải Dương</v>
      </c>
      <c r="C1963" s="12" t="s">
        <v>321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30963</v>
      </c>
      <c r="B1964" s="2" t="str">
        <f>HYPERLINK("https://www.facebook.com/p/C%C3%B4ng-an-x%C3%A3-Tr%C6%B0%E1%BB%9Dng-Xu%C3%A2n-100057042440120/", "Công an xã Trường Xuân thành phố Cần Thơ")</f>
        <v>Công an xã Trường Xuân thành phố Cần Thơ</v>
      </c>
      <c r="C1964" s="12" t="s">
        <v>321</v>
      </c>
      <c r="D1964" s="12" t="s">
        <v>322</v>
      </c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30964</v>
      </c>
      <c r="B1965" s="2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1965" s="12" t="s">
        <v>321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30965</v>
      </c>
      <c r="B1966" s="2" t="str">
        <f>HYPERLINK("https://www.facebook.com/p/Tu%E1%BB%95i-tr%E1%BA%BB-C%C3%B4ng-an-TP-S%E1%BA%A7m-S%C6%A1n-100069346653553/?locale=te_IN", "Công an xã Bắc Lương tỉnh Thanh Hóa")</f>
        <v>Công an xã Bắc Lương tỉnh Thanh Hóa</v>
      </c>
      <c r="C1966" s="12" t="s">
        <v>321</v>
      </c>
      <c r="D1966" s="12" t="s">
        <v>322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30966</v>
      </c>
      <c r="B1967" s="2" t="str">
        <f>HYPERLINK("https://bacluong.thoxuan.thanhhoa.gov.vn/", "UBND Ủy ban nhân dân xã Bắc Lương tỉnh Thanh Hóa")</f>
        <v>UBND Ủy ban nhân dân xã Bắc Lương tỉnh Thanh Hóa</v>
      </c>
      <c r="C1967" s="12" t="s">
        <v>321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30967</v>
      </c>
      <c r="B1968" s="2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1968" s="12" t="s">
        <v>321</v>
      </c>
      <c r="D1968" s="12" t="s">
        <v>322</v>
      </c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30968</v>
      </c>
      <c r="B1969" s="2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1969" s="12" t="s">
        <v>321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30969</v>
      </c>
      <c r="B1970" s="2" t="str">
        <f>HYPERLINK("https://www.facebook.com/p/C%C3%B4ng-an-huy%E1%BB%87n-Thu%E1%BA%ADn-Ch%C3%A2u-t%E1%BB%89nh-S%C6%A1n-La-100064903382297/", "Công an xã Phổng Lăng tỉnh Sơn La")</f>
        <v>Công an xã Phổng Lăng tỉnh Sơn La</v>
      </c>
      <c r="C1970" s="12" t="s">
        <v>321</v>
      </c>
      <c r="D1970" s="12" t="s">
        <v>322</v>
      </c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30970</v>
      </c>
      <c r="B1971" s="2" t="str">
        <f>HYPERLINK("https://langson.gov.vn/", "UBND Ủy ban nhân dân xã Phổng Lăng tỉnh Sơn La")</f>
        <v>UBND Ủy ban nhân dân xã Phổng Lăng tỉnh Sơn La</v>
      </c>
      <c r="C1971" s="12" t="s">
        <v>321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30971</v>
      </c>
      <c r="B1972" s="2" t="str">
        <f>HYPERLINK("https://www.facebook.com/p/C%C3%B4ng-an-x%C3%A3-V%C4%83n-Ph%C3%BA-TP-Y%C3%AAn-B%C3%A1i-100067045363307/", "Công an xã Văn Phú tỉnh Yên Bái")</f>
        <v>Công an xã Văn Phú tỉnh Yên Bái</v>
      </c>
      <c r="C1972" s="12" t="s">
        <v>321</v>
      </c>
      <c r="D1972" s="12" t="s">
        <v>322</v>
      </c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30972</v>
      </c>
      <c r="B1973" s="2" t="str">
        <f>HYPERLINK("http://vanphu.thanhphoyenbai.yenbai.gov.vn/", "UBND Ủy ban nhân dân xã Văn Phú tỉnh Yên Bái")</f>
        <v>UBND Ủy ban nhân dân xã Văn Phú tỉnh Yên Bái</v>
      </c>
      <c r="C1973" s="12" t="s">
        <v>321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30973</v>
      </c>
      <c r="B1974" s="2" t="str">
        <f>HYPERLINK("https://www.facebook.com/thcsdaihop.tu.ky/", "Công an xã Đại Hợp tỉnh Hải Dương")</f>
        <v>Công an xã Đại Hợp tỉnh Hải Dương</v>
      </c>
      <c r="C1974" s="12" t="s">
        <v>321</v>
      </c>
      <c r="D1974" s="12" t="s">
        <v>322</v>
      </c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30974</v>
      </c>
      <c r="B1975" s="2" t="str">
        <f>HYPERLINK("https://kienthuy.haiphong.gov.vn/cac-xa-thi-tran/xa-dai-hop-308386", "UBND Ủy ban nhân dân xã Đại Hợp tỉnh Hải Dương")</f>
        <v>UBND Ủy ban nhân dân xã Đại Hợp tỉnh Hải Dương</v>
      </c>
      <c r="C1975" s="12" t="s">
        <v>321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30975</v>
      </c>
      <c r="B1976" s="2" t="str">
        <f>HYPERLINK("https://www.facebook.com/p/%C4%90o%C3%A0n-Thanh-ni%C3%AAn-C%C3%B4ng-an-t%E1%BB%89nh-%C4%90%E1%BA%AFk-L%E1%BA%AFk-100070405173006/", "Công an tỉnh Đắk Lắk tỉnh Đắk Lắk")</f>
        <v>Công an tỉnh Đắk Lắk tỉnh Đắk Lắk</v>
      </c>
      <c r="C1976" s="12" t="s">
        <v>321</v>
      </c>
      <c r="D1976" s="12" t="s">
        <v>322</v>
      </c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30976</v>
      </c>
      <c r="B1977" s="2" t="str">
        <f>HYPERLINK("https://daklak.gov.vn/", "UBND Ủy ban nhân dân tỉnh Đắk Lắk tỉnh Đắk Lắk")</f>
        <v>UBND Ủy ban nhân dân tỉnh Đắk Lắk tỉnh Đắk Lắk</v>
      </c>
      <c r="C1977" s="12" t="s">
        <v>321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30977</v>
      </c>
      <c r="B1978" s="2" t="s">
        <v>216</v>
      </c>
      <c r="C1978" s="13" t="s">
        <v>1</v>
      </c>
      <c r="D1978" s="12" t="s">
        <v>322</v>
      </c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30978</v>
      </c>
      <c r="B1979" s="2" t="str">
        <f>HYPERLINK("https://sonla.gov.vn/4/469/61721/541293/tin-chinh-tri/chu-tich-uy-ban-trung-uong-mttq-viet-nam-du-ngay-hoi-dai-doan-ket-toan-dan-toc-tai-xom-5-xa-muon", "UBND Ủy ban nhân dân xã Mường Giàng tỉnh Sơn La")</f>
        <v>UBND Ủy ban nhân dân xã Mường Giàng tỉnh Sơn La</v>
      </c>
      <c r="C1979" s="12" t="s">
        <v>321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30979</v>
      </c>
      <c r="B1980" s="2" t="str">
        <f>HYPERLINK("https://www.facebook.com/p/C%C3%B4ng-an-x%C3%A3-Long-Th%E1%BB%8D-100082443905683/", "Công an xã Long An tỉnh Đồng Nai")</f>
        <v>Công an xã Long An tỉnh Đồng Nai</v>
      </c>
      <c r="C1980" s="12" t="s">
        <v>321</v>
      </c>
      <c r="D1980" s="12" t="s">
        <v>322</v>
      </c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30980</v>
      </c>
      <c r="B1981" s="2" t="str">
        <f>HYPERLINK("https://longthanh.dongnai.gov.vn/", "UBND Ủy ban nhân dân xã Long An tỉnh Đồng Nai")</f>
        <v>UBND Ủy ban nhân dân xã Long An tỉnh Đồng Nai</v>
      </c>
      <c r="C1981" s="12" t="s">
        <v>321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30981</v>
      </c>
      <c r="B1982" s="2" t="s">
        <v>123</v>
      </c>
      <c r="C1982" s="13" t="s">
        <v>1</v>
      </c>
      <c r="D1982" s="12" t="s">
        <v>322</v>
      </c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30982</v>
      </c>
      <c r="B1983" s="2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1983" s="12" t="s">
        <v>321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30983</v>
      </c>
      <c r="B1984" s="2" t="s">
        <v>46</v>
      </c>
      <c r="C1984" s="13" t="s">
        <v>1</v>
      </c>
      <c r="D1984" s="12" t="s">
        <v>322</v>
      </c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30984</v>
      </c>
      <c r="B1985" s="2" t="str">
        <f>HYPERLINK("https://tanthanh.langgiang.bacgiang.gov.vn/", "UBND Ủy ban nhân dân xã Tân Thanh tỉnh Bắc Giang")</f>
        <v>UBND Ủy ban nhân dân xã Tân Thanh tỉnh Bắc Giang</v>
      </c>
      <c r="C1985" s="12" t="s">
        <v>321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30985</v>
      </c>
      <c r="B1986" s="2" t="str">
        <f>HYPERLINK("https://www.facebook.com/p/C%C3%B4ng-an-x%C3%A3-%C4%90%E1%BA%A1i-Ph%C6%B0%E1%BB%9Bc-huy%E1%BB%87n-C%C3%A0ng-Long-t%E1%BB%89nh-Tr%C3%A0-Vinh-100070557765383/?locale=vi_VN", "Công an xã Đại Phước tỉnh Vĩnh Long")</f>
        <v>Công an xã Đại Phước tỉnh Vĩnh Long</v>
      </c>
      <c r="C1986" s="12" t="s">
        <v>321</v>
      </c>
      <c r="D1986" s="12" t="s">
        <v>322</v>
      </c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30986</v>
      </c>
      <c r="B1987" s="2" t="str">
        <f>HYPERLINK("https://vinhlong.gov.vn/", "UBND Ủy ban nhân dân xã Đại Phước tỉnh Vĩnh Long")</f>
        <v>UBND Ủy ban nhân dân xã Đại Phước tỉnh Vĩnh Long</v>
      </c>
      <c r="C1987" s="12" t="s">
        <v>321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30987</v>
      </c>
      <c r="B1988" s="2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1988" s="12" t="s">
        <v>321</v>
      </c>
      <c r="D1988" s="12" t="s">
        <v>322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30988</v>
      </c>
      <c r="B1989" s="2" t="str">
        <f>HYPERLINK("https://cholach.bentre.gov.vn/", "UBND Ủy ban nhân dân thị trấn Chợ Lách tỉnh Bến Tre")</f>
        <v>UBND Ủy ban nhân dân thị trấn Chợ Lách tỉnh Bến Tre</v>
      </c>
      <c r="C1989" s="12" t="s">
        <v>321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30989</v>
      </c>
      <c r="B1990" s="2" t="str">
        <f>HYPERLINK("https://www.facebook.com/p/C%C3%B4ng-an-x%C3%A3-D%C6%B0%E1%BB%A1ng-%C4%90i%E1%BB%81m-huy%E1%BB%87n-Ch%C3%A2u-Th%C3%A0nh-t%E1%BB%89nh-Ti%E1%BB%81n-Giang-100070629619680/", "Công an xã Dưỡng Điềm tỉnh TIỀN GIANG")</f>
        <v>Công an xã Dưỡng Điềm tỉnh TIỀN GIANG</v>
      </c>
      <c r="C1990" s="12" t="s">
        <v>321</v>
      </c>
      <c r="D1990" s="12" t="s">
        <v>322</v>
      </c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30990</v>
      </c>
      <c r="B1991" s="2" t="str">
        <f>HYPERLINK("https://chauthanh.tiengiang.gov.vn/chi-tiet-tin?/xa-duong-diem/8287952", "UBND Ủy ban nhân dân xã Dưỡng Điềm tỉnh TIỀN GIANG")</f>
        <v>UBND Ủy ban nhân dân xã Dưỡng Điềm tỉnh TIỀN GIANG</v>
      </c>
      <c r="C1991" s="12" t="s">
        <v>321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30991</v>
      </c>
      <c r="B1992" s="2" t="s">
        <v>120</v>
      </c>
      <c r="C1992" s="13" t="s">
        <v>1</v>
      </c>
      <c r="D1992" s="12" t="s">
        <v>322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30992</v>
      </c>
      <c r="B1993" s="2" t="str">
        <f>HYPERLINK("https://www.travinh.gov.vn/", "UBND Ủy ban nhân dân xã An Trường tỉnh Trà Vinh")</f>
        <v>UBND Ủy ban nhân dân xã An Trường tỉnh Trà Vinh</v>
      </c>
      <c r="C1993" s="12" t="s">
        <v>321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30993</v>
      </c>
      <c r="B1994" s="2" t="s">
        <v>217</v>
      </c>
      <c r="C1994" s="13" t="s">
        <v>1</v>
      </c>
      <c r="D1994" s="12" t="s">
        <v>322</v>
      </c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30994</v>
      </c>
      <c r="B1995" s="2" t="str">
        <f>HYPERLINK("https://www.kontum.gov.vn/pages/detail/32892/Chu-tich-UBND-tinh-cong-nhan-xa-Po-Y-va-xa-Kon-Dao-dat-chuan-xa-NTM-nam-2018.html", "UBND Ủy ban nhân dân xã Kon Đào tỉnh Đắk Nông")</f>
        <v>UBND Ủy ban nhân dân xã Kon Đào tỉnh Đắk Nông</v>
      </c>
      <c r="C1995" s="12" t="s">
        <v>321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30995</v>
      </c>
      <c r="B1996" s="2" t="str">
        <f>HYPERLINK("https://www.facebook.com/100070689427573", "Công an xã Phú Nghĩa thành phố Hà Nội")</f>
        <v>Công an xã Phú Nghĩa thành phố Hà Nội</v>
      </c>
      <c r="C1996" s="12" t="s">
        <v>321</v>
      </c>
      <c r="D1996" s="12" t="s">
        <v>322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30996</v>
      </c>
      <c r="B1997" s="2" t="str">
        <f>HYPERLINK("https://bavi.hanoi.gov.vn/xa-phu-ong?p_p_auth=Tc2OyjVe&amp;p_p_id=49&amp;p_p_lifecycle=1&amp;p_p_state=normal&amp;p_p_mode=view&amp;_49_struts_action=%2Fmy_sites%2Fview&amp;_49_groupId=3676906&amp;_49_privateLayout=false", "UBND Ủy ban nhân dân xã Phú Nghĩa thành phố Hà Nội")</f>
        <v>UBND Ủy ban nhân dân xã Phú Nghĩa thành phố Hà Nội</v>
      </c>
      <c r="C1997" s="12" t="s">
        <v>321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30997</v>
      </c>
      <c r="B1998" s="2" t="str">
        <f>HYPERLINK("https://www.facebook.com/p/C%C3%B4ng-an-x%C3%A3-Kim-S%C6%A1n-100070693235318/", "Công an xã Kim Sơn tỉnh TIỀN GIANG")</f>
        <v>Công an xã Kim Sơn tỉnh TIỀN GIANG</v>
      </c>
      <c r="C1998" s="12" t="s">
        <v>321</v>
      </c>
      <c r="D1998" s="12" t="s">
        <v>322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30998</v>
      </c>
      <c r="B1999" s="2" t="str">
        <f>HYPERLINK("https://chauthanh.tiengiang.gov.vn/chi-tiet-tin?/xa-kim-son/9025950", "UBND Ủy ban nhân dân xã Kim Sơn tỉnh TIỀN GIANG")</f>
        <v>UBND Ủy ban nhân dân xã Kim Sơn tỉnh TIỀN GIANG</v>
      </c>
      <c r="C1999" s="12" t="s">
        <v>321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30999</v>
      </c>
      <c r="B2000" s="2" t="s">
        <v>121</v>
      </c>
      <c r="C2000" s="13" t="s">
        <v>1</v>
      </c>
      <c r="D2000" s="12" t="s">
        <v>322</v>
      </c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31000</v>
      </c>
      <c r="B2001" s="2" t="str">
        <f>HYPERLINK("https://huyenhoi.canglong.travinh.gov.vn/", "UBND Ủy ban nhân dân xã Huyền Hội tỉnh Trà Vinh")</f>
        <v>UBND Ủy ban nhân dân xã Huyền Hội tỉnh Trà Vinh</v>
      </c>
      <c r="C2001" s="12" t="s">
        <v>321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  <row r="2002" spans="1:17" ht="30" customHeight="1" x14ac:dyDescent="0.25">
      <c r="A2002" s="1">
        <v>31001</v>
      </c>
      <c r="B2002" s="2" t="str">
        <f>HYPERLINK("https://www.facebook.com/dtncatquangngai/", "Công an tỉnh Quảng Ngãi tỉnh Quảng Ngãi")</f>
        <v>Công an tỉnh Quảng Ngãi tỉnh Quảng Ngãi</v>
      </c>
      <c r="C2002" s="12" t="s">
        <v>321</v>
      </c>
      <c r="D2002" s="12" t="s">
        <v>322</v>
      </c>
      <c r="F2002" s="4"/>
      <c r="G2002" s="4"/>
      <c r="H2002" s="4"/>
      <c r="I2002" s="1"/>
      <c r="J2002" s="1"/>
      <c r="K2002" s="1"/>
      <c r="L2002" s="1"/>
      <c r="M2002" s="1"/>
      <c r="N2002" s="4"/>
      <c r="O2002" s="4"/>
      <c r="P2002" s="4"/>
      <c r="Q2002" s="4"/>
    </row>
    <row r="2003" spans="1:17" ht="30" customHeight="1" x14ac:dyDescent="0.25">
      <c r="A2003" s="1">
        <v>31002</v>
      </c>
      <c r="B2003" s="2" t="str">
        <f>HYPERLINK("https://quangngai.gov.vn/", "UBND Ủy ban nhân dân tỉnh Quảng Ngãi tỉnh Quảng Ngãi")</f>
        <v>UBND Ủy ban nhân dân tỉnh Quảng Ngãi tỉnh Quảng Ngãi</v>
      </c>
      <c r="C2003" s="12" t="s">
        <v>321</v>
      </c>
      <c r="F2003" s="4"/>
      <c r="G2003" s="4"/>
      <c r="H2003" s="4"/>
      <c r="I2003" s="1"/>
      <c r="J2003" s="1"/>
      <c r="K2003" s="1"/>
      <c r="L2003" s="1"/>
      <c r="M2003" s="1"/>
      <c r="N2003" s="4"/>
      <c r="O2003" s="4"/>
      <c r="P2003" s="4"/>
      <c r="Q2003" s="4"/>
    </row>
    <row r="2004" spans="1:17" ht="30" customHeight="1" x14ac:dyDescent="0.25">
      <c r="A2004" s="1">
        <v>31003</v>
      </c>
      <c r="B2004" s="2" t="str">
        <f>HYPERLINK("https://www.facebook.com/p/C%C3%B4ng-an-x%C3%A3-Chi%E1%BB%81ng-B%C3%B4m-100070855406051/", "Công an xã Chiềng Bôm tỉnh Sơn La")</f>
        <v>Công an xã Chiềng Bôm tỉnh Sơn La</v>
      </c>
      <c r="C2004" s="12" t="s">
        <v>321</v>
      </c>
      <c r="D2004" s="12" t="s">
        <v>322</v>
      </c>
      <c r="F2004" s="4"/>
      <c r="G2004" s="4"/>
      <c r="H2004" s="4"/>
      <c r="I2004" s="1"/>
      <c r="J2004" s="1"/>
      <c r="K2004" s="1"/>
      <c r="L2004" s="1"/>
      <c r="M2004" s="1"/>
      <c r="N2004" s="4"/>
      <c r="O2004" s="4"/>
      <c r="P2004" s="4"/>
      <c r="Q2004" s="4"/>
    </row>
    <row r="2005" spans="1:17" ht="30" customHeight="1" x14ac:dyDescent="0.25">
      <c r="A2005" s="1">
        <v>31004</v>
      </c>
      <c r="B2005" s="2" t="str">
        <f>HYPERLINK("https://dichvucong.gov.vn/p/home/dvc-tthc-co-quan-chi-tiet.html?id=369314", "UBND Ủy ban nhân dân xã Chiềng Bôm tỉnh Sơn La")</f>
        <v>UBND Ủy ban nhân dân xã Chiềng Bôm tỉnh Sơn La</v>
      </c>
      <c r="C2005" s="12" t="s">
        <v>321</v>
      </c>
      <c r="F2005" s="4"/>
      <c r="G2005" s="4"/>
      <c r="H2005" s="4"/>
      <c r="I2005" s="1"/>
      <c r="J2005" s="1"/>
      <c r="K2005" s="1"/>
      <c r="L2005" s="1"/>
      <c r="M2005" s="1"/>
      <c r="N2005" s="4"/>
      <c r="O2005" s="4"/>
      <c r="P2005" s="4"/>
      <c r="Q2005" s="4"/>
    </row>
    <row r="2006" spans="1:17" ht="30" customHeight="1" x14ac:dyDescent="0.25">
      <c r="A2006" s="1">
        <v>31005</v>
      </c>
      <c r="B2006" s="2" t="str">
        <f>HYPERLINK("https://www.facebook.com/policetramy/", "Công an thị trấn Trà My tỉnh Quảng Nam")</f>
        <v>Công an thị trấn Trà My tỉnh Quảng Nam</v>
      </c>
      <c r="C2006" s="12" t="s">
        <v>321</v>
      </c>
      <c r="D2006" s="12" t="s">
        <v>322</v>
      </c>
      <c r="F2006" s="4"/>
      <c r="G2006" s="4"/>
      <c r="H2006" s="4"/>
      <c r="I2006" s="1"/>
      <c r="J2006" s="1"/>
      <c r="K2006" s="1"/>
      <c r="L2006" s="1"/>
      <c r="M2006" s="1"/>
      <c r="N2006" s="4"/>
      <c r="O2006" s="4"/>
      <c r="P2006" s="4"/>
      <c r="Q2006" s="4"/>
    </row>
    <row r="2007" spans="1:17" ht="30" customHeight="1" x14ac:dyDescent="0.25">
      <c r="A2007" s="1">
        <v>31006</v>
      </c>
      <c r="B2007" s="2" t="str">
        <f>HYPERLINK("https://bactramy.quangnam.gov.vn/webcenter/portal/bactramy", "UBND Ủy ban nhân dân thị trấn Trà My tỉnh Quảng Nam")</f>
        <v>UBND Ủy ban nhân dân thị trấn Trà My tỉnh Quảng Nam</v>
      </c>
      <c r="C2007" s="12" t="s">
        <v>321</v>
      </c>
      <c r="F2007" s="4"/>
      <c r="G2007" s="4"/>
      <c r="H2007" s="4"/>
      <c r="I2007" s="1"/>
      <c r="J2007" s="1"/>
      <c r="K2007" s="1"/>
      <c r="L2007" s="1"/>
      <c r="M2007" s="1"/>
      <c r="N2007" s="4"/>
      <c r="O2007" s="4"/>
      <c r="P2007" s="4"/>
      <c r="Q2007" s="4"/>
    </row>
    <row r="2008" spans="1:17" ht="30" customHeight="1" x14ac:dyDescent="0.25">
      <c r="A2008" s="1">
        <v>31007</v>
      </c>
      <c r="B2008" s="2" t="str">
        <f>HYPERLINK("https://www.facebook.com/conganxadonglac/", "Công an xã Đồng Lạc tỉnh Phú Thọ")</f>
        <v>Công an xã Đồng Lạc tỉnh Phú Thọ</v>
      </c>
      <c r="C2008" s="12" t="s">
        <v>321</v>
      </c>
      <c r="D2008" s="12" t="s">
        <v>322</v>
      </c>
      <c r="F2008" s="4"/>
      <c r="G2008" s="4"/>
      <c r="H2008" s="4"/>
      <c r="I2008" s="1"/>
      <c r="J2008" s="1"/>
      <c r="K2008" s="1"/>
      <c r="L2008" s="1"/>
      <c r="M2008" s="1"/>
      <c r="N2008" s="4"/>
      <c r="O2008" s="4"/>
      <c r="P2008" s="4"/>
      <c r="Q2008" s="4"/>
    </row>
    <row r="2009" spans="1:17" ht="30" customHeight="1" x14ac:dyDescent="0.25">
      <c r="A2009" s="1">
        <v>31008</v>
      </c>
      <c r="B2009" s="2" t="str">
        <f>HYPERLINK("https://yenlap.phutho.gov.vn/khu-minh-cat-xa-dong-lac-to-chuc-ngay-hoi-dai-doan-ket-toan-dan-toc/", "UBND Ủy ban nhân dân xã Đồng Lạc tỉnh Phú Thọ")</f>
        <v>UBND Ủy ban nhân dân xã Đồng Lạc tỉnh Phú Thọ</v>
      </c>
      <c r="C2009" s="12" t="s">
        <v>321</v>
      </c>
      <c r="F2009" s="4"/>
      <c r="G2009" s="4"/>
      <c r="H2009" s="4"/>
      <c r="I2009" s="1"/>
      <c r="J2009" s="1"/>
      <c r="K2009" s="1"/>
      <c r="L2009" s="1"/>
      <c r="M2009" s="1"/>
      <c r="N2009" s="4"/>
      <c r="O2009" s="4"/>
      <c r="P2009" s="4"/>
      <c r="Q2009" s="4"/>
    </row>
    <row r="2010" spans="1:17" ht="30" customHeight="1" x14ac:dyDescent="0.25">
      <c r="A2010" s="1">
        <v>31009</v>
      </c>
      <c r="B2010" s="2" t="str">
        <f>HYPERLINK("https://www.facebook.com/p/C%C3%B4ng-an-x%C3%A3-%C4%90%E1%BB%93ng-L%E1%BA%A1c-Nam-S%C3%A1ch-100072499323496/", "Công an xã Đồng Lạc tỉnh Hải Dương")</f>
        <v>Công an xã Đồng Lạc tỉnh Hải Dương</v>
      </c>
      <c r="C2010" s="12" t="s">
        <v>321</v>
      </c>
      <c r="D2010" s="12" t="s">
        <v>322</v>
      </c>
      <c r="F2010" s="4"/>
      <c r="G2010" s="4"/>
      <c r="H2010" s="4"/>
      <c r="I2010" s="1"/>
      <c r="J2010" s="1"/>
      <c r="K2010" s="1"/>
      <c r="L2010" s="1"/>
      <c r="M2010" s="1"/>
      <c r="N2010" s="4"/>
      <c r="O2010" s="4"/>
      <c r="P2010" s="4"/>
      <c r="Q2010" s="4"/>
    </row>
    <row r="2011" spans="1:17" ht="30" customHeight="1" x14ac:dyDescent="0.25">
      <c r="A2011" s="1">
        <v>31010</v>
      </c>
      <c r="B2011" s="2" t="str">
        <f>HYPERLINK("http://donglac.namsach.haiduong.gov.vn/", "UBND Ủy ban nhân dân xã Đồng Lạc tỉnh Hải Dương")</f>
        <v>UBND Ủy ban nhân dân xã Đồng Lạc tỉnh Hải Dương</v>
      </c>
      <c r="C2011" s="12" t="s">
        <v>321</v>
      </c>
      <c r="F2011" s="4"/>
      <c r="G2011" s="4"/>
      <c r="H2011" s="4"/>
      <c r="I2011" s="1"/>
      <c r="J2011" s="1"/>
      <c r="K2011" s="1"/>
      <c r="L2011" s="1"/>
      <c r="M2011" s="1"/>
      <c r="N2011" s="4"/>
      <c r="O2011" s="4"/>
      <c r="P2011" s="4"/>
      <c r="Q2011" s="4"/>
    </row>
    <row r="2012" spans="1:17" ht="30" customHeight="1" x14ac:dyDescent="0.25">
      <c r="A2012" s="1">
        <v>31011</v>
      </c>
      <c r="B2012" s="2" t="str">
        <f>HYPERLINK("https://www.facebook.com/people/C%C3%B4ng-an-x%C3%A3-Ta-Ma-Huy%E1%BB%87n-Tu%E1%BA%A7n-Gi%C3%A1o-T%E1%BB%89nh-%C4%90i%E1%BB%87n-Bi%C3%AAn/100071017850056/", "Công an xã Ta Ma tỉnh Điện Biên")</f>
        <v>Công an xã Ta Ma tỉnh Điện Biên</v>
      </c>
      <c r="C2012" s="12" t="s">
        <v>321</v>
      </c>
      <c r="D2012" s="12" t="s">
        <v>322</v>
      </c>
      <c r="F2012" s="4"/>
      <c r="G2012" s="4"/>
      <c r="H2012" s="4"/>
      <c r="I2012" s="1"/>
      <c r="J2012" s="1"/>
      <c r="K2012" s="1"/>
      <c r="L2012" s="1"/>
      <c r="M2012" s="1"/>
      <c r="N2012" s="4"/>
      <c r="O2012" s="4"/>
      <c r="P2012" s="4"/>
      <c r="Q2012" s="4"/>
    </row>
    <row r="2013" spans="1:17" ht="30" customHeight="1" x14ac:dyDescent="0.25">
      <c r="A2013" s="1">
        <v>31012</v>
      </c>
      <c r="B2013" s="2" t="str">
        <f>HYPERLINK("https://stttt.dienbien.gov.vn/vi/about/danh-sach-nguoi-phat-ngon-tinh-dien-bien-nam-2018.html", "UBND Ủy ban nhân dân xã Ta Ma tỉnh Điện Biên")</f>
        <v>UBND Ủy ban nhân dân xã Ta Ma tỉnh Điện Biên</v>
      </c>
      <c r="C2013" s="12" t="s">
        <v>321</v>
      </c>
      <c r="F2013" s="4"/>
      <c r="G2013" s="4"/>
      <c r="H2013" s="4"/>
      <c r="I2013" s="1"/>
      <c r="J2013" s="1"/>
      <c r="K2013" s="1"/>
      <c r="L2013" s="1"/>
      <c r="M2013" s="1"/>
      <c r="N2013" s="4"/>
      <c r="O2013" s="4"/>
      <c r="P2013" s="4"/>
      <c r="Q2013" s="4"/>
    </row>
    <row r="2014" spans="1:17" ht="30" customHeight="1" x14ac:dyDescent="0.25">
      <c r="A2014" s="1">
        <v>31013</v>
      </c>
      <c r="B2014" s="2" t="s">
        <v>17</v>
      </c>
      <c r="C2014" s="13" t="s">
        <v>1</v>
      </c>
      <c r="D2014" s="12" t="s">
        <v>322</v>
      </c>
      <c r="F2014" s="4"/>
      <c r="G2014" s="4"/>
      <c r="H2014" s="4"/>
      <c r="I2014" s="1"/>
      <c r="J2014" s="1"/>
      <c r="K2014" s="1"/>
      <c r="L2014" s="1"/>
      <c r="M2014" s="1"/>
      <c r="N2014" s="4"/>
      <c r="O2014" s="4"/>
      <c r="P2014" s="4"/>
      <c r="Q2014" s="4"/>
    </row>
    <row r="2015" spans="1:17" ht="30" customHeight="1" x14ac:dyDescent="0.25">
      <c r="A2015" s="1">
        <v>31014</v>
      </c>
      <c r="B2015" s="2" t="str">
        <f>HYPERLINK("https://laichau.gov.vn/tin-tuc-su-kien/hoat-dong-cua-lanh-dao-tinh/chu-tich-ubnd-tinh-tran-tien-dung-tiep-xuc-doi-thoai-truc-ti.html", "UBND Ủy ban nhân dân xã Hồ Thầu tỉnh Lai Châu")</f>
        <v>UBND Ủy ban nhân dân xã Hồ Thầu tỉnh Lai Châu</v>
      </c>
      <c r="C2015" s="12" t="s">
        <v>321</v>
      </c>
      <c r="F2015" s="4"/>
      <c r="G2015" s="4"/>
      <c r="H2015" s="4"/>
      <c r="I2015" s="1"/>
      <c r="J2015" s="1"/>
      <c r="K2015" s="1"/>
      <c r="L2015" s="1"/>
      <c r="M2015" s="1"/>
      <c r="N2015" s="4"/>
      <c r="O2015" s="4"/>
      <c r="P2015" s="4"/>
      <c r="Q2015" s="4"/>
    </row>
    <row r="2016" spans="1:17" ht="30" customHeight="1" x14ac:dyDescent="0.25">
      <c r="A2016" s="1">
        <v>31015</v>
      </c>
      <c r="B2016" s="2" t="str">
        <f>HYPERLINK("https://www.facebook.com/tuoitrecongansonla/", "Công an xã Bản Bo tỉnh Lai Châu")</f>
        <v>Công an xã Bản Bo tỉnh Lai Châu</v>
      </c>
      <c r="C2016" s="12" t="s">
        <v>321</v>
      </c>
      <c r="D2016" s="12" t="s">
        <v>322</v>
      </c>
      <c r="F2016" s="4"/>
      <c r="G2016" s="4"/>
      <c r="H2016" s="4"/>
      <c r="I2016" s="1"/>
      <c r="J2016" s="1"/>
      <c r="K2016" s="1"/>
      <c r="L2016" s="1"/>
      <c r="M2016" s="1"/>
      <c r="N2016" s="4"/>
      <c r="O2016" s="4"/>
      <c r="P2016" s="4"/>
      <c r="Q2016" s="4"/>
    </row>
    <row r="2017" spans="1:17" ht="30" customHeight="1" x14ac:dyDescent="0.25">
      <c r="A2017" s="1">
        <v>31016</v>
      </c>
      <c r="B2017" s="2" t="str">
        <f>HYPERLINK("https://laichau.gov.vn/thong-tin-nguoi-phat-ngon", "UBND Ủy ban nhân dân xã Bản Bo tỉnh Lai Châu")</f>
        <v>UBND Ủy ban nhân dân xã Bản Bo tỉnh Lai Châu</v>
      </c>
      <c r="C2017" s="12" t="s">
        <v>321</v>
      </c>
      <c r="F2017" s="4"/>
      <c r="G2017" s="4"/>
      <c r="H2017" s="4"/>
      <c r="I2017" s="1"/>
      <c r="J2017" s="1"/>
      <c r="K2017" s="1"/>
      <c r="L2017" s="1"/>
      <c r="M2017" s="1"/>
      <c r="N2017" s="4"/>
      <c r="O2017" s="4"/>
      <c r="P2017" s="4"/>
      <c r="Q2017" s="4"/>
    </row>
    <row r="2018" spans="1:17" ht="30" customHeight="1" x14ac:dyDescent="0.25">
      <c r="A2018" s="1">
        <v>31017</v>
      </c>
      <c r="B2018" s="2" t="s">
        <v>63</v>
      </c>
      <c r="C2018" s="13" t="s">
        <v>1</v>
      </c>
      <c r="D2018" s="12" t="s">
        <v>322</v>
      </c>
      <c r="F2018" s="4"/>
      <c r="G2018" s="4"/>
      <c r="H2018" s="4"/>
      <c r="I2018" s="1"/>
      <c r="J2018" s="1"/>
      <c r="K2018" s="1"/>
      <c r="L2018" s="1"/>
      <c r="M2018" s="1"/>
      <c r="N2018" s="4"/>
      <c r="O2018" s="4"/>
      <c r="P2018" s="4"/>
      <c r="Q2018" s="4"/>
    </row>
    <row r="2019" spans="1:17" ht="30" customHeight="1" x14ac:dyDescent="0.25">
      <c r="A2019" s="1">
        <v>31018</v>
      </c>
      <c r="B2019" s="2" t="str">
        <f>HYPERLINK("https://gialac.giavien.ninhbinh.gov.vn/", "UBND Ủy ban nhân dân xã Gia Lạc tỉnh Ninh Bình")</f>
        <v>UBND Ủy ban nhân dân xã Gia Lạc tỉnh Ninh Bình</v>
      </c>
      <c r="C2019" s="12" t="s">
        <v>321</v>
      </c>
      <c r="F2019" s="4"/>
      <c r="G2019" s="4"/>
      <c r="H2019" s="4"/>
      <c r="I2019" s="1"/>
      <c r="J2019" s="1"/>
      <c r="K2019" s="1"/>
      <c r="L2019" s="1"/>
      <c r="M2019" s="1"/>
      <c r="N2019" s="4"/>
      <c r="O2019" s="4"/>
      <c r="P2019" s="4"/>
      <c r="Q2019" s="4"/>
    </row>
    <row r="2020" spans="1:17" ht="30" customHeight="1" x14ac:dyDescent="0.25">
      <c r="A2020" s="1">
        <v>31019</v>
      </c>
      <c r="B2020" s="2" t="str">
        <f>HYPERLINK("https://www.facebook.com/p/Tu%E1%BB%95i-tr%E1%BA%BB-C%C3%B4ng-an-Th%C3%A1i-B%C3%ACnh-100068113789461/", "Công an xã Quỳnh Bảo tỉnh Thái Bình")</f>
        <v>Công an xã Quỳnh Bảo tỉnh Thái Bình</v>
      </c>
      <c r="C2020" s="12" t="s">
        <v>321</v>
      </c>
      <c r="D2020" s="12" t="s">
        <v>322</v>
      </c>
      <c r="F2020" s="4"/>
      <c r="G2020" s="4"/>
      <c r="H2020" s="4"/>
      <c r="I2020" s="1"/>
      <c r="J2020" s="1"/>
      <c r="K2020" s="1"/>
      <c r="L2020" s="1"/>
      <c r="M2020" s="1"/>
      <c r="N2020" s="4"/>
      <c r="O2020" s="4"/>
      <c r="P2020" s="4"/>
      <c r="Q2020" s="4"/>
    </row>
    <row r="2021" spans="1:17" ht="30" customHeight="1" x14ac:dyDescent="0.25">
      <c r="A2021" s="1">
        <v>31020</v>
      </c>
      <c r="B2021" s="2" t="str">
        <f>HYPERLINK("https://quynhphu.thaibinh.gov.vn/danh-sach-cac-xa/xa-quynh-bao", "UBND Ủy ban nhân dân xã Quỳnh Bảo tỉnh Thái Bình")</f>
        <v>UBND Ủy ban nhân dân xã Quỳnh Bảo tỉnh Thái Bình</v>
      </c>
      <c r="C2021" s="12" t="s">
        <v>321</v>
      </c>
      <c r="F2021" s="4"/>
      <c r="G2021" s="4"/>
      <c r="H2021" s="4"/>
      <c r="I2021" s="1"/>
      <c r="J2021" s="1"/>
      <c r="K2021" s="1"/>
      <c r="L2021" s="1"/>
      <c r="M2021" s="1"/>
      <c r="N2021" s="4"/>
      <c r="O2021" s="4"/>
      <c r="P2021" s="4"/>
      <c r="Q2021" s="4"/>
    </row>
    <row r="2022" spans="1:17" ht="30" customHeight="1" x14ac:dyDescent="0.25">
      <c r="A2022" s="1">
        <v>31021</v>
      </c>
      <c r="B2022" s="2" t="str">
        <f>HYPERLINK("https://www.facebook.com/p/C%C3%B4ng-an-x%C3%A3-%C4%90%E1%BA%B7ng-S%C6%A1n-huy%E1%BB%81n-%C4%90%C3%B4-L%C6%B0%C6%A1ng-100063686486546/", "Công an xã Đặng Sơn tỉnh Nghệ An")</f>
        <v>Công an xã Đặng Sơn tỉnh Nghệ An</v>
      </c>
      <c r="C2022" s="12" t="s">
        <v>321</v>
      </c>
      <c r="D2022" s="12" t="s">
        <v>322</v>
      </c>
      <c r="F2022" s="4"/>
      <c r="G2022" s="4"/>
      <c r="H2022" s="4"/>
      <c r="I2022" s="1"/>
      <c r="J2022" s="1"/>
      <c r="K2022" s="1"/>
      <c r="L2022" s="1"/>
      <c r="M2022" s="1"/>
      <c r="N2022" s="4"/>
      <c r="O2022" s="4"/>
      <c r="P2022" s="4"/>
      <c r="Q2022" s="4"/>
    </row>
    <row r="2023" spans="1:17" ht="30" customHeight="1" x14ac:dyDescent="0.25">
      <c r="A2023" s="1">
        <v>31022</v>
      </c>
      <c r="B2023" s="2" t="str">
        <f>HYPERLINK("https://dangson.doluong.nghean.gov.vn/", "UBND Ủy ban nhân dân xã Đặng Sơn tỉnh Nghệ An")</f>
        <v>UBND Ủy ban nhân dân xã Đặng Sơn tỉnh Nghệ An</v>
      </c>
      <c r="C2023" s="12" t="s">
        <v>321</v>
      </c>
      <c r="F2023" s="4"/>
      <c r="G2023" s="4"/>
      <c r="H2023" s="4"/>
      <c r="I2023" s="1"/>
      <c r="J2023" s="1"/>
      <c r="K2023" s="1"/>
      <c r="L2023" s="1"/>
      <c r="M2023" s="1"/>
      <c r="N2023" s="4"/>
      <c r="O2023" s="4"/>
      <c r="P2023" s="4"/>
      <c r="Q2023" s="4"/>
    </row>
    <row r="2024" spans="1:17" ht="30" customHeight="1" x14ac:dyDescent="0.25">
      <c r="A2024" s="1">
        <v>31023</v>
      </c>
      <c r="B2024" s="2" t="s">
        <v>26</v>
      </c>
      <c r="C2024" s="13" t="s">
        <v>1</v>
      </c>
      <c r="D2024" s="12" t="s">
        <v>322</v>
      </c>
      <c r="F2024" s="4"/>
      <c r="G2024" s="4"/>
      <c r="H2024" s="4"/>
      <c r="I2024" s="1"/>
      <c r="J2024" s="1"/>
      <c r="K2024" s="1"/>
      <c r="L2024" s="1"/>
      <c r="M2024" s="1"/>
      <c r="N2024" s="4"/>
      <c r="O2024" s="4"/>
      <c r="P2024" s="4"/>
      <c r="Q2024" s="4"/>
    </row>
    <row r="2025" spans="1:17" ht="30" customHeight="1" x14ac:dyDescent="0.25">
      <c r="A2025" s="1">
        <v>31024</v>
      </c>
      <c r="B2025" s="2" t="str">
        <f>HYPERLINK("https://sonla.gov.vn/tin-tuc-su-kien-71823/hoi-nghi-truyen-thong-ve-cay-gai-xanh-cua-du-an-an-giam-ngheo-thong-qua-phat-trien-san-xuat-nong-713690", "UBND Ủy ban nhân dân xã Chiềng Tương tỉnh Sơn La")</f>
        <v>UBND Ủy ban nhân dân xã Chiềng Tương tỉnh Sơn La</v>
      </c>
      <c r="C2025" s="12" t="s">
        <v>321</v>
      </c>
      <c r="F2025" s="4"/>
      <c r="G2025" s="4"/>
      <c r="H2025" s="4"/>
      <c r="I2025" s="1"/>
      <c r="J2025" s="1"/>
      <c r="K2025" s="1"/>
      <c r="L2025" s="1"/>
      <c r="M2025" s="1"/>
      <c r="N2025" s="4"/>
      <c r="O2025" s="4"/>
      <c r="P2025" s="4"/>
      <c r="Q2025" s="4"/>
    </row>
    <row r="2026" spans="1:17" ht="30" customHeight="1" x14ac:dyDescent="0.25">
      <c r="A2026" s="1">
        <v>31025</v>
      </c>
      <c r="B2026" s="2" t="s">
        <v>49</v>
      </c>
      <c r="C2026" s="13" t="s">
        <v>1</v>
      </c>
      <c r="D2026" s="12" t="s">
        <v>322</v>
      </c>
      <c r="F2026" s="4"/>
      <c r="G2026" s="4"/>
      <c r="H2026" s="4"/>
      <c r="I2026" s="1"/>
      <c r="J2026" s="1"/>
      <c r="K2026" s="1"/>
      <c r="L2026" s="1"/>
      <c r="M2026" s="1"/>
      <c r="N2026" s="4"/>
      <c r="O2026" s="4"/>
      <c r="P2026" s="4"/>
      <c r="Q2026" s="4"/>
    </row>
    <row r="2027" spans="1:17" ht="30" customHeight="1" x14ac:dyDescent="0.25">
      <c r="A2027" s="1">
        <v>31026</v>
      </c>
      <c r="B2027" s="2" t="str">
        <f>HYPERLINK("https://tanloc.thoibinh.camau.gov.vn/hoat-dong-cua-to-chuc-co-so-dang/le-khoi-cong-xay-dung-cong-trinh-cau-dan-sinh-dong-xuan-xa-xuan-vien-huyen-yen-lap-tinh-phu-tho-99580", "UBND Ủy ban nhân dân xã Đồng Xuân tỉnh Phú Thọ")</f>
        <v>UBND Ủy ban nhân dân xã Đồng Xuân tỉnh Phú Thọ</v>
      </c>
      <c r="C2027" s="12" t="s">
        <v>321</v>
      </c>
      <c r="F2027" s="4"/>
      <c r="G2027" s="4"/>
      <c r="H2027" s="4"/>
      <c r="I2027" s="1"/>
      <c r="J2027" s="1"/>
      <c r="K2027" s="1"/>
      <c r="L2027" s="1"/>
      <c r="M2027" s="1"/>
      <c r="N2027" s="4"/>
      <c r="O2027" s="4"/>
      <c r="P2027" s="4"/>
      <c r="Q2027" s="4"/>
    </row>
    <row r="2028" spans="1:17" ht="30" customHeight="1" x14ac:dyDescent="0.25">
      <c r="A2028" s="1">
        <v>31027</v>
      </c>
      <c r="B2028" s="2" t="str">
        <f>HYPERLINK("https://www.facebook.com/people/C%C3%B4ng-an-x%C3%A3-Gia-Ti%E1%BA%BFn-Gia-Vi%E1%BB%85n/100071308752507/", "Công an xã Gia Tiến tỉnh Ninh Bình")</f>
        <v>Công an xã Gia Tiến tỉnh Ninh Bình</v>
      </c>
      <c r="C2028" s="12" t="s">
        <v>321</v>
      </c>
      <c r="D2028" s="12" t="s">
        <v>322</v>
      </c>
      <c r="F2028" s="4"/>
      <c r="G2028" s="4"/>
      <c r="H2028" s="4"/>
      <c r="I2028" s="1"/>
      <c r="J2028" s="1"/>
      <c r="K2028" s="1"/>
      <c r="L2028" s="1"/>
      <c r="M2028" s="1"/>
      <c r="N2028" s="4"/>
      <c r="O2028" s="4"/>
      <c r="P2028" s="4"/>
      <c r="Q2028" s="4"/>
    </row>
    <row r="2029" spans="1:17" ht="30" customHeight="1" x14ac:dyDescent="0.25">
      <c r="A2029" s="1">
        <v>31028</v>
      </c>
      <c r="B2029" s="2" t="str">
        <f>HYPERLINK("https://giatien.giavien.ninhbinh.gov.vn/", "UBND Ủy ban nhân dân xã Gia Tiến tỉnh Ninh Bình")</f>
        <v>UBND Ủy ban nhân dân xã Gia Tiến tỉnh Ninh Bình</v>
      </c>
      <c r="C2029" s="12" t="s">
        <v>321</v>
      </c>
      <c r="F2029" s="4"/>
      <c r="G2029" s="4"/>
      <c r="H2029" s="4"/>
      <c r="I2029" s="1"/>
      <c r="J2029" s="1"/>
      <c r="K2029" s="1"/>
      <c r="L2029" s="1"/>
      <c r="M2029" s="1"/>
      <c r="N2029" s="4"/>
      <c r="O2029" s="4"/>
      <c r="P2029" s="4"/>
      <c r="Q2029" s="4"/>
    </row>
    <row r="2030" spans="1:17" ht="30" customHeight="1" x14ac:dyDescent="0.25">
      <c r="A2030" s="1">
        <v>31029</v>
      </c>
      <c r="B2030" s="2" t="str">
        <f>HYPERLINK("https://www.facebook.com/congantinhquangbinh/", "Công an tỉnh Quảng Bình tỉnh Quảng Bình")</f>
        <v>Công an tỉnh Quảng Bình tỉnh Quảng Bình</v>
      </c>
      <c r="C2030" s="12" t="s">
        <v>321</v>
      </c>
      <c r="D2030" s="12" t="s">
        <v>322</v>
      </c>
      <c r="F2030" s="4"/>
      <c r="G2030" s="4"/>
      <c r="H2030" s="4"/>
      <c r="I2030" s="1"/>
      <c r="J2030" s="1"/>
      <c r="K2030" s="1"/>
      <c r="L2030" s="1"/>
      <c r="M2030" s="1"/>
      <c r="N2030" s="4"/>
      <c r="O2030" s="4"/>
      <c r="P2030" s="4"/>
      <c r="Q2030" s="4"/>
    </row>
    <row r="2031" spans="1:17" ht="30" customHeight="1" x14ac:dyDescent="0.25">
      <c r="A2031" s="1">
        <v>31030</v>
      </c>
      <c r="B2031" s="2" t="str">
        <f>HYPERLINK("https://quangbinh.gov.vn/", "UBND Ủy ban nhân dân tỉnh Quảng Bình tỉnh Quảng Bình")</f>
        <v>UBND Ủy ban nhân dân tỉnh Quảng Bình tỉnh Quảng Bình</v>
      </c>
      <c r="C2031" s="12" t="s">
        <v>321</v>
      </c>
      <c r="F2031" s="4"/>
      <c r="G2031" s="4"/>
      <c r="H2031" s="4"/>
      <c r="I2031" s="1"/>
      <c r="J2031" s="1"/>
      <c r="K2031" s="1"/>
      <c r="L2031" s="1"/>
      <c r="M2031" s="1"/>
      <c r="N2031" s="4"/>
      <c r="O2031" s="4"/>
      <c r="P2031" s="4"/>
      <c r="Q2031" s="4"/>
    </row>
    <row r="2032" spans="1:17" ht="30" customHeight="1" x14ac:dyDescent="0.25">
      <c r="A2032" s="1">
        <v>31031</v>
      </c>
      <c r="B2032" s="2" t="s">
        <v>218</v>
      </c>
      <c r="C2032" s="13" t="s">
        <v>1</v>
      </c>
      <c r="D2032" s="12" t="s">
        <v>322</v>
      </c>
      <c r="F2032" s="4"/>
      <c r="G2032" s="4"/>
      <c r="H2032" s="4"/>
      <c r="I2032" s="1"/>
      <c r="J2032" s="1"/>
      <c r="K2032" s="1"/>
      <c r="L2032" s="1"/>
      <c r="M2032" s="1"/>
      <c r="N2032" s="4"/>
      <c r="O2032" s="4"/>
      <c r="P2032" s="4"/>
      <c r="Q2032" s="4"/>
    </row>
    <row r="2033" spans="1:17" ht="30" customHeight="1" x14ac:dyDescent="0.25">
      <c r="A2033" s="1">
        <v>31032</v>
      </c>
      <c r="B2033" s="2" t="str">
        <f>HYPERLINK("https://tuyenhoa.quangbinh.gov.vn/3cms/upload/huyentuyenhoa/File/358.%20%20K%E1%BA%BFt%20lu%E1%BA%ADn%20t%E1%BB%91%20c%C3%A1o%20Nguy%E1%BB%85n%20Anh%20Tu%E1%BA%A5n%20PCTUBND%20x%C3%A3%20Mai%20H%C3%B3a%20(03.04.2020_10h58p35)_signed-.pdf", "UBND Ủy ban nhân dân xã Mai Hoá tỉnh Quảng Bình")</f>
        <v>UBND Ủy ban nhân dân xã Mai Hoá tỉnh Quảng Bình</v>
      </c>
      <c r="C2033" s="12" t="s">
        <v>321</v>
      </c>
      <c r="F2033" s="4"/>
      <c r="G2033" s="4"/>
      <c r="H2033" s="4"/>
      <c r="I2033" s="1"/>
      <c r="J2033" s="1"/>
      <c r="K2033" s="1"/>
      <c r="L2033" s="1"/>
      <c r="M2033" s="1"/>
      <c r="N2033" s="4"/>
      <c r="O2033" s="4"/>
      <c r="P2033" s="4"/>
      <c r="Q2033" s="4"/>
    </row>
    <row r="2034" spans="1:17" ht="30" customHeight="1" x14ac:dyDescent="0.25">
      <c r="A2034" s="1">
        <v>31033</v>
      </c>
      <c r="B2034" s="2" t="str">
        <f>HYPERLINK("https://www.facebook.com/tuoitreconganquangnam/", "Công an xã Trà Đông tỉnh Quảng Nam")</f>
        <v>Công an xã Trà Đông tỉnh Quảng Nam</v>
      </c>
      <c r="C2034" s="12" t="s">
        <v>321</v>
      </c>
      <c r="D2034" s="12" t="s">
        <v>322</v>
      </c>
      <c r="F2034" s="4"/>
      <c r="G2034" s="4"/>
      <c r="H2034" s="4"/>
      <c r="I2034" s="1"/>
      <c r="J2034" s="1"/>
      <c r="K2034" s="1"/>
      <c r="L2034" s="1"/>
      <c r="M2034" s="1"/>
      <c r="N2034" s="4"/>
      <c r="O2034" s="4"/>
      <c r="P2034" s="4"/>
      <c r="Q2034" s="4"/>
    </row>
    <row r="2035" spans="1:17" ht="30" customHeight="1" x14ac:dyDescent="0.25">
      <c r="A2035" s="1">
        <v>31034</v>
      </c>
      <c r="B2035" s="2" t="str">
        <f>HYPERLINK("http://tradong.bactramy.quangnam.gov.vn/", "UBND Ủy ban nhân dân xã Trà Đông tỉnh Quảng Nam")</f>
        <v>UBND Ủy ban nhân dân xã Trà Đông tỉnh Quảng Nam</v>
      </c>
      <c r="C2035" s="12" t="s">
        <v>321</v>
      </c>
      <c r="F2035" s="4"/>
      <c r="G2035" s="4"/>
      <c r="H2035" s="4"/>
      <c r="I2035" s="1"/>
      <c r="J2035" s="1"/>
      <c r="K2035" s="1"/>
      <c r="L2035" s="1"/>
      <c r="M2035" s="1"/>
      <c r="N2035" s="4"/>
      <c r="O2035" s="4"/>
      <c r="P2035" s="4"/>
      <c r="Q2035" s="4"/>
    </row>
    <row r="2036" spans="1:17" ht="30" customHeight="1" x14ac:dyDescent="0.25">
      <c r="A2036" s="1">
        <v>31035</v>
      </c>
      <c r="B2036" s="2" t="str">
        <f>HYPERLINK("https://www.facebook.com/p/X%C3%A3-T%C3%A2y-Ninh-Huy%E1%BB%87n-Ti%E1%BB%81n-H%E1%BA%A3i-T%E1%BB%89nh-Th%C3%A1i-B%C3%ACnh-100083339912531/", "Công an xã Tây Ninh tỉnh Thái Bình")</f>
        <v>Công an xã Tây Ninh tỉnh Thái Bình</v>
      </c>
      <c r="C2036" s="12" t="s">
        <v>321</v>
      </c>
      <c r="D2036" s="12" t="s">
        <v>322</v>
      </c>
      <c r="F2036" s="4"/>
      <c r="G2036" s="4"/>
      <c r="H2036" s="4"/>
      <c r="I2036" s="1"/>
      <c r="J2036" s="1"/>
      <c r="K2036" s="1"/>
      <c r="L2036" s="1"/>
      <c r="M2036" s="1"/>
      <c r="N2036" s="4"/>
      <c r="O2036" s="4"/>
      <c r="P2036" s="4"/>
      <c r="Q2036" s="4"/>
    </row>
    <row r="2037" spans="1:17" ht="30" customHeight="1" x14ac:dyDescent="0.25">
      <c r="A2037" s="1">
        <v>31036</v>
      </c>
      <c r="B2037" s="2" t="str">
        <f>HYPERLINK("https://thaibinh.gov.vn/van-ban-phap-luat/van-ban-dieu-hanh/ve-viec-cho-phep-uy-ban-nhan-dan-xa-tay-ninh-huyen-tien-hai-.html", "UBND Ủy ban nhân dân xã Tây Ninh tỉnh Thái Bình")</f>
        <v>UBND Ủy ban nhân dân xã Tây Ninh tỉnh Thái Bình</v>
      </c>
      <c r="C2037" s="12" t="s">
        <v>321</v>
      </c>
      <c r="F2037" s="4"/>
      <c r="G2037" s="4"/>
      <c r="H2037" s="4"/>
      <c r="I2037" s="1"/>
      <c r="J2037" s="1"/>
      <c r="K2037" s="1"/>
      <c r="L2037" s="1"/>
      <c r="M2037" s="1"/>
      <c r="N2037" s="4"/>
      <c r="O2037" s="4"/>
      <c r="P2037" s="4"/>
      <c r="Q2037" s="4"/>
    </row>
    <row r="2038" spans="1:17" ht="30" customHeight="1" x14ac:dyDescent="0.25">
      <c r="A2038" s="1">
        <v>31037</v>
      </c>
      <c r="B2038" s="2" t="str">
        <f>HYPERLINK("https://www.facebook.com/p/An-ninh-tr%E1%BA%ADt-t%E1%BB%B1-x%C3%A3-B%E1%BB%93-L%C3%BD-huy%E1%BB%87n-Tam-%C4%90%E1%BA%A3o-t%E1%BB%89nh-V%C4%A9nh-Ph%C3%BAc-100071376944152/", "Công an xã Bồ Lý tỉnh Vĩnh Phúc")</f>
        <v>Công an xã Bồ Lý tỉnh Vĩnh Phúc</v>
      </c>
      <c r="C2038" s="12" t="s">
        <v>321</v>
      </c>
      <c r="D2038" s="12" t="s">
        <v>322</v>
      </c>
      <c r="F2038" s="4"/>
      <c r="G2038" s="4"/>
      <c r="H2038" s="4"/>
      <c r="I2038" s="1"/>
      <c r="J2038" s="1"/>
      <c r="K2038" s="1"/>
      <c r="L2038" s="1"/>
      <c r="M2038" s="1"/>
      <c r="N2038" s="4"/>
      <c r="O2038" s="4"/>
      <c r="P2038" s="4"/>
      <c r="Q2038" s="4"/>
    </row>
    <row r="2039" spans="1:17" ht="30" customHeight="1" x14ac:dyDescent="0.25">
      <c r="A2039" s="1">
        <v>31038</v>
      </c>
      <c r="B2039" s="2" t="str">
        <f>HYPERLINK("https://tamdao.vinhphuc.gov.vn/ct/cms/hethongchinhtri/uybanhuyen/Lists/xathitran/View_Detail.aspx?ItemID=30", "UBND Ủy ban nhân dân xã Bồ Lý tỉnh Vĩnh Phúc")</f>
        <v>UBND Ủy ban nhân dân xã Bồ Lý tỉnh Vĩnh Phúc</v>
      </c>
      <c r="C2039" s="12" t="s">
        <v>321</v>
      </c>
      <c r="F2039" s="4"/>
      <c r="G2039" s="4"/>
      <c r="H2039" s="4"/>
      <c r="I2039" s="1"/>
      <c r="J2039" s="1"/>
      <c r="K2039" s="1"/>
      <c r="L2039" s="1"/>
      <c r="M2039" s="1"/>
      <c r="N2039" s="4"/>
      <c r="O2039" s="4"/>
      <c r="P2039" s="4"/>
      <c r="Q2039" s="4"/>
    </row>
    <row r="2040" spans="1:17" ht="30" customHeight="1" x14ac:dyDescent="0.25">
      <c r="A2040" s="1">
        <v>31039</v>
      </c>
      <c r="B2040" s="2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2040" s="12" t="s">
        <v>321</v>
      </c>
      <c r="D2040" s="12" t="s">
        <v>322</v>
      </c>
      <c r="F2040" s="4"/>
      <c r="G2040" s="4"/>
      <c r="H2040" s="4"/>
      <c r="I2040" s="1"/>
      <c r="J2040" s="1"/>
      <c r="K2040" s="1"/>
      <c r="L2040" s="1"/>
      <c r="M2040" s="1"/>
      <c r="N2040" s="4"/>
      <c r="O2040" s="4"/>
      <c r="P2040" s="4"/>
      <c r="Q2040" s="4"/>
    </row>
    <row r="2041" spans="1:17" ht="30" customHeight="1" x14ac:dyDescent="0.25">
      <c r="A2041" s="1">
        <v>31040</v>
      </c>
      <c r="B2041" s="2" t="str">
        <f>HYPERLINK("https://tanduong.dinhhoa.thainguyen.gov.vn/", "UBND Ủy ban nhân dân xã Tân Dương tỉnh Thái Nguyên")</f>
        <v>UBND Ủy ban nhân dân xã Tân Dương tỉnh Thái Nguyên</v>
      </c>
      <c r="C2041" s="12" t="s">
        <v>321</v>
      </c>
      <c r="F2041" s="4"/>
      <c r="G2041" s="4"/>
      <c r="H2041" s="4"/>
      <c r="I2041" s="1"/>
      <c r="J2041" s="1"/>
      <c r="K2041" s="1"/>
      <c r="L2041" s="1"/>
      <c r="M2041" s="1"/>
      <c r="N2041" s="4"/>
      <c r="O2041" s="4"/>
      <c r="P2041" s="4"/>
      <c r="Q2041" s="4"/>
    </row>
    <row r="2042" spans="1:17" ht="30" customHeight="1" x14ac:dyDescent="0.25">
      <c r="A2042" s="1">
        <v>31041</v>
      </c>
      <c r="B2042" s="2" t="s">
        <v>25</v>
      </c>
      <c r="C2042" s="13" t="s">
        <v>1</v>
      </c>
      <c r="D2042" s="12" t="s">
        <v>322</v>
      </c>
      <c r="F2042" s="4"/>
      <c r="G2042" s="4"/>
      <c r="H2042" s="4"/>
      <c r="I2042" s="1"/>
      <c r="J2042" s="1"/>
      <c r="K2042" s="1"/>
      <c r="L2042" s="1"/>
      <c r="M2042" s="1"/>
      <c r="N2042" s="4"/>
      <c r="O2042" s="4"/>
      <c r="P2042" s="4"/>
      <c r="Q2042" s="4"/>
    </row>
    <row r="2043" spans="1:17" ht="30" customHeight="1" x14ac:dyDescent="0.25">
      <c r="A2043" s="1">
        <v>31042</v>
      </c>
      <c r="B2043" s="2" t="str">
        <f>HYPERLINK("https://yenchau.sonla.gov.vn/?pageid=31386&amp;p_field=3758", "UBND Ủy ban nhân dân xã Chiềng Khoi tỉnh Sơn La")</f>
        <v>UBND Ủy ban nhân dân xã Chiềng Khoi tỉnh Sơn La</v>
      </c>
      <c r="C2043" s="12" t="s">
        <v>321</v>
      </c>
      <c r="F2043" s="4"/>
      <c r="G2043" s="4"/>
      <c r="H2043" s="4"/>
      <c r="I2043" s="1"/>
      <c r="J2043" s="1"/>
      <c r="K2043" s="1"/>
      <c r="L2043" s="1"/>
      <c r="M2043" s="1"/>
      <c r="N2043" s="4"/>
      <c r="O2043" s="4"/>
      <c r="P2043" s="4"/>
      <c r="Q2043" s="4"/>
    </row>
    <row r="2044" spans="1:17" ht="30" customHeight="1" x14ac:dyDescent="0.25">
      <c r="A2044" s="1">
        <v>31043</v>
      </c>
      <c r="B2044" s="2" t="s">
        <v>52</v>
      </c>
      <c r="C2044" s="13" t="s">
        <v>1</v>
      </c>
      <c r="D2044" s="12" t="s">
        <v>322</v>
      </c>
      <c r="F2044" s="4"/>
      <c r="G2044" s="4"/>
      <c r="H2044" s="4"/>
      <c r="I2044" s="1"/>
      <c r="J2044" s="1"/>
      <c r="K2044" s="1"/>
      <c r="L2044" s="1"/>
      <c r="M2044" s="1"/>
      <c r="N2044" s="4"/>
      <c r="O2044" s="4"/>
      <c r="P2044" s="4"/>
      <c r="Q2044" s="4"/>
    </row>
    <row r="2045" spans="1:17" ht="30" customHeight="1" x14ac:dyDescent="0.25">
      <c r="A2045" s="1">
        <v>31044</v>
      </c>
      <c r="B2045" s="2" t="str">
        <f>HYPERLINK("https://tamduong.vinhphuc.gov.vn/noidung/phong-ban/Lists/PhongBan/view_detail.aspx?ItemId=250", "UBND Ủy ban nhân dân xã Hướng Đạo tỉnh Vĩnh Phúc")</f>
        <v>UBND Ủy ban nhân dân xã Hướng Đạo tỉnh Vĩnh Phúc</v>
      </c>
      <c r="C2045" s="12" t="s">
        <v>321</v>
      </c>
      <c r="F2045" s="4"/>
      <c r="G2045" s="4"/>
      <c r="H2045" s="4"/>
      <c r="I2045" s="1"/>
      <c r="J2045" s="1"/>
      <c r="K2045" s="1"/>
      <c r="L2045" s="1"/>
      <c r="M2045" s="1"/>
      <c r="N2045" s="4"/>
      <c r="O2045" s="4"/>
      <c r="P2045" s="4"/>
      <c r="Q2045" s="4"/>
    </row>
    <row r="2046" spans="1:17" ht="30" customHeight="1" x14ac:dyDescent="0.25">
      <c r="A2046" s="1">
        <v>31045</v>
      </c>
      <c r="B2046" s="2" t="s">
        <v>56</v>
      </c>
      <c r="C2046" s="13" t="s">
        <v>1</v>
      </c>
      <c r="D2046" s="12" t="s">
        <v>322</v>
      </c>
      <c r="F2046" s="4"/>
      <c r="G2046" s="4"/>
      <c r="H2046" s="4"/>
      <c r="I2046" s="1"/>
      <c r="J2046" s="1"/>
      <c r="K2046" s="1"/>
      <c r="L2046" s="1"/>
      <c r="M2046" s="1"/>
      <c r="N2046" s="4"/>
      <c r="O2046" s="4"/>
      <c r="P2046" s="4"/>
      <c r="Q2046" s="4"/>
    </row>
    <row r="2047" spans="1:17" ht="30" customHeight="1" x14ac:dyDescent="0.25">
      <c r="A2047" s="1">
        <v>31046</v>
      </c>
      <c r="B2047" s="2" t="str">
        <f>HYPERLINK("https://thaibinh.gov.vn/van-ban-phap-luat/van-ban-dieu-hanh/ve-viec-cho-phep-uy-ban-nhan-dan-xa-song-an-huyen-vu-thu-chu3.html", "UBND Ủy ban nhân dân xã Song An tỉnh Thái Bình")</f>
        <v>UBND Ủy ban nhân dân xã Song An tỉnh Thái Bình</v>
      </c>
      <c r="C2047" s="12" t="s">
        <v>321</v>
      </c>
      <c r="F2047" s="4"/>
      <c r="G2047" s="4"/>
      <c r="H2047" s="4"/>
      <c r="I2047" s="1"/>
      <c r="J2047" s="1"/>
      <c r="K2047" s="1"/>
      <c r="L2047" s="1"/>
      <c r="M2047" s="1"/>
      <c r="N2047" s="4"/>
      <c r="O2047" s="4"/>
      <c r="P2047" s="4"/>
      <c r="Q2047" s="4"/>
    </row>
    <row r="2048" spans="1:17" ht="30" customHeight="1" x14ac:dyDescent="0.25">
      <c r="A2048" s="1">
        <v>31047</v>
      </c>
      <c r="B2048" s="2" t="str">
        <f>HYPERLINK("https://www.facebook.com/p/C%C3%B4ng-an-huy%E1%BB%87n-Nam-S%C3%A1ch-H%E1%BA%A3i-D%C6%B0%C6%A1ng-100071442241264/", "Công an huyện Nam Sách tỉnh Hải Dương")</f>
        <v>Công an huyện Nam Sách tỉnh Hải Dương</v>
      </c>
      <c r="C2048" s="12" t="s">
        <v>321</v>
      </c>
      <c r="D2048" s="12" t="s">
        <v>322</v>
      </c>
      <c r="F2048" s="4"/>
      <c r="G2048" s="4"/>
      <c r="H2048" s="4"/>
      <c r="I2048" s="1"/>
      <c r="J2048" s="1"/>
      <c r="K2048" s="1"/>
      <c r="L2048" s="1"/>
      <c r="M2048" s="1"/>
      <c r="N2048" s="4"/>
      <c r="O2048" s="4"/>
      <c r="P2048" s="4"/>
      <c r="Q2048" s="4"/>
    </row>
    <row r="2049" spans="1:17" ht="30" customHeight="1" x14ac:dyDescent="0.25">
      <c r="A2049" s="1">
        <v>31048</v>
      </c>
      <c r="B2049" s="2" t="str">
        <f>HYPERLINK("https://namsach.haiduong.gov.vn/", "UBND Ủy ban nhân dân huyện Nam Sách tỉnh Hải Dương")</f>
        <v>UBND Ủy ban nhân dân huyện Nam Sách tỉnh Hải Dương</v>
      </c>
      <c r="C2049" s="12" t="s">
        <v>321</v>
      </c>
      <c r="F2049" s="4"/>
      <c r="G2049" s="4"/>
      <c r="H2049" s="4"/>
      <c r="I2049" s="1"/>
      <c r="J2049" s="1"/>
      <c r="K2049" s="1"/>
      <c r="L2049" s="1"/>
      <c r="M2049" s="1"/>
      <c r="N2049" s="4"/>
      <c r="O2049" s="4"/>
      <c r="P2049" s="4"/>
      <c r="Q2049" s="4"/>
    </row>
    <row r="2050" spans="1:17" ht="30" customHeight="1" x14ac:dyDescent="0.25">
      <c r="A2050" s="1">
        <v>31049</v>
      </c>
      <c r="B2050" s="2" t="str">
        <f>HYPERLINK("https://www.facebook.com/tuoitreconganquangbinh/", "Công an xã Định Hóa tỉnh Ninh Bình")</f>
        <v>Công an xã Định Hóa tỉnh Ninh Bình</v>
      </c>
      <c r="C2050" s="12" t="s">
        <v>321</v>
      </c>
      <c r="D2050" s="12" t="s">
        <v>322</v>
      </c>
      <c r="F2050" s="4"/>
      <c r="G2050" s="4"/>
      <c r="H2050" s="4"/>
      <c r="I2050" s="1"/>
      <c r="J2050" s="1"/>
      <c r="K2050" s="1"/>
      <c r="L2050" s="1"/>
      <c r="M2050" s="1"/>
      <c r="N2050" s="4"/>
      <c r="O2050" s="4"/>
      <c r="P2050" s="4"/>
      <c r="Q2050" s="4"/>
    </row>
    <row r="2051" spans="1:17" ht="30" customHeight="1" x14ac:dyDescent="0.25">
      <c r="A2051" s="1">
        <v>31050</v>
      </c>
      <c r="B2051" s="2" t="str">
        <f>HYPERLINK("https://kimson.ninhbinh.gov.vn/gioi-thieu/xa-dinh-hoa", "UBND Ủy ban nhân dân xã Định Hóa tỉnh Ninh Bình")</f>
        <v>UBND Ủy ban nhân dân xã Định Hóa tỉnh Ninh Bình</v>
      </c>
      <c r="C2051" s="12" t="s">
        <v>321</v>
      </c>
      <c r="F2051" s="4"/>
      <c r="G2051" s="4"/>
      <c r="H2051" s="4"/>
      <c r="I2051" s="1"/>
      <c r="J2051" s="1"/>
      <c r="K2051" s="1"/>
      <c r="L2051" s="1"/>
      <c r="M2051" s="1"/>
      <c r="N2051" s="4"/>
      <c r="O2051" s="4"/>
      <c r="P2051" s="4"/>
      <c r="Q2051" s="4"/>
    </row>
    <row r="2052" spans="1:17" ht="30" customHeight="1" x14ac:dyDescent="0.25">
      <c r="A2052" s="1">
        <v>31051</v>
      </c>
      <c r="B2052" s="2" t="str">
        <f>HYPERLINK("https://www.facebook.com/p/C%C3%B4ng-an-x%C3%A3-Ch%C3%A2u-B%C3%ACnh-100069726939590/", "Công an xã Châu Bình _x000D__x000D_
 _x000D__x000D_
  tỉnh Bến Tre")</f>
        <v>Công an xã Châu Bình _x000D__x000D_
 _x000D__x000D_
  tỉnh Bến Tre</v>
      </c>
      <c r="C2052" s="12" t="s">
        <v>321</v>
      </c>
      <c r="D2052" s="12" t="s">
        <v>322</v>
      </c>
      <c r="F2052" s="4"/>
      <c r="G2052" s="4"/>
      <c r="H2052" s="4"/>
      <c r="I2052" s="1"/>
      <c r="J2052" s="1"/>
      <c r="K2052" s="1"/>
      <c r="L2052" s="1"/>
      <c r="M2052" s="1"/>
      <c r="N2052" s="4"/>
      <c r="O2052" s="4"/>
      <c r="P2052" s="4"/>
      <c r="Q2052" s="4"/>
    </row>
    <row r="2053" spans="1:17" ht="30" customHeight="1" x14ac:dyDescent="0.25">
      <c r="A2053" s="1">
        <v>31052</v>
      </c>
      <c r="B2053" s="2" t="str">
        <f>HYPERLINK("http://chaubinh.giongtrom.bentre.gov.vn/", "UBND Ủy ban nhân dân xã Châu Bình _x000D__x000D_
 _x000D__x000D_
  tỉnh Bến Tre")</f>
        <v>UBND Ủy ban nhân dân xã Châu Bình _x000D__x000D_
 _x000D__x000D_
  tỉnh Bến Tre</v>
      </c>
      <c r="C2053" s="12" t="s">
        <v>321</v>
      </c>
      <c r="F2053" s="4"/>
      <c r="G2053" s="4"/>
      <c r="H2053" s="4"/>
      <c r="I2053" s="1"/>
      <c r="J2053" s="1"/>
      <c r="K2053" s="1"/>
      <c r="L2053" s="1"/>
      <c r="M2053" s="1"/>
      <c r="N2053" s="4"/>
      <c r="O2053" s="4"/>
      <c r="P2053" s="4"/>
      <c r="Q2053" s="4"/>
    </row>
    <row r="2054" spans="1:17" ht="30" customHeight="1" x14ac:dyDescent="0.25">
      <c r="A2054" s="1">
        <v>31053</v>
      </c>
      <c r="B2054" s="2" t="s">
        <v>312</v>
      </c>
      <c r="C2054" s="13" t="s">
        <v>1</v>
      </c>
      <c r="D2054" s="12" t="s">
        <v>322</v>
      </c>
      <c r="F2054" s="4"/>
      <c r="G2054" s="4"/>
      <c r="H2054" s="4"/>
      <c r="I2054" s="1"/>
      <c r="J2054" s="1"/>
      <c r="K2054" s="1"/>
      <c r="L2054" s="1"/>
      <c r="M2054" s="1"/>
      <c r="N2054" s="4"/>
      <c r="O2054" s="4"/>
      <c r="P2054" s="4"/>
      <c r="Q2054" s="4"/>
    </row>
    <row r="2055" spans="1:17" ht="30" customHeight="1" x14ac:dyDescent="0.25">
      <c r="A2055" s="1">
        <v>31054</v>
      </c>
      <c r="B2055" s="2" t="str">
        <f>HYPERLINK("https://muongte.laichau.gov.vn/", "UBND Ủy ban nhân dân xã Mường So _x000D__x000D_
 _x000D__x000D_
  tỉnh Lai Châu")</f>
        <v>UBND Ủy ban nhân dân xã Mường So _x000D__x000D_
 _x000D__x000D_
  tỉnh Lai Châu</v>
      </c>
      <c r="C2055" s="12" t="s">
        <v>321</v>
      </c>
      <c r="F2055" s="4"/>
      <c r="G2055" s="4"/>
      <c r="H2055" s="4"/>
      <c r="I2055" s="1"/>
      <c r="J2055" s="1"/>
      <c r="K2055" s="1"/>
      <c r="L2055" s="1"/>
      <c r="M2055" s="1"/>
      <c r="N2055" s="4"/>
      <c r="O2055" s="4"/>
      <c r="P2055" s="4"/>
      <c r="Q2055" s="4"/>
    </row>
    <row r="2056" spans="1:17" ht="30" customHeight="1" x14ac:dyDescent="0.25">
      <c r="A2056" s="1">
        <v>31055</v>
      </c>
      <c r="B2056" s="2" t="s">
        <v>88</v>
      </c>
      <c r="C2056" s="13" t="s">
        <v>1</v>
      </c>
      <c r="D2056" s="12" t="s">
        <v>322</v>
      </c>
      <c r="F2056" s="4"/>
      <c r="G2056" s="4"/>
      <c r="H2056" s="4"/>
      <c r="I2056" s="1"/>
      <c r="J2056" s="1"/>
      <c r="K2056" s="1"/>
      <c r="L2056" s="1"/>
      <c r="M2056" s="1"/>
      <c r="N2056" s="4"/>
      <c r="O2056" s="4"/>
      <c r="P2056" s="4"/>
      <c r="Q2056" s="4"/>
    </row>
    <row r="2057" spans="1:17" ht="30" customHeight="1" x14ac:dyDescent="0.25">
      <c r="A2057" s="1">
        <v>31056</v>
      </c>
      <c r="B2057" s="2" t="str">
        <f>HYPERLINK("https://giongtrom.bentre.gov.vn/", "UBND Ủy ban nhân dân huyện Giồng Trôm tỉnh Bến Tre")</f>
        <v>UBND Ủy ban nhân dân huyện Giồng Trôm tỉnh Bến Tre</v>
      </c>
      <c r="C2057" s="12" t="s">
        <v>321</v>
      </c>
      <c r="F2057" s="4"/>
      <c r="G2057" s="4"/>
      <c r="H2057" s="4"/>
      <c r="I2057" s="1"/>
      <c r="J2057" s="1"/>
      <c r="K2057" s="1"/>
      <c r="L2057" s="1"/>
      <c r="M2057" s="1"/>
      <c r="N2057" s="4"/>
      <c r="O2057" s="4"/>
      <c r="P2057" s="4"/>
      <c r="Q2057" s="4"/>
    </row>
    <row r="2058" spans="1:17" ht="30" customHeight="1" x14ac:dyDescent="0.25">
      <c r="A2058" s="1">
        <v>31057</v>
      </c>
      <c r="B2058" s="2" t="s">
        <v>23</v>
      </c>
      <c r="C2058" s="13" t="s">
        <v>1</v>
      </c>
      <c r="D2058" s="12" t="s">
        <v>322</v>
      </c>
      <c r="F2058" s="4"/>
      <c r="G2058" s="4"/>
      <c r="H2058" s="4"/>
      <c r="I2058" s="1"/>
      <c r="J2058" s="1"/>
      <c r="K2058" s="1"/>
      <c r="L2058" s="1"/>
      <c r="M2058" s="1"/>
      <c r="N2058" s="4"/>
      <c r="O2058" s="4"/>
      <c r="P2058" s="4"/>
      <c r="Q2058" s="4"/>
    </row>
    <row r="2059" spans="1:17" ht="30" customHeight="1" x14ac:dyDescent="0.25">
      <c r="A2059" s="1">
        <v>31058</v>
      </c>
      <c r="B2059" s="2" t="str">
        <f>HYPERLINK("https://yenchau.sonla.gov.vn/?pageid=31386&amp;p_field=3758", "UBND Ủy ban nhân dân xã Chiềng Sàng tỉnh Sơn La")</f>
        <v>UBND Ủy ban nhân dân xã Chiềng Sàng tỉnh Sơn La</v>
      </c>
      <c r="C2059" s="12" t="s">
        <v>321</v>
      </c>
      <c r="F2059" s="4"/>
      <c r="G2059" s="4"/>
      <c r="H2059" s="4"/>
      <c r="I2059" s="1"/>
      <c r="J2059" s="1"/>
      <c r="K2059" s="1"/>
      <c r="L2059" s="1"/>
      <c r="M2059" s="1"/>
      <c r="N2059" s="4"/>
      <c r="O2059" s="4"/>
      <c r="P2059" s="4"/>
      <c r="Q2059" s="4"/>
    </row>
    <row r="2060" spans="1:17" ht="30" customHeight="1" x14ac:dyDescent="0.25">
      <c r="A2060" s="1">
        <v>31059</v>
      </c>
      <c r="B2060" s="2" t="str">
        <f>HYPERLINK("https://www.facebook.com/conganxaquangtrunghuyenthongnhat/", "Công an xã Quang Trung tỉnh Đồng Nai")</f>
        <v>Công an xã Quang Trung tỉnh Đồng Nai</v>
      </c>
      <c r="C2060" s="12" t="s">
        <v>321</v>
      </c>
      <c r="D2060" s="12" t="s">
        <v>322</v>
      </c>
      <c r="F2060" s="4"/>
      <c r="G2060" s="4"/>
      <c r="H2060" s="4"/>
      <c r="I2060" s="1"/>
      <c r="J2060" s="1"/>
      <c r="K2060" s="1"/>
      <c r="L2060" s="1"/>
      <c r="M2060" s="1"/>
      <c r="N2060" s="4"/>
      <c r="O2060" s="4"/>
      <c r="P2060" s="4"/>
      <c r="Q2060" s="4"/>
    </row>
    <row r="2061" spans="1:17" ht="30" customHeight="1" x14ac:dyDescent="0.25">
      <c r="A2061" s="1">
        <v>31060</v>
      </c>
      <c r="B2061" s="2" t="str">
        <f>HYPERLINK("https://thongnhat.dongnai.gov.vn/Pages/gioithieu.aspx?CatID=8", "UBND Ủy ban nhân dân xã Quang Trung tỉnh Đồng Nai")</f>
        <v>UBND Ủy ban nhân dân xã Quang Trung tỉnh Đồng Nai</v>
      </c>
      <c r="C2061" s="12" t="s">
        <v>321</v>
      </c>
      <c r="F2061" s="4"/>
      <c r="G2061" s="4"/>
      <c r="H2061" s="4"/>
      <c r="I2061" s="1"/>
      <c r="J2061" s="1"/>
      <c r="K2061" s="1"/>
      <c r="L2061" s="1"/>
      <c r="M2061" s="1"/>
      <c r="N2061" s="4"/>
      <c r="O2061" s="4"/>
      <c r="P2061" s="4"/>
      <c r="Q2061" s="4"/>
    </row>
    <row r="2062" spans="1:17" ht="30" customHeight="1" x14ac:dyDescent="0.25">
      <c r="A2062" s="1">
        <v>31061</v>
      </c>
      <c r="B2062" s="2" t="str">
        <f>HYPERLINK("https://www.facebook.com/DoanThanhnienCongantinhLaoCai/", "Công an tỉnh Lào Cai tỉnh Lào Cai")</f>
        <v>Công an tỉnh Lào Cai tỉnh Lào Cai</v>
      </c>
      <c r="C2062" s="12" t="s">
        <v>321</v>
      </c>
      <c r="D2062" s="12" t="s">
        <v>322</v>
      </c>
      <c r="F2062" s="4"/>
      <c r="G2062" s="4"/>
      <c r="H2062" s="4"/>
      <c r="I2062" s="1"/>
      <c r="J2062" s="1"/>
      <c r="K2062" s="1"/>
      <c r="L2062" s="1"/>
      <c r="M2062" s="1"/>
      <c r="N2062" s="4"/>
      <c r="O2062" s="4"/>
      <c r="P2062" s="4"/>
      <c r="Q2062" s="4"/>
    </row>
    <row r="2063" spans="1:17" ht="30" customHeight="1" x14ac:dyDescent="0.25">
      <c r="A2063" s="1">
        <v>31062</v>
      </c>
      <c r="B2063" s="2" t="str">
        <f>HYPERLINK("https://www.laocai.gov.vn/", "UBND Ủy ban nhân dân tỉnh Lào Cai tỉnh Lào Cai")</f>
        <v>UBND Ủy ban nhân dân tỉnh Lào Cai tỉnh Lào Cai</v>
      </c>
      <c r="C2063" s="12" t="s">
        <v>321</v>
      </c>
      <c r="F2063" s="4"/>
      <c r="G2063" s="4"/>
      <c r="H2063" s="4"/>
      <c r="I2063" s="1"/>
      <c r="J2063" s="1"/>
      <c r="K2063" s="1"/>
      <c r="L2063" s="1"/>
      <c r="M2063" s="1"/>
      <c r="N2063" s="4"/>
      <c r="O2063" s="4"/>
      <c r="P2063" s="4"/>
      <c r="Q2063" s="4"/>
    </row>
    <row r="2064" spans="1:17" ht="30" customHeight="1" x14ac:dyDescent="0.25">
      <c r="A2064" s="1">
        <v>31063</v>
      </c>
      <c r="B2064" s="2" t="s">
        <v>114</v>
      </c>
      <c r="C2064" s="13" t="s">
        <v>1</v>
      </c>
      <c r="D2064" s="12" t="s">
        <v>322</v>
      </c>
      <c r="F2064" s="4"/>
      <c r="G2064" s="4"/>
      <c r="H2064" s="4"/>
      <c r="I2064" s="1"/>
      <c r="J2064" s="1"/>
      <c r="K2064" s="1"/>
      <c r="L2064" s="1"/>
      <c r="M2064" s="1"/>
      <c r="N2064" s="4"/>
      <c r="O2064" s="4"/>
      <c r="P2064" s="4"/>
      <c r="Q2064" s="4"/>
    </row>
    <row r="2065" spans="1:17" ht="30" customHeight="1" x14ac:dyDescent="0.25">
      <c r="A2065" s="1">
        <v>31064</v>
      </c>
      <c r="B2065" s="2" t="str">
        <f>HYPERLINK("http://cuprong.eakar.daklak.gov.vn/", "UBND Ủy ban nhân dân xã Cư Prông tỉnh Đắk Lắk")</f>
        <v>UBND Ủy ban nhân dân xã Cư Prông tỉnh Đắk Lắk</v>
      </c>
      <c r="C2065" s="12" t="s">
        <v>321</v>
      </c>
      <c r="F2065" s="4"/>
      <c r="G2065" s="4"/>
      <c r="H2065" s="4"/>
      <c r="I2065" s="1"/>
      <c r="J2065" s="1"/>
      <c r="K2065" s="1"/>
      <c r="L2065" s="1"/>
      <c r="M2065" s="1"/>
      <c r="N2065" s="4"/>
      <c r="O2065" s="4"/>
      <c r="P2065" s="4"/>
      <c r="Q2065" s="4"/>
    </row>
    <row r="2066" spans="1:17" ht="30" customHeight="1" x14ac:dyDescent="0.25">
      <c r="A2066" s="1">
        <v>31065</v>
      </c>
      <c r="B2066" s="2" t="str">
        <f>HYPERLINK("https://www.facebook.com/p/C%C3%B4ng-an-x%C3%A3-T%C3%A2n-Phong-Th%E1%BA%A1nh-Ph%C3%BA-B%E1%BA%BFn-Tre-100069438233126/", "Công an xã Tân Phong tỉnh Bến Tre")</f>
        <v>Công an xã Tân Phong tỉnh Bến Tre</v>
      </c>
      <c r="C2066" s="12" t="s">
        <v>321</v>
      </c>
      <c r="D2066" s="12" t="s">
        <v>322</v>
      </c>
      <c r="F2066" s="4"/>
      <c r="G2066" s="4"/>
      <c r="H2066" s="4"/>
      <c r="I2066" s="1"/>
      <c r="J2066" s="1"/>
      <c r="K2066" s="1"/>
      <c r="L2066" s="1"/>
      <c r="M2066" s="1"/>
      <c r="N2066" s="4"/>
      <c r="O2066" s="4"/>
      <c r="P2066" s="4"/>
      <c r="Q2066" s="4"/>
    </row>
    <row r="2067" spans="1:17" ht="30" customHeight="1" x14ac:dyDescent="0.25">
      <c r="A2067" s="1">
        <v>31066</v>
      </c>
      <c r="B2067" s="2" t="str">
        <f>HYPERLINK("https://bentre.baohiemxahoi.gov.vn/tintuc/Pages/chuyen-muc-xa-hoi.aspx?CateID=0&amp;ItemID=6485&amp;OtItem=date", "UBND Ủy ban nhân dân xã Tân Phong tỉnh Bến Tre")</f>
        <v>UBND Ủy ban nhân dân xã Tân Phong tỉnh Bến Tre</v>
      </c>
      <c r="C2067" s="12" t="s">
        <v>321</v>
      </c>
      <c r="F2067" s="4"/>
      <c r="G2067" s="4"/>
      <c r="H2067" s="4"/>
      <c r="I2067" s="1"/>
      <c r="J2067" s="1"/>
      <c r="K2067" s="1"/>
      <c r="L2067" s="1"/>
      <c r="M2067" s="1"/>
      <c r="N2067" s="4"/>
      <c r="O2067" s="4"/>
      <c r="P2067" s="4"/>
      <c r="Q2067" s="4"/>
    </row>
    <row r="2068" spans="1:17" ht="30" customHeight="1" x14ac:dyDescent="0.25">
      <c r="A2068" s="1">
        <v>31067</v>
      </c>
      <c r="B2068" s="2" t="str">
        <f>HYPERLINK("https://www.facebook.com/p/C%C3%B4ng-an-X%C3%A3-Long-H%C3%B2a-huy%E1%BB%87n-B%C3%ACnh-%C4%90%E1%BA%A1i-t%E1%BB%89nh-B%E1%BA%BFn-Tre-100069464461316/", "Công an xã Long Hòa tỉnh Bến Tre")</f>
        <v>Công an xã Long Hòa tỉnh Bến Tre</v>
      </c>
      <c r="C2068" s="12" t="s">
        <v>321</v>
      </c>
      <c r="D2068" s="12" t="s">
        <v>322</v>
      </c>
      <c r="F2068" s="4"/>
      <c r="G2068" s="4"/>
      <c r="H2068" s="4"/>
      <c r="I2068" s="1"/>
      <c r="J2068" s="1"/>
      <c r="K2068" s="1"/>
      <c r="L2068" s="1"/>
      <c r="M2068" s="1"/>
      <c r="N2068" s="4"/>
      <c r="O2068" s="4"/>
      <c r="P2068" s="4"/>
      <c r="Q2068" s="4"/>
    </row>
    <row r="2069" spans="1:17" ht="30" customHeight="1" x14ac:dyDescent="0.25">
      <c r="A2069" s="1">
        <v>31068</v>
      </c>
      <c r="B2069" s="2" t="str">
        <f>HYPERLINK("https://binhdai.bentre.gov.vn/longhoa", "UBND Ủy ban nhân dân xã Long Hòa tỉnh Bến Tre")</f>
        <v>UBND Ủy ban nhân dân xã Long Hòa tỉnh Bến Tre</v>
      </c>
      <c r="C2069" s="12" t="s">
        <v>321</v>
      </c>
      <c r="F2069" s="4"/>
      <c r="G2069" s="4"/>
      <c r="H2069" s="4"/>
      <c r="I2069" s="1"/>
      <c r="J2069" s="1"/>
      <c r="K2069" s="1"/>
      <c r="L2069" s="1"/>
      <c r="M2069" s="1"/>
      <c r="N2069" s="4"/>
      <c r="O2069" s="4"/>
      <c r="P2069" s="4"/>
      <c r="Q2069" s="4"/>
    </row>
    <row r="2070" spans="1:17" ht="30" customHeight="1" x14ac:dyDescent="0.25">
      <c r="A2070" s="1">
        <v>31069</v>
      </c>
      <c r="B2070" s="2" t="str">
        <f>HYPERLINK("https://www.facebook.com/p/C%C3%B4ng-an-x%C3%A3-Long-Th%E1%BB%8D-100082443905683/", "Công an xã Long An tỉnh Đồng Nai")</f>
        <v>Công an xã Long An tỉnh Đồng Nai</v>
      </c>
      <c r="C2070" s="12" t="s">
        <v>321</v>
      </c>
      <c r="D2070" s="12" t="s">
        <v>322</v>
      </c>
      <c r="F2070" s="4"/>
      <c r="G2070" s="4"/>
      <c r="H2070" s="4"/>
      <c r="I2070" s="1"/>
      <c r="J2070" s="1"/>
      <c r="K2070" s="1"/>
      <c r="L2070" s="1"/>
      <c r="M2070" s="1"/>
      <c r="N2070" s="4"/>
      <c r="O2070" s="4"/>
      <c r="P2070" s="4"/>
      <c r="Q2070" s="4"/>
    </row>
    <row r="2071" spans="1:17" ht="30" customHeight="1" x14ac:dyDescent="0.25">
      <c r="A2071" s="1">
        <v>31070</v>
      </c>
      <c r="B2071" s="2" t="str">
        <f>HYPERLINK("https://longthanh.dongnai.gov.vn/", "UBND Ủy ban nhân dân xã Long An tỉnh Đồng Nai")</f>
        <v>UBND Ủy ban nhân dân xã Long An tỉnh Đồng Nai</v>
      </c>
      <c r="C2071" s="12" t="s">
        <v>321</v>
      </c>
      <c r="F2071" s="4"/>
      <c r="G2071" s="4"/>
      <c r="H2071" s="4"/>
      <c r="I2071" s="1"/>
      <c r="J2071" s="1"/>
      <c r="K2071" s="1"/>
      <c r="L2071" s="1"/>
      <c r="M2071" s="1"/>
      <c r="N2071" s="4"/>
      <c r="O2071" s="4"/>
      <c r="P2071" s="4"/>
      <c r="Q2071" s="4"/>
    </row>
    <row r="2072" spans="1:17" ht="30" customHeight="1" x14ac:dyDescent="0.25">
      <c r="A2072" s="1">
        <v>31071</v>
      </c>
      <c r="B2072" s="2" t="s">
        <v>123</v>
      </c>
      <c r="C2072" s="13" t="s">
        <v>1</v>
      </c>
      <c r="D2072" s="12" t="s">
        <v>322</v>
      </c>
      <c r="F2072" s="4"/>
      <c r="G2072" s="4"/>
      <c r="H2072" s="4"/>
      <c r="I2072" s="1"/>
      <c r="J2072" s="1"/>
      <c r="K2072" s="1"/>
      <c r="L2072" s="1"/>
      <c r="M2072" s="1"/>
      <c r="N2072" s="4"/>
      <c r="O2072" s="4"/>
      <c r="P2072" s="4"/>
      <c r="Q2072" s="4"/>
    </row>
    <row r="2073" spans="1:17" ht="30" customHeight="1" x14ac:dyDescent="0.25">
      <c r="A2073" s="1">
        <v>31072</v>
      </c>
      <c r="B2073" s="2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2073" s="12" t="s">
        <v>321</v>
      </c>
      <c r="F2073" s="4"/>
      <c r="G2073" s="4"/>
      <c r="H2073" s="4"/>
      <c r="I2073" s="1"/>
      <c r="J2073" s="1"/>
      <c r="K2073" s="1"/>
      <c r="L2073" s="1"/>
      <c r="M2073" s="1"/>
      <c r="N2073" s="4"/>
      <c r="O2073" s="4"/>
      <c r="P2073" s="4"/>
      <c r="Q2073" s="4"/>
    </row>
    <row r="2074" spans="1:17" ht="30" customHeight="1" x14ac:dyDescent="0.25">
      <c r="A2074" s="1">
        <v>31073</v>
      </c>
      <c r="B2074" s="2" t="str">
        <f>HYPERLINK("https://www.facebook.com/policetramy/", "Công an thị trấn Trà My tỉnh Quảng Nam")</f>
        <v>Công an thị trấn Trà My tỉnh Quảng Nam</v>
      </c>
      <c r="C2074" s="12" t="s">
        <v>321</v>
      </c>
      <c r="D2074" s="12" t="s">
        <v>322</v>
      </c>
      <c r="F2074" s="4"/>
      <c r="G2074" s="4"/>
      <c r="H2074" s="4"/>
      <c r="I2074" s="1"/>
      <c r="J2074" s="1"/>
      <c r="K2074" s="1"/>
      <c r="L2074" s="1"/>
      <c r="M2074" s="1"/>
      <c r="N2074" s="4"/>
      <c r="O2074" s="4"/>
      <c r="P2074" s="4"/>
      <c r="Q2074" s="4"/>
    </row>
    <row r="2075" spans="1:17" ht="30" customHeight="1" x14ac:dyDescent="0.25">
      <c r="A2075" s="1">
        <v>31074</v>
      </c>
      <c r="B2075" s="2" t="str">
        <f>HYPERLINK("https://bactramy.quangnam.gov.vn/webcenter/portal/bactramy", "UBND Ủy ban nhân dân thị trấn Trà My tỉnh Quảng Nam")</f>
        <v>UBND Ủy ban nhân dân thị trấn Trà My tỉnh Quảng Nam</v>
      </c>
      <c r="C2075" s="12" t="s">
        <v>321</v>
      </c>
      <c r="F2075" s="4"/>
      <c r="G2075" s="4"/>
      <c r="H2075" s="4"/>
      <c r="I2075" s="1"/>
      <c r="J2075" s="1"/>
      <c r="K2075" s="1"/>
      <c r="L2075" s="1"/>
      <c r="M2075" s="1"/>
      <c r="N2075" s="4"/>
      <c r="O2075" s="4"/>
      <c r="P2075" s="4"/>
      <c r="Q2075" s="4"/>
    </row>
    <row r="2076" spans="1:17" ht="30" customHeight="1" x14ac:dyDescent="0.25">
      <c r="A2076" s="1">
        <v>31075</v>
      </c>
      <c r="B2076" s="2" t="s">
        <v>219</v>
      </c>
      <c r="C2076" s="13" t="s">
        <v>1</v>
      </c>
      <c r="D2076" s="12" t="s">
        <v>322</v>
      </c>
      <c r="F2076" s="4"/>
      <c r="G2076" s="4"/>
      <c r="H2076" s="4"/>
      <c r="I2076" s="1"/>
      <c r="J2076" s="1"/>
      <c r="K2076" s="1"/>
      <c r="L2076" s="1"/>
      <c r="M2076" s="1"/>
      <c r="N2076" s="4"/>
      <c r="O2076" s="4"/>
      <c r="P2076" s="4"/>
      <c r="Q2076" s="4"/>
    </row>
    <row r="2077" spans="1:17" ht="30" customHeight="1" x14ac:dyDescent="0.25">
      <c r="A2077" s="1">
        <v>31076</v>
      </c>
      <c r="B2077" s="2" t="str">
        <f>HYPERLINK("https://www.travinh.gov.vn/", "UBND Ủy ban nhân dân xã Tân Vinh tỉnh Trà Vinh")</f>
        <v>UBND Ủy ban nhân dân xã Tân Vinh tỉnh Trà Vinh</v>
      </c>
      <c r="C2077" s="12" t="s">
        <v>321</v>
      </c>
      <c r="F2077" s="4"/>
      <c r="G2077" s="4"/>
      <c r="H2077" s="4"/>
      <c r="I2077" s="1"/>
      <c r="J2077" s="1"/>
      <c r="K2077" s="1"/>
      <c r="L2077" s="1"/>
      <c r="M2077" s="1"/>
      <c r="N2077" s="4"/>
      <c r="O2077" s="4"/>
      <c r="P2077" s="4"/>
      <c r="Q2077" s="4"/>
    </row>
    <row r="2078" spans="1:17" ht="30" customHeight="1" x14ac:dyDescent="0.25">
      <c r="A2078" s="1">
        <v>31077</v>
      </c>
      <c r="B2078" s="2" t="str">
        <f>HYPERLINK("https://www.facebook.com/p/C%C3%B4ng-an-x%C3%A3-V%C5%A9-L%E1%BA%A1c-CATP-Th%C3%A1i-B%C3%ACnh-100072005928183/", "Công an xã Vũ Lạc tỉnh Thái Bình")</f>
        <v>Công an xã Vũ Lạc tỉnh Thái Bình</v>
      </c>
      <c r="C2078" s="12" t="s">
        <v>321</v>
      </c>
      <c r="D2078" s="12" t="s">
        <v>322</v>
      </c>
      <c r="F2078" s="4"/>
      <c r="G2078" s="4"/>
      <c r="H2078" s="4"/>
      <c r="I2078" s="1"/>
      <c r="J2078" s="1"/>
      <c r="K2078" s="1"/>
      <c r="L2078" s="1"/>
      <c r="M2078" s="1"/>
      <c r="N2078" s="4"/>
      <c r="O2078" s="4"/>
      <c r="P2078" s="4"/>
      <c r="Q2078" s="4"/>
    </row>
    <row r="2079" spans="1:17" ht="30" customHeight="1" x14ac:dyDescent="0.25">
      <c r="A2079" s="1">
        <v>31078</v>
      </c>
      <c r="B2079" s="2" t="str">
        <f>HYPERLINK("https://vulac.thanhpho.thaibinh.gov.vn/", "UBND Ủy ban nhân dân xã Vũ Lạc tỉnh Thái Bình")</f>
        <v>UBND Ủy ban nhân dân xã Vũ Lạc tỉnh Thái Bình</v>
      </c>
      <c r="C2079" s="12" t="s">
        <v>321</v>
      </c>
      <c r="F2079" s="4"/>
      <c r="G2079" s="4"/>
      <c r="H2079" s="4"/>
      <c r="I2079" s="1"/>
      <c r="J2079" s="1"/>
      <c r="K2079" s="1"/>
      <c r="L2079" s="1"/>
      <c r="M2079" s="1"/>
      <c r="N2079" s="4"/>
      <c r="O2079" s="4"/>
      <c r="P2079" s="4"/>
      <c r="Q2079" s="4"/>
    </row>
    <row r="2080" spans="1:17" ht="30" customHeight="1" x14ac:dyDescent="0.25">
      <c r="A2080" s="1">
        <v>31079</v>
      </c>
      <c r="B2080" s="2" t="s">
        <v>220</v>
      </c>
      <c r="C2080" s="13" t="s">
        <v>1</v>
      </c>
      <c r="D2080" s="12" t="s">
        <v>322</v>
      </c>
      <c r="F2080" s="4"/>
      <c r="G2080" s="4"/>
      <c r="H2080" s="4"/>
      <c r="I2080" s="1"/>
      <c r="J2080" s="1"/>
      <c r="K2080" s="1"/>
      <c r="L2080" s="1"/>
      <c r="M2080" s="1"/>
      <c r="N2080" s="4"/>
      <c r="O2080" s="4"/>
      <c r="P2080" s="4"/>
      <c r="Q2080" s="4"/>
    </row>
    <row r="2081" spans="1:17" ht="30" customHeight="1" x14ac:dyDescent="0.25">
      <c r="A2081" s="1">
        <v>31080</v>
      </c>
      <c r="B2081" s="2" t="str">
        <f>HYPERLINK("https://huongvi.yenthe.bacgiang.gov.vn/", "UBND Ủy ban nhân dân xã An Vĩ tỉnh Hưng Yên")</f>
        <v>UBND Ủy ban nhân dân xã An Vĩ tỉnh Hưng Yên</v>
      </c>
      <c r="C2081" s="12" t="s">
        <v>321</v>
      </c>
      <c r="F2081" s="4"/>
      <c r="G2081" s="4"/>
      <c r="H2081" s="4"/>
      <c r="I2081" s="1"/>
      <c r="J2081" s="1"/>
      <c r="K2081" s="1"/>
      <c r="L2081" s="1"/>
      <c r="M2081" s="1"/>
      <c r="N2081" s="4"/>
      <c r="O2081" s="4"/>
      <c r="P2081" s="4"/>
      <c r="Q2081" s="4"/>
    </row>
    <row r="2082" spans="1:17" ht="30" customHeight="1" x14ac:dyDescent="0.25">
      <c r="A2082" s="1">
        <v>31081</v>
      </c>
      <c r="B2082" s="2" t="str">
        <f>HYPERLINK("https://www.facebook.com/p/Vi%E1%BB%87t-H%C3%B9ng-V%C5%A9-Th%C6%B0-100071958408893/", "Công an xã Việt Hùng tỉnh Thái Bình")</f>
        <v>Công an xã Việt Hùng tỉnh Thái Bình</v>
      </c>
      <c r="C2082" s="12" t="s">
        <v>321</v>
      </c>
      <c r="D2082" s="12" t="s">
        <v>322</v>
      </c>
      <c r="F2082" s="4"/>
      <c r="G2082" s="4"/>
      <c r="H2082" s="4"/>
      <c r="I2082" s="1"/>
      <c r="J2082" s="1"/>
      <c r="K2082" s="1"/>
      <c r="L2082" s="1"/>
      <c r="M2082" s="1"/>
      <c r="N2082" s="4"/>
      <c r="O2082" s="4"/>
      <c r="P2082" s="4"/>
      <c r="Q2082" s="4"/>
    </row>
    <row r="2083" spans="1:17" ht="30" customHeight="1" x14ac:dyDescent="0.25">
      <c r="A2083" s="1">
        <v>31082</v>
      </c>
      <c r="B2083" s="2" t="str">
        <f>HYPERLINK("https://thaibinh.gov.vn/van-ban-phap-luat/van-ban-dieu-hanh/ve-viec-giao-dat-cho-uy-ban-nhan-dan-xa-viet-hung-huyen-vu-t.html", "UBND Ủy ban nhân dân xã Việt Hùng tỉnh Thái Bình")</f>
        <v>UBND Ủy ban nhân dân xã Việt Hùng tỉnh Thái Bình</v>
      </c>
      <c r="C2083" s="12" t="s">
        <v>321</v>
      </c>
      <c r="F2083" s="4"/>
      <c r="G2083" s="4"/>
      <c r="H2083" s="4"/>
      <c r="I2083" s="1"/>
      <c r="J2083" s="1"/>
      <c r="K2083" s="1"/>
      <c r="L2083" s="1"/>
      <c r="M2083" s="1"/>
      <c r="N2083" s="4"/>
      <c r="O2083" s="4"/>
      <c r="P2083" s="4"/>
      <c r="Q2083" s="4"/>
    </row>
    <row r="2084" spans="1:17" ht="30" customHeight="1" x14ac:dyDescent="0.25">
      <c r="A2084" s="1">
        <v>31083</v>
      </c>
      <c r="B2084" s="2" t="s">
        <v>137</v>
      </c>
      <c r="C2084" s="13" t="s">
        <v>1</v>
      </c>
      <c r="D2084" s="12" t="s">
        <v>322</v>
      </c>
      <c r="F2084" s="4"/>
      <c r="G2084" s="4"/>
      <c r="H2084" s="4"/>
      <c r="I2084" s="1"/>
      <c r="J2084" s="1"/>
      <c r="K2084" s="1"/>
      <c r="L2084" s="1"/>
      <c r="M2084" s="1"/>
      <c r="N2084" s="4"/>
      <c r="O2084" s="4"/>
      <c r="P2084" s="4"/>
      <c r="Q2084" s="4"/>
    </row>
    <row r="2085" spans="1:17" ht="30" customHeight="1" x14ac:dyDescent="0.25">
      <c r="A2085" s="1">
        <v>31084</v>
      </c>
      <c r="B2085" s="2" t="str">
        <f>HYPERLINK("http://duclong.nhoquan.ninhbinh.gov.vn/", "UBND Ủy ban nhân dân xã Đức Long tỉnh Ninh Bình")</f>
        <v>UBND Ủy ban nhân dân xã Đức Long tỉnh Ninh Bình</v>
      </c>
      <c r="C2085" s="12" t="s">
        <v>321</v>
      </c>
      <c r="F2085" s="4"/>
      <c r="G2085" s="4"/>
      <c r="H2085" s="4"/>
      <c r="I2085" s="1"/>
      <c r="J2085" s="1"/>
      <c r="K2085" s="1"/>
      <c r="L2085" s="1"/>
      <c r="M2085" s="1"/>
      <c r="N2085" s="4"/>
      <c r="O2085" s="4"/>
      <c r="P2085" s="4"/>
      <c r="Q2085" s="4"/>
    </row>
    <row r="2086" spans="1:17" ht="30" customHeight="1" x14ac:dyDescent="0.25">
      <c r="A2086" s="1">
        <v>31085</v>
      </c>
      <c r="B2086" s="2" t="str">
        <f>HYPERLINK("https://www.facebook.com/p/C%C3%B4ng-an-x%C3%A3-Trung-H%C3%B3a-100071952129639/", "Công an xã Trung Hóa tỉnh Quảng Bình")</f>
        <v>Công an xã Trung Hóa tỉnh Quảng Bình</v>
      </c>
      <c r="C2086" s="12" t="s">
        <v>321</v>
      </c>
      <c r="D2086" s="12" t="s">
        <v>322</v>
      </c>
      <c r="F2086" s="4"/>
      <c r="G2086" s="4"/>
      <c r="H2086" s="4"/>
      <c r="I2086" s="1"/>
      <c r="J2086" s="1"/>
      <c r="K2086" s="1"/>
      <c r="L2086" s="1"/>
      <c r="M2086" s="1"/>
      <c r="N2086" s="4"/>
      <c r="O2086" s="4"/>
      <c r="P2086" s="4"/>
      <c r="Q2086" s="4"/>
    </row>
    <row r="2087" spans="1:17" ht="30" customHeight="1" x14ac:dyDescent="0.25">
      <c r="A2087" s="1">
        <v>31086</v>
      </c>
      <c r="B2087" s="2" t="str">
        <f>HYPERLINK("https://trunghoa.quangbinh.gov.vn/", "UBND Ủy ban nhân dân xã Trung Hóa tỉnh Quảng Bình")</f>
        <v>UBND Ủy ban nhân dân xã Trung Hóa tỉnh Quảng Bình</v>
      </c>
      <c r="C2087" s="12" t="s">
        <v>321</v>
      </c>
      <c r="F2087" s="4"/>
      <c r="G2087" s="4"/>
      <c r="H2087" s="4"/>
      <c r="I2087" s="1"/>
      <c r="J2087" s="1"/>
      <c r="K2087" s="1"/>
      <c r="L2087" s="1"/>
      <c r="M2087" s="1"/>
      <c r="N2087" s="4"/>
      <c r="O2087" s="4"/>
      <c r="P2087" s="4"/>
      <c r="Q2087" s="4"/>
    </row>
    <row r="2088" spans="1:17" ht="30" customHeight="1" x14ac:dyDescent="0.25">
      <c r="A2088" s="1">
        <v>31087</v>
      </c>
      <c r="B2088" s="2" t="s">
        <v>221</v>
      </c>
      <c r="C2088" s="13" t="s">
        <v>1</v>
      </c>
      <c r="D2088" s="12" t="s">
        <v>322</v>
      </c>
      <c r="F2088" s="4"/>
      <c r="G2088" s="4"/>
      <c r="H2088" s="4"/>
      <c r="I2088" s="1"/>
      <c r="J2088" s="1"/>
      <c r="K2088" s="1"/>
      <c r="L2088" s="1"/>
      <c r="M2088" s="1"/>
      <c r="N2088" s="4"/>
      <c r="O2088" s="4"/>
      <c r="P2088" s="4"/>
      <c r="Q2088" s="4"/>
    </row>
    <row r="2089" spans="1:17" ht="30" customHeight="1" x14ac:dyDescent="0.25">
      <c r="A2089" s="1">
        <v>31088</v>
      </c>
      <c r="B2089" s="2" t="str">
        <f>HYPERLINK("https://yenlap.phutho.gov.vn/", "UBND Ủy ban nhân dânn xã Yên Lập tỉnh Phú Thọ")</f>
        <v>UBND Ủy ban nhân dânn xã Yên Lập tỉnh Phú Thọ</v>
      </c>
      <c r="C2089" s="12" t="s">
        <v>321</v>
      </c>
      <c r="F2089" s="4"/>
      <c r="G2089" s="4"/>
      <c r="H2089" s="4"/>
      <c r="I2089" s="1"/>
      <c r="J2089" s="1"/>
      <c r="K2089" s="1"/>
      <c r="L2089" s="1"/>
      <c r="M2089" s="1"/>
      <c r="N2089" s="4"/>
      <c r="O2089" s="4"/>
      <c r="P2089" s="4"/>
      <c r="Q2089" s="4"/>
    </row>
    <row r="2090" spans="1:17" ht="30" customHeight="1" x14ac:dyDescent="0.25">
      <c r="A2090" s="1">
        <v>31089</v>
      </c>
      <c r="B2090" s="2" t="str">
        <f>HYPERLINK("https://www.facebook.com/p/X%C3%A3-Xu%C3%A2n-Phong-100072015386393/", "Công an xã Xuân Phong tỉnh Nam Định")</f>
        <v>Công an xã Xuân Phong tỉnh Nam Định</v>
      </c>
      <c r="C2090" s="12" t="s">
        <v>321</v>
      </c>
      <c r="D2090" s="12" t="s">
        <v>322</v>
      </c>
      <c r="F2090" s="4"/>
      <c r="G2090" s="4"/>
      <c r="H2090" s="4"/>
      <c r="I2090" s="1"/>
      <c r="J2090" s="1"/>
      <c r="K2090" s="1"/>
      <c r="L2090" s="1"/>
      <c r="M2090" s="1"/>
      <c r="N2090" s="4"/>
      <c r="O2090" s="4"/>
      <c r="P2090" s="4"/>
      <c r="Q2090" s="4"/>
    </row>
    <row r="2091" spans="1:17" ht="30" customHeight="1" x14ac:dyDescent="0.25">
      <c r="A2091" s="1">
        <v>31090</v>
      </c>
      <c r="B2091" s="2" t="str">
        <f>HYPERLINK("https://xuantruong.namdinh.gov.vn/", "UBND Ủy ban nhân dân xã Xuân Phong tỉnh Nam Định")</f>
        <v>UBND Ủy ban nhân dân xã Xuân Phong tỉnh Nam Định</v>
      </c>
      <c r="C2091" s="12" t="s">
        <v>321</v>
      </c>
      <c r="F2091" s="4"/>
      <c r="G2091" s="4"/>
      <c r="H2091" s="4"/>
      <c r="I2091" s="1"/>
      <c r="J2091" s="1"/>
      <c r="K2091" s="1"/>
      <c r="L2091" s="1"/>
      <c r="M2091" s="1"/>
      <c r="N2091" s="4"/>
      <c r="O2091" s="4"/>
      <c r="P2091" s="4"/>
      <c r="Q2091" s="4"/>
    </row>
    <row r="2092" spans="1:17" ht="30" customHeight="1" x14ac:dyDescent="0.25">
      <c r="A2092" s="1">
        <v>31091</v>
      </c>
      <c r="B2092" s="2" t="s">
        <v>60</v>
      </c>
      <c r="C2092" s="13" t="s">
        <v>1</v>
      </c>
      <c r="D2092" s="12" t="s">
        <v>322</v>
      </c>
      <c r="F2092" s="4"/>
      <c r="G2092" s="4"/>
      <c r="H2092" s="4"/>
      <c r="I2092" s="1"/>
      <c r="J2092" s="1"/>
      <c r="K2092" s="1"/>
      <c r="L2092" s="1"/>
      <c r="M2092" s="1"/>
      <c r="N2092" s="4"/>
      <c r="O2092" s="4"/>
      <c r="P2092" s="4"/>
      <c r="Q2092" s="4"/>
    </row>
    <row r="2093" spans="1:17" ht="30" customHeight="1" x14ac:dyDescent="0.25">
      <c r="A2093" s="1">
        <v>31092</v>
      </c>
      <c r="B2093" s="2" t="str">
        <f>HYPERLINK("https://dichvucong.namdinh.gov.vn/portaldvc/KenhTin/dich-vu-cong-truc-tuyen.aspx?_dv=84E81800-2F85-82CA-C2BA-231B5D4F8BB0", "UBND Ủy ban nhân dân xã Liêm Hải tỉnh Nam Định")</f>
        <v>UBND Ủy ban nhân dân xã Liêm Hải tỉnh Nam Định</v>
      </c>
      <c r="C2093" s="12" t="s">
        <v>321</v>
      </c>
      <c r="F2093" s="4"/>
      <c r="G2093" s="4"/>
      <c r="H2093" s="4"/>
      <c r="I2093" s="1"/>
      <c r="J2093" s="1"/>
      <c r="K2093" s="1"/>
      <c r="L2093" s="1"/>
      <c r="M2093" s="1"/>
      <c r="N2093" s="4"/>
      <c r="O2093" s="4"/>
      <c r="P2093" s="4"/>
      <c r="Q2093" s="4"/>
    </row>
    <row r="2094" spans="1:17" ht="30" customHeight="1" x14ac:dyDescent="0.25">
      <c r="A2094" s="1">
        <v>31093</v>
      </c>
      <c r="B2094" s="2" t="s">
        <v>134</v>
      </c>
      <c r="C2094" s="13" t="s">
        <v>1</v>
      </c>
      <c r="D2094" s="12" t="s">
        <v>322</v>
      </c>
      <c r="F2094" s="4"/>
      <c r="G2094" s="4"/>
      <c r="H2094" s="4"/>
      <c r="I2094" s="1"/>
      <c r="J2094" s="1"/>
      <c r="K2094" s="1"/>
      <c r="L2094" s="1"/>
      <c r="M2094" s="1"/>
      <c r="N2094" s="4"/>
      <c r="O2094" s="4"/>
      <c r="P2094" s="4"/>
      <c r="Q2094" s="4"/>
    </row>
    <row r="2095" spans="1:17" ht="30" customHeight="1" x14ac:dyDescent="0.25">
      <c r="A2095" s="1">
        <v>31094</v>
      </c>
      <c r="B2095" s="2" t="str">
        <f>HYPERLINK("https://hailam.hailang.quangtri.gov.vn/", "UBND Ủy ban nhân dân xã Hải Lâm tỉnh Quảng Trị")</f>
        <v>UBND Ủy ban nhân dân xã Hải Lâm tỉnh Quảng Trị</v>
      </c>
      <c r="C2095" s="12" t="s">
        <v>321</v>
      </c>
      <c r="F2095" s="4"/>
      <c r="G2095" s="4"/>
      <c r="H2095" s="4"/>
      <c r="I2095" s="1"/>
      <c r="J2095" s="1"/>
      <c r="K2095" s="1"/>
      <c r="L2095" s="1"/>
      <c r="M2095" s="1"/>
      <c r="N2095" s="4"/>
      <c r="O2095" s="4"/>
      <c r="P2095" s="4"/>
      <c r="Q2095" s="4"/>
    </row>
    <row r="2096" spans="1:17" ht="30" customHeight="1" x14ac:dyDescent="0.25">
      <c r="A2096" s="1">
        <v>31095</v>
      </c>
      <c r="B2096" s="2" t="s">
        <v>61</v>
      </c>
      <c r="C2096" s="13" t="s">
        <v>1</v>
      </c>
      <c r="D2096" s="12" t="s">
        <v>322</v>
      </c>
      <c r="F2096" s="4"/>
      <c r="G2096" s="4"/>
      <c r="H2096" s="4"/>
      <c r="I2096" s="1"/>
      <c r="J2096" s="1"/>
      <c r="K2096" s="1"/>
      <c r="L2096" s="1"/>
      <c r="M2096" s="1"/>
      <c r="N2096" s="4"/>
      <c r="O2096" s="4"/>
      <c r="P2096" s="4"/>
      <c r="Q2096" s="4"/>
    </row>
    <row r="2097" spans="1:17" ht="30" customHeight="1" x14ac:dyDescent="0.25">
      <c r="A2097" s="1">
        <v>31096</v>
      </c>
      <c r="B2097" s="2" t="str">
        <f>HYPERLINK("https://haihau.namdinh.gov.vn/", "UBND Ủy ban nhân dân xã Hải Xuân tỉnh Nam Định")</f>
        <v>UBND Ủy ban nhân dân xã Hải Xuân tỉnh Nam Định</v>
      </c>
      <c r="C2097" s="12" t="s">
        <v>321</v>
      </c>
      <c r="F2097" s="4"/>
      <c r="G2097" s="4"/>
      <c r="H2097" s="4"/>
      <c r="I2097" s="1"/>
      <c r="J2097" s="1"/>
      <c r="K2097" s="1"/>
      <c r="L2097" s="1"/>
      <c r="M2097" s="1"/>
      <c r="N2097" s="4"/>
      <c r="O2097" s="4"/>
      <c r="P2097" s="4"/>
      <c r="Q2097" s="4"/>
    </row>
    <row r="2098" spans="1:17" ht="30" customHeight="1" x14ac:dyDescent="0.25">
      <c r="A2098" s="1">
        <v>31097</v>
      </c>
      <c r="B2098" s="2" t="str">
        <f>HYPERLINK("https://www.facebook.com/p/Tu%E1%BB%95i-tr%E1%BA%BB-C%C3%B4ng-an-TP-S%E1%BA%A7m-S%C6%A1n-100069346653553/?locale=gn_PY", "Công an xã Hà Sơn tỉnh Thanh Hóa")</f>
        <v>Công an xã Hà Sơn tỉnh Thanh Hóa</v>
      </c>
      <c r="C2098" s="12" t="s">
        <v>321</v>
      </c>
      <c r="D2098" s="12" t="s">
        <v>322</v>
      </c>
      <c r="F2098" s="4"/>
      <c r="G2098" s="4"/>
      <c r="H2098" s="4"/>
      <c r="I2098" s="1"/>
      <c r="J2098" s="1"/>
      <c r="K2098" s="1"/>
      <c r="L2098" s="1"/>
      <c r="M2098" s="1"/>
      <c r="N2098" s="4"/>
      <c r="O2098" s="4"/>
      <c r="P2098" s="4"/>
      <c r="Q2098" s="4"/>
    </row>
    <row r="2099" spans="1:17" ht="30" customHeight="1" x14ac:dyDescent="0.25">
      <c r="A2099" s="1">
        <v>31098</v>
      </c>
      <c r="B2099" s="2" t="str">
        <f>HYPERLINK("https://hason.hatrung.thanhhoa.gov.vn/", "UBND Ủy ban nhân dân xã Hà Sơn tỉnh Thanh Hóa")</f>
        <v>UBND Ủy ban nhân dân xã Hà Sơn tỉnh Thanh Hóa</v>
      </c>
      <c r="C2099" s="12" t="s">
        <v>321</v>
      </c>
      <c r="F2099" s="4"/>
      <c r="G2099" s="4"/>
      <c r="H2099" s="4"/>
      <c r="I2099" s="1"/>
      <c r="J2099" s="1"/>
      <c r="K2099" s="1"/>
      <c r="L2099" s="1"/>
      <c r="M2099" s="1"/>
      <c r="N2099" s="4"/>
      <c r="O2099" s="4"/>
      <c r="P2099" s="4"/>
      <c r="Q2099" s="4"/>
    </row>
    <row r="2100" spans="1:17" ht="30" customHeight="1" x14ac:dyDescent="0.25">
      <c r="A2100" s="1">
        <v>31099</v>
      </c>
      <c r="B2100" s="2" t="str">
        <f>HYPERLINK("https://www.facebook.com/caxhaumytrinh/", "Công an xã Hậu Mỹ Trinh tỉnh TIỀN GIANG")</f>
        <v>Công an xã Hậu Mỹ Trinh tỉnh TIỀN GIANG</v>
      </c>
      <c r="C2100" s="12" t="s">
        <v>321</v>
      </c>
      <c r="D2100" s="12" t="s">
        <v>322</v>
      </c>
      <c r="F2100" s="4"/>
      <c r="G2100" s="4"/>
      <c r="H2100" s="4"/>
      <c r="I2100" s="1"/>
      <c r="J2100" s="1"/>
      <c r="K2100" s="1"/>
      <c r="L2100" s="1"/>
      <c r="M2100" s="1"/>
      <c r="N2100" s="4"/>
      <c r="O2100" s="4"/>
      <c r="P2100" s="4"/>
      <c r="Q2100" s="4"/>
    </row>
    <row r="2101" spans="1:17" ht="30" customHeight="1" x14ac:dyDescent="0.25">
      <c r="A2101" s="1">
        <v>31100</v>
      </c>
      <c r="B2101" s="2" t="str">
        <f>HYPERLINK("https://caibe.tiengiang.gov.vn/xa-hau-my-trinh", "UBND Ủy ban nhân dân xã Hậu Mỹ Trinh tỉnh TIỀN GIANG")</f>
        <v>UBND Ủy ban nhân dân xã Hậu Mỹ Trinh tỉnh TIỀN GIANG</v>
      </c>
      <c r="C2101" s="12" t="s">
        <v>321</v>
      </c>
      <c r="F2101" s="4"/>
      <c r="G2101" s="4"/>
      <c r="H2101" s="4"/>
      <c r="I2101" s="1"/>
      <c r="J2101" s="1"/>
      <c r="K2101" s="1"/>
      <c r="L2101" s="1"/>
      <c r="M2101" s="1"/>
      <c r="N2101" s="4"/>
      <c r="O2101" s="4"/>
      <c r="P2101" s="4"/>
      <c r="Q2101" s="4"/>
    </row>
    <row r="2102" spans="1:17" ht="30" customHeight="1" x14ac:dyDescent="0.25">
      <c r="A2102" s="1">
        <v>31101</v>
      </c>
      <c r="B2102" s="2" t="s">
        <v>4</v>
      </c>
      <c r="C2102" s="13" t="s">
        <v>1</v>
      </c>
      <c r="D2102" s="12" t="s">
        <v>322</v>
      </c>
      <c r="F2102" s="4"/>
      <c r="G2102" s="4"/>
      <c r="H2102" s="4"/>
      <c r="I2102" s="1"/>
      <c r="J2102" s="1"/>
      <c r="K2102" s="1"/>
      <c r="L2102" s="1"/>
      <c r="M2102" s="1"/>
      <c r="N2102" s="4"/>
      <c r="O2102" s="4"/>
      <c r="P2102" s="4"/>
      <c r="Q2102" s="4"/>
    </row>
    <row r="2103" spans="1:17" ht="30" customHeight="1" x14ac:dyDescent="0.25">
      <c r="A2103" s="1">
        <v>31102</v>
      </c>
      <c r="B2103" s="2" t="str">
        <f>HYPERLINK("https://ubndtp.caobang.gov.vn/ubnd-xa-hung-dao", "UBND Ủy ban nhân dân xã Hưng Đạo tỉnh Cao Bằng")</f>
        <v>UBND Ủy ban nhân dân xã Hưng Đạo tỉnh Cao Bằng</v>
      </c>
      <c r="C2103" s="12" t="s">
        <v>321</v>
      </c>
      <c r="F2103" s="4"/>
      <c r="G2103" s="4"/>
      <c r="H2103" s="4"/>
      <c r="I2103" s="1"/>
      <c r="J2103" s="1"/>
      <c r="K2103" s="1"/>
      <c r="L2103" s="1"/>
      <c r="M2103" s="1"/>
      <c r="N2103" s="4"/>
      <c r="O2103" s="4"/>
      <c r="P2103" s="4"/>
      <c r="Q2103" s="4"/>
    </row>
    <row r="2104" spans="1:17" ht="30" customHeight="1" x14ac:dyDescent="0.25">
      <c r="A2104" s="1">
        <v>31103</v>
      </c>
      <c r="B2104" s="2" t="s">
        <v>57</v>
      </c>
      <c r="C2104" s="13" t="s">
        <v>1</v>
      </c>
      <c r="D2104" s="12" t="s">
        <v>322</v>
      </c>
      <c r="F2104" s="4"/>
      <c r="G2104" s="4"/>
      <c r="H2104" s="4"/>
      <c r="I2104" s="1"/>
      <c r="J2104" s="1"/>
      <c r="K2104" s="1"/>
      <c r="L2104" s="1"/>
      <c r="M2104" s="1"/>
      <c r="N2104" s="4"/>
      <c r="O2104" s="4"/>
      <c r="P2104" s="4"/>
      <c r="Q2104" s="4"/>
    </row>
    <row r="2105" spans="1:17" ht="30" customHeight="1" x14ac:dyDescent="0.25">
      <c r="A2105" s="1">
        <v>31104</v>
      </c>
      <c r="B2105" s="2" t="str">
        <f>HYPERLINK("https://thaibinh.gov.vn/van-ban-phap-luat/van-ban-dieu-hanh/ve-viec-cho-phep-uy-ban-nhan-dan-xa-vu-hoi-huyen-vu-thu-duoc.html?customDomain=thaibinh.gov.vn", "UBND Ủy ban nhân dân xã Vũ Hội tỉnh Thái Bình")</f>
        <v>UBND Ủy ban nhân dân xã Vũ Hội tỉnh Thái Bình</v>
      </c>
      <c r="C2105" s="12" t="s">
        <v>321</v>
      </c>
      <c r="F2105" s="4"/>
      <c r="G2105" s="4"/>
      <c r="H2105" s="4"/>
      <c r="I2105" s="1"/>
      <c r="J2105" s="1"/>
      <c r="K2105" s="1"/>
      <c r="L2105" s="1"/>
      <c r="M2105" s="1"/>
      <c r="N2105" s="4"/>
      <c r="O2105" s="4"/>
      <c r="P2105" s="4"/>
      <c r="Q2105" s="4"/>
    </row>
    <row r="2106" spans="1:17" ht="30" customHeight="1" x14ac:dyDescent="0.25">
      <c r="A2106" s="1">
        <v>31105</v>
      </c>
      <c r="B2106" s="2" t="str">
        <f>HYPERLINK("https://www.facebook.com/p/C%C3%B4ng-an-x%C3%A3-Tr%E1%BB%B1c-Th%C3%A1i-100072039308025/", "Công an xã Trực Thái tỉnh Nam Định")</f>
        <v>Công an xã Trực Thái tỉnh Nam Định</v>
      </c>
      <c r="C2106" s="12" t="s">
        <v>321</v>
      </c>
      <c r="D2106" s="12" t="s">
        <v>322</v>
      </c>
      <c r="F2106" s="4"/>
      <c r="G2106" s="4"/>
      <c r="H2106" s="4"/>
      <c r="I2106" s="1"/>
      <c r="J2106" s="1"/>
      <c r="K2106" s="1"/>
      <c r="L2106" s="1"/>
      <c r="M2106" s="1"/>
      <c r="N2106" s="4"/>
      <c r="O2106" s="4"/>
      <c r="P2106" s="4"/>
      <c r="Q2106" s="4"/>
    </row>
    <row r="2107" spans="1:17" ht="30" customHeight="1" x14ac:dyDescent="0.25">
      <c r="A2107" s="1">
        <v>31106</v>
      </c>
      <c r="B2107" s="2" t="str">
        <f>HYPERLINK("https://dichvucong.namdinh.gov.vn/portaldvc/KenhTin/dich-vu-cong-truc-tuyen.aspx?_dv=66985F40-11AF-1CAA-934C-2C0FCFDCDECE", "UBND Ủy ban nhân dân xã Trực Thái tỉnh Nam Định")</f>
        <v>UBND Ủy ban nhân dân xã Trực Thái tỉnh Nam Định</v>
      </c>
      <c r="C2107" s="12" t="s">
        <v>321</v>
      </c>
      <c r="F2107" s="4"/>
      <c r="G2107" s="4"/>
      <c r="H2107" s="4"/>
      <c r="I2107" s="1"/>
      <c r="J2107" s="1"/>
      <c r="K2107" s="1"/>
      <c r="L2107" s="1"/>
      <c r="M2107" s="1"/>
      <c r="N2107" s="4"/>
      <c r="O2107" s="4"/>
      <c r="P2107" s="4"/>
      <c r="Q2107" s="4"/>
    </row>
    <row r="2108" spans="1:17" ht="30" customHeight="1" x14ac:dyDescent="0.25">
      <c r="A2108" s="1">
        <v>31107</v>
      </c>
      <c r="B2108" s="2" t="str">
        <f>HYPERLINK("https://www.facebook.com/p/Tu%E1%BB%95i-tr%E1%BA%BB-C%C3%B4ng-an-huy%E1%BB%87n-Ninh-Ph%C6%B0%E1%BB%9Bc-100068114569027/", "Công an xã Phước Bình tỉnh Ninh Thuận")</f>
        <v>Công an xã Phước Bình tỉnh Ninh Thuận</v>
      </c>
      <c r="C2108" s="12" t="s">
        <v>321</v>
      </c>
      <c r="D2108" s="12" t="s">
        <v>322</v>
      </c>
      <c r="F2108" s="4"/>
      <c r="G2108" s="4"/>
      <c r="H2108" s="4"/>
      <c r="I2108" s="1"/>
      <c r="J2108" s="1"/>
      <c r="K2108" s="1"/>
      <c r="L2108" s="1"/>
      <c r="M2108" s="1"/>
      <c r="N2108" s="4"/>
      <c r="O2108" s="4"/>
      <c r="P2108" s="4"/>
      <c r="Q2108" s="4"/>
    </row>
    <row r="2109" spans="1:17" ht="30" customHeight="1" x14ac:dyDescent="0.25">
      <c r="A2109" s="1">
        <v>31108</v>
      </c>
      <c r="B2109" s="2" t="str">
        <f>HYPERLINK("https://mc.ninhthuan.gov.vn/portaldvc/KenhTin/dich-vu-cong-truc-tuyen.aspx?_dv=000.26.32.H43", "UBND Ủy ban nhân dân xã Phước Bình tỉnh Ninh Thuận")</f>
        <v>UBND Ủy ban nhân dân xã Phước Bình tỉnh Ninh Thuận</v>
      </c>
      <c r="C2109" s="12" t="s">
        <v>321</v>
      </c>
      <c r="F2109" s="4"/>
      <c r="G2109" s="4"/>
      <c r="H2109" s="4"/>
      <c r="I2109" s="1"/>
      <c r="J2109" s="1"/>
      <c r="K2109" s="1"/>
      <c r="L2109" s="1"/>
      <c r="M2109" s="1"/>
      <c r="N2109" s="4"/>
      <c r="O2109" s="4"/>
      <c r="P2109" s="4"/>
      <c r="Q2109" s="4"/>
    </row>
    <row r="2110" spans="1:17" ht="30" customHeight="1" x14ac:dyDescent="0.25">
      <c r="A2110" s="1">
        <v>31109</v>
      </c>
      <c r="B2110" s="2" t="s">
        <v>99</v>
      </c>
      <c r="C2110" s="13" t="s">
        <v>1</v>
      </c>
      <c r="D2110" s="12" t="s">
        <v>322</v>
      </c>
      <c r="F2110" s="4"/>
      <c r="G2110" s="4"/>
      <c r="H2110" s="4"/>
      <c r="I2110" s="1"/>
      <c r="J2110" s="1"/>
      <c r="K2110" s="1"/>
      <c r="L2110" s="1"/>
      <c r="M2110" s="1"/>
      <c r="N2110" s="4"/>
      <c r="O2110" s="4"/>
      <c r="P2110" s="4"/>
      <c r="Q2110" s="4"/>
    </row>
    <row r="2111" spans="1:17" ht="30" customHeight="1" x14ac:dyDescent="0.25">
      <c r="A2111" s="1">
        <v>31110</v>
      </c>
      <c r="B2111" s="2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2111" s="12" t="s">
        <v>321</v>
      </c>
      <c r="F2111" s="4"/>
      <c r="G2111" s="4"/>
      <c r="H2111" s="4"/>
      <c r="I2111" s="1"/>
      <c r="J2111" s="1"/>
      <c r="K2111" s="1"/>
      <c r="L2111" s="1"/>
      <c r="M2111" s="1"/>
      <c r="N2111" s="4"/>
      <c r="O2111" s="4"/>
      <c r="P2111" s="4"/>
      <c r="Q2111" s="4"/>
    </row>
    <row r="2112" spans="1:17" ht="30" customHeight="1" x14ac:dyDescent="0.25">
      <c r="A2112" s="1">
        <v>31111</v>
      </c>
      <c r="B2112" s="2" t="str">
        <f>HYPERLINK("https://www.facebook.com/p/C%C3%B4ng-an-x%C3%A3-H%C6%B0%C6%A1ng-N%E1%BB%99n-100072061436717/", "Công an xã Hương Nộn tỉnh Phú Thọ")</f>
        <v>Công an xã Hương Nộn tỉnh Phú Thọ</v>
      </c>
      <c r="C2112" s="12" t="s">
        <v>321</v>
      </c>
      <c r="D2112" s="12" t="s">
        <v>322</v>
      </c>
      <c r="F2112" s="4"/>
      <c r="G2112" s="4"/>
      <c r="H2112" s="4"/>
      <c r="I2112" s="1"/>
      <c r="J2112" s="1"/>
      <c r="K2112" s="1"/>
      <c r="L2112" s="1"/>
      <c r="M2112" s="1"/>
      <c r="N2112" s="4"/>
      <c r="O2112" s="4"/>
      <c r="P2112" s="4"/>
      <c r="Q2112" s="4"/>
    </row>
    <row r="2113" spans="1:17" ht="30" customHeight="1" x14ac:dyDescent="0.25">
      <c r="A2113" s="1">
        <v>31112</v>
      </c>
      <c r="B2113" s="2" t="str">
        <f>HYPERLINK("https://tamnong.phutho.gov.vn/Chuyen-muc-tin/Chi-tiet-tin/t/xa-huong-non/title/243/ctitle/200", "UBND Ủy ban nhân dân xã Hương Nộn tỉnh Phú Thọ")</f>
        <v>UBND Ủy ban nhân dân xã Hương Nộn tỉnh Phú Thọ</v>
      </c>
      <c r="C2113" s="12" t="s">
        <v>321</v>
      </c>
      <c r="F2113" s="4"/>
      <c r="G2113" s="4"/>
      <c r="H2113" s="4"/>
      <c r="I2113" s="1"/>
      <c r="J2113" s="1"/>
      <c r="K2113" s="1"/>
      <c r="L2113" s="1"/>
      <c r="M2113" s="1"/>
      <c r="N2113" s="4"/>
      <c r="O2113" s="4"/>
      <c r="P2113" s="4"/>
      <c r="Q2113" s="4"/>
    </row>
    <row r="2114" spans="1:17" ht="30" customHeight="1" x14ac:dyDescent="0.25">
      <c r="A2114" s="1">
        <v>31113</v>
      </c>
      <c r="B2114" s="2" t="s">
        <v>222</v>
      </c>
      <c r="C2114" s="13" t="s">
        <v>1</v>
      </c>
      <c r="D2114" s="12" t="s">
        <v>322</v>
      </c>
      <c r="F2114" s="4"/>
      <c r="G2114" s="4"/>
      <c r="H2114" s="4"/>
      <c r="I2114" s="1"/>
      <c r="J2114" s="1"/>
      <c r="K2114" s="1"/>
      <c r="L2114" s="1"/>
      <c r="M2114" s="1"/>
      <c r="N2114" s="4"/>
      <c r="O2114" s="4"/>
      <c r="P2114" s="4"/>
      <c r="Q2114" s="4"/>
    </row>
    <row r="2115" spans="1:17" ht="30" customHeight="1" x14ac:dyDescent="0.25">
      <c r="A2115" s="1">
        <v>31114</v>
      </c>
      <c r="B2115" s="2" t="str">
        <f>HYPERLINK("https://duchoa.longan.gov.vn/", "UBND Ủy ban nhân dân huyện Đức Hòa tỉnh Long An")</f>
        <v>UBND Ủy ban nhân dân huyện Đức Hòa tỉnh Long An</v>
      </c>
      <c r="C2115" s="12" t="s">
        <v>321</v>
      </c>
      <c r="F2115" s="4"/>
      <c r="G2115" s="4"/>
      <c r="H2115" s="4"/>
      <c r="I2115" s="1"/>
      <c r="J2115" s="1"/>
      <c r="K2115" s="1"/>
      <c r="L2115" s="1"/>
      <c r="M2115" s="1"/>
      <c r="N2115" s="4"/>
      <c r="O2115" s="4"/>
      <c r="P2115" s="4"/>
      <c r="Q2115" s="4"/>
    </row>
    <row r="2116" spans="1:17" ht="30" customHeight="1" x14ac:dyDescent="0.25">
      <c r="A2116" s="1">
        <v>31115</v>
      </c>
      <c r="B2116" s="2" t="str">
        <f>HYPERLINK("https://www.facebook.com/Congantinhlaichau/", "Công an tỉnh Lai Châu tỉnh Lai Châu")</f>
        <v>Công an tỉnh Lai Châu tỉnh Lai Châu</v>
      </c>
      <c r="C2116" s="12" t="s">
        <v>321</v>
      </c>
      <c r="D2116" s="12" t="s">
        <v>322</v>
      </c>
      <c r="F2116" s="4"/>
      <c r="G2116" s="4"/>
      <c r="H2116" s="4"/>
      <c r="I2116" s="1"/>
      <c r="J2116" s="1"/>
      <c r="K2116" s="1"/>
      <c r="L2116" s="1"/>
      <c r="M2116" s="1"/>
      <c r="N2116" s="4"/>
      <c r="O2116" s="4"/>
      <c r="P2116" s="4"/>
      <c r="Q2116" s="4"/>
    </row>
    <row r="2117" spans="1:17" ht="30" customHeight="1" x14ac:dyDescent="0.25">
      <c r="A2117" s="1">
        <v>31116</v>
      </c>
      <c r="B2117" s="2" t="str">
        <f>HYPERLINK("https://laichau.gov.vn/", "UBND Ủy ban nhân dân tỉnh Lai Châu tỉnh Lai Châu")</f>
        <v>UBND Ủy ban nhân dân tỉnh Lai Châu tỉnh Lai Châu</v>
      </c>
      <c r="C2117" s="12" t="s">
        <v>321</v>
      </c>
      <c r="F2117" s="4"/>
      <c r="G2117" s="4"/>
      <c r="H2117" s="4"/>
      <c r="I2117" s="1"/>
      <c r="J2117" s="1"/>
      <c r="K2117" s="1"/>
      <c r="L2117" s="1"/>
      <c r="M2117" s="1"/>
      <c r="N2117" s="4"/>
      <c r="O2117" s="4"/>
      <c r="P2117" s="4"/>
      <c r="Q2117" s="4"/>
    </row>
    <row r="2118" spans="1:17" ht="30" customHeight="1" x14ac:dyDescent="0.25">
      <c r="A2118" s="1">
        <v>31117</v>
      </c>
      <c r="B2118" s="2" t="s">
        <v>223</v>
      </c>
      <c r="C2118" s="13" t="s">
        <v>1</v>
      </c>
      <c r="D2118" s="12" t="s">
        <v>322</v>
      </c>
      <c r="F2118" s="4"/>
      <c r="G2118" s="4"/>
      <c r="H2118" s="4"/>
      <c r="I2118" s="1"/>
      <c r="J2118" s="1"/>
      <c r="K2118" s="1"/>
      <c r="L2118" s="1"/>
      <c r="M2118" s="1"/>
      <c r="N2118" s="4"/>
      <c r="O2118" s="4"/>
      <c r="P2118" s="4"/>
      <c r="Q2118" s="4"/>
    </row>
    <row r="2119" spans="1:17" ht="30" customHeight="1" x14ac:dyDescent="0.25">
      <c r="A2119" s="1">
        <v>31118</v>
      </c>
      <c r="B2119" s="2" t="str">
        <f>HYPERLINK("https://baclieu.gov.vn/", "UBND Ủy ban nhân dânn tỉnh Bạc Liêu tỉnh Bạc Liêu")</f>
        <v>UBND Ủy ban nhân dânn tỉnh Bạc Liêu tỉnh Bạc Liêu</v>
      </c>
      <c r="C2119" s="12" t="s">
        <v>321</v>
      </c>
      <c r="F2119" s="4"/>
      <c r="G2119" s="4"/>
      <c r="H2119" s="4"/>
      <c r="I2119" s="1"/>
      <c r="J2119" s="1"/>
      <c r="K2119" s="1"/>
      <c r="L2119" s="1"/>
      <c r="M2119" s="1"/>
      <c r="N2119" s="4"/>
      <c r="O2119" s="4"/>
      <c r="P2119" s="4"/>
      <c r="Q2119" s="4"/>
    </row>
    <row r="2120" spans="1:17" ht="30" customHeight="1" x14ac:dyDescent="0.25">
      <c r="A2120" s="1">
        <v>31119</v>
      </c>
      <c r="B2120" s="2" t="s">
        <v>55</v>
      </c>
      <c r="C2120" s="13" t="s">
        <v>1</v>
      </c>
      <c r="D2120" s="12" t="s">
        <v>322</v>
      </c>
      <c r="F2120" s="4"/>
      <c r="G2120" s="4"/>
      <c r="H2120" s="4"/>
      <c r="I2120" s="1"/>
      <c r="J2120" s="1"/>
      <c r="K2120" s="1"/>
      <c r="L2120" s="1"/>
      <c r="M2120" s="1"/>
      <c r="N2120" s="4"/>
      <c r="O2120" s="4"/>
      <c r="P2120" s="4"/>
      <c r="Q2120" s="4"/>
    </row>
    <row r="2121" spans="1:17" ht="30" customHeight="1" x14ac:dyDescent="0.25">
      <c r="A2121" s="1">
        <v>31120</v>
      </c>
      <c r="B2121" s="2" t="str">
        <f>HYPERLINK("https://vuthu.thaibinh.gov.vn/tin-tuc/chinh-tri/xa-song-la-ng-minh-quang-do-ng-chi-chu-ti-ch-uy-ban-nhan-dan.html", "UBND Ủy ban nhân dân xã Song Lãng tỉnh Thái Bình")</f>
        <v>UBND Ủy ban nhân dân xã Song Lãng tỉnh Thái Bình</v>
      </c>
      <c r="C2121" s="12" t="s">
        <v>321</v>
      </c>
      <c r="F2121" s="4"/>
      <c r="G2121" s="4"/>
      <c r="H2121" s="4"/>
      <c r="I2121" s="1"/>
      <c r="J2121" s="1"/>
      <c r="K2121" s="1"/>
      <c r="L2121" s="1"/>
      <c r="M2121" s="1"/>
      <c r="N2121" s="4"/>
      <c r="O2121" s="4"/>
      <c r="P2121" s="4"/>
      <c r="Q2121" s="4"/>
    </row>
    <row r="2122" spans="1:17" ht="30" customHeight="1" x14ac:dyDescent="0.25">
      <c r="A2122" s="1">
        <v>31121</v>
      </c>
      <c r="B2122" s="2" t="str">
        <f>HYPERLINK("https://www.facebook.com/p/C%C3%B4ng-an-x%C3%A3-H%E1%BB%93ng-D%E1%BB%A5-Ninh-Giang-H%E1%BA%A3i-D%C6%B0%C6%A1ng-100072104303332/", "Công an xã Hồng Dụ tỉnh Hải Dương")</f>
        <v>Công an xã Hồng Dụ tỉnh Hải Dương</v>
      </c>
      <c r="C2122" s="12" t="s">
        <v>321</v>
      </c>
      <c r="D2122" s="12" t="s">
        <v>322</v>
      </c>
      <c r="F2122" s="4"/>
      <c r="G2122" s="4"/>
      <c r="H2122" s="4"/>
      <c r="I2122" s="1"/>
      <c r="J2122" s="1"/>
      <c r="K2122" s="1"/>
      <c r="L2122" s="1"/>
      <c r="M2122" s="1"/>
      <c r="N2122" s="4"/>
      <c r="O2122" s="4"/>
      <c r="P2122" s="4"/>
      <c r="Q2122" s="4"/>
    </row>
    <row r="2123" spans="1:17" ht="30" customHeight="1" x14ac:dyDescent="0.25">
      <c r="A2123" s="1">
        <v>31122</v>
      </c>
      <c r="B2123" s="2" t="str">
        <f>HYPERLINK("http://hongdu.ninhgiang.haiduong.gov.vn/", "UBND Ủy ban nhân dân xã Hồng Dụ tỉnh Hải Dương")</f>
        <v>UBND Ủy ban nhân dân xã Hồng Dụ tỉnh Hải Dương</v>
      </c>
      <c r="C2123" s="12" t="s">
        <v>321</v>
      </c>
      <c r="F2123" s="4"/>
      <c r="G2123" s="4"/>
      <c r="H2123" s="4"/>
      <c r="I2123" s="1"/>
      <c r="J2123" s="1"/>
      <c r="K2123" s="1"/>
      <c r="L2123" s="1"/>
      <c r="M2123" s="1"/>
      <c r="N2123" s="4"/>
      <c r="O2123" s="4"/>
      <c r="P2123" s="4"/>
      <c r="Q2123" s="4"/>
    </row>
    <row r="2124" spans="1:17" ht="30" customHeight="1" x14ac:dyDescent="0.25">
      <c r="A2124" s="1">
        <v>31123</v>
      </c>
      <c r="B2124" s="2" t="str">
        <f>HYPERLINK("https://www.facebook.com/p/C%C3%B4ng-an-x%C3%A3-TH%E1%BB%A4Y-S%C6%A0N-100072107333325/", "Công an xã Thụy Sơn tỉnh Thái Bình")</f>
        <v>Công an xã Thụy Sơn tỉnh Thái Bình</v>
      </c>
      <c r="C2124" s="12" t="s">
        <v>321</v>
      </c>
      <c r="D2124" s="12" t="s">
        <v>322</v>
      </c>
      <c r="F2124" s="4"/>
      <c r="G2124" s="4"/>
      <c r="H2124" s="4"/>
      <c r="I2124" s="1"/>
      <c r="J2124" s="1"/>
      <c r="K2124" s="1"/>
      <c r="L2124" s="1"/>
      <c r="M2124" s="1"/>
      <c r="N2124" s="4"/>
      <c r="O2124" s="4"/>
      <c r="P2124" s="4"/>
      <c r="Q2124" s="4"/>
    </row>
    <row r="2125" spans="1:17" ht="30" customHeight="1" x14ac:dyDescent="0.25">
      <c r="A2125" s="1">
        <v>31124</v>
      </c>
      <c r="B2125" s="2" t="str">
        <f>HYPERLINK("https://thuyson.thaithuy.thaibinh.gov.vn/", "UBND Ủy ban nhân dân xã Thụy Sơn tỉnh Thái Bình")</f>
        <v>UBND Ủy ban nhân dân xã Thụy Sơn tỉnh Thái Bình</v>
      </c>
      <c r="C2125" s="12" t="s">
        <v>321</v>
      </c>
      <c r="F2125" s="4"/>
      <c r="G2125" s="4"/>
      <c r="H2125" s="4"/>
      <c r="I2125" s="1"/>
      <c r="J2125" s="1"/>
      <c r="K2125" s="1"/>
      <c r="L2125" s="1"/>
      <c r="M2125" s="1"/>
      <c r="N2125" s="4"/>
      <c r="O2125" s="4"/>
      <c r="P2125" s="4"/>
      <c r="Q2125" s="4"/>
    </row>
    <row r="2126" spans="1:17" ht="30" customHeight="1" x14ac:dyDescent="0.25">
      <c r="A2126" s="1">
        <v>31125</v>
      </c>
      <c r="B2126" s="2" t="s">
        <v>90</v>
      </c>
      <c r="C2126" s="13" t="s">
        <v>1</v>
      </c>
      <c r="D2126" s="12" t="s">
        <v>322</v>
      </c>
      <c r="F2126" s="4"/>
      <c r="G2126" s="4"/>
      <c r="H2126" s="4"/>
      <c r="I2126" s="1"/>
      <c r="J2126" s="1"/>
      <c r="K2126" s="1"/>
      <c r="L2126" s="1"/>
      <c r="M2126" s="1"/>
      <c r="N2126" s="4"/>
      <c r="O2126" s="4"/>
      <c r="P2126" s="4"/>
      <c r="Q2126" s="4"/>
    </row>
    <row r="2127" spans="1:17" ht="30" customHeight="1" x14ac:dyDescent="0.25">
      <c r="A2127" s="1">
        <v>31126</v>
      </c>
      <c r="B2127" s="2" t="str">
        <f>HYPERLINK("https://baclieu.gov.vn/", "UBND Ủy ban nhân dân huyện Đông Hải tỉnh Bạc Liêu")</f>
        <v>UBND Ủy ban nhân dân huyện Đông Hải tỉnh Bạc Liêu</v>
      </c>
      <c r="C2127" s="12" t="s">
        <v>321</v>
      </c>
      <c r="F2127" s="4"/>
      <c r="G2127" s="4"/>
      <c r="H2127" s="4"/>
      <c r="I2127" s="1"/>
      <c r="J2127" s="1"/>
      <c r="K2127" s="1"/>
      <c r="L2127" s="1"/>
      <c r="M2127" s="1"/>
      <c r="N2127" s="4"/>
      <c r="O2127" s="4"/>
      <c r="P2127" s="4"/>
      <c r="Q2127" s="4"/>
    </row>
    <row r="2128" spans="1:17" ht="30" customHeight="1" x14ac:dyDescent="0.25">
      <c r="A2128" s="1">
        <v>31127</v>
      </c>
      <c r="B2128" s="2" t="str">
        <f>HYPERLINK("https://www.facebook.com/CAHHoaiDuc/", "Công an huyện Hoài Đức thành phố Hà Nội")</f>
        <v>Công an huyện Hoài Đức thành phố Hà Nội</v>
      </c>
      <c r="C2128" s="12" t="s">
        <v>321</v>
      </c>
      <c r="D2128" s="12" t="s">
        <v>322</v>
      </c>
      <c r="F2128" s="4"/>
      <c r="G2128" s="4"/>
      <c r="H2128" s="4"/>
      <c r="I2128" s="1"/>
      <c r="J2128" s="1"/>
      <c r="K2128" s="1"/>
      <c r="L2128" s="1"/>
      <c r="M2128" s="1"/>
      <c r="N2128" s="4"/>
      <c r="O2128" s="4"/>
      <c r="P2128" s="4"/>
      <c r="Q2128" s="4"/>
    </row>
    <row r="2129" spans="1:17" ht="30" customHeight="1" x14ac:dyDescent="0.25">
      <c r="A2129" s="1">
        <v>31128</v>
      </c>
      <c r="B2129" s="2" t="str">
        <f>HYPERLINK("http://hoaiduc.hanoi.gov.vn/", "UBND Ủy ban nhân dân huyện Hoài Đức thành phố Hà Nội")</f>
        <v>UBND Ủy ban nhân dân huyện Hoài Đức thành phố Hà Nội</v>
      </c>
      <c r="C2129" s="12" t="s">
        <v>321</v>
      </c>
      <c r="F2129" s="4"/>
      <c r="G2129" s="4"/>
      <c r="H2129" s="4"/>
      <c r="I2129" s="1"/>
      <c r="J2129" s="1"/>
      <c r="K2129" s="1"/>
      <c r="L2129" s="1"/>
      <c r="M2129" s="1"/>
      <c r="N2129" s="4"/>
      <c r="O2129" s="4"/>
      <c r="P2129" s="4"/>
      <c r="Q2129" s="4"/>
    </row>
    <row r="2130" spans="1:17" ht="30" customHeight="1" x14ac:dyDescent="0.25">
      <c r="A2130" s="1">
        <v>31129</v>
      </c>
      <c r="B2130" s="2" t="s">
        <v>102</v>
      </c>
      <c r="C2130" s="13" t="s">
        <v>1</v>
      </c>
      <c r="D2130" s="12" t="s">
        <v>322</v>
      </c>
      <c r="F2130" s="4"/>
      <c r="G2130" s="4"/>
      <c r="H2130" s="4"/>
      <c r="I2130" s="1"/>
      <c r="J2130" s="1"/>
      <c r="K2130" s="1"/>
      <c r="L2130" s="1"/>
      <c r="M2130" s="1"/>
      <c r="N2130" s="4"/>
      <c r="O2130" s="4"/>
      <c r="P2130" s="4"/>
      <c r="Q2130" s="4"/>
    </row>
    <row r="2131" spans="1:17" ht="30" customHeight="1" x14ac:dyDescent="0.25">
      <c r="A2131" s="1">
        <v>31130</v>
      </c>
      <c r="B2131" s="2" t="str">
        <f>HYPERLINK("https://quangngai.gov.vn/web/xa-duc-lan/trang-chu", "UBND Ủy ban nhân dân xã Đức Lân tỉnh Quảng Ngãi")</f>
        <v>UBND Ủy ban nhân dân xã Đức Lân tỉnh Quảng Ngãi</v>
      </c>
      <c r="C2131" s="12" t="s">
        <v>321</v>
      </c>
      <c r="F2131" s="4"/>
      <c r="G2131" s="4"/>
      <c r="H2131" s="4"/>
      <c r="I2131" s="1"/>
      <c r="J2131" s="1"/>
      <c r="K2131" s="1"/>
      <c r="L2131" s="1"/>
      <c r="M2131" s="1"/>
      <c r="N2131" s="4"/>
      <c r="O2131" s="4"/>
      <c r="P2131" s="4"/>
      <c r="Q2131" s="4"/>
    </row>
    <row r="2132" spans="1:17" ht="30" customHeight="1" x14ac:dyDescent="0.25">
      <c r="A2132" s="1">
        <v>31131</v>
      </c>
      <c r="B2132" s="2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132" s="12" t="s">
        <v>321</v>
      </c>
      <c r="D2132" s="12" t="s">
        <v>322</v>
      </c>
      <c r="F2132" s="4"/>
      <c r="G2132" s="4"/>
      <c r="H2132" s="4"/>
      <c r="I2132" s="1"/>
      <c r="J2132" s="1"/>
      <c r="K2132" s="1"/>
      <c r="L2132" s="1"/>
      <c r="M2132" s="1"/>
      <c r="N2132" s="4"/>
      <c r="O2132" s="4"/>
      <c r="P2132" s="4"/>
      <c r="Q2132" s="4"/>
    </row>
    <row r="2133" spans="1:17" ht="30" customHeight="1" x14ac:dyDescent="0.25">
      <c r="A2133" s="1">
        <v>31132</v>
      </c>
      <c r="B2133" s="2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133" s="12" t="s">
        <v>321</v>
      </c>
      <c r="F2133" s="4"/>
      <c r="G2133" s="4"/>
      <c r="H2133" s="4"/>
      <c r="I2133" s="1"/>
      <c r="J2133" s="1"/>
      <c r="K2133" s="1"/>
      <c r="L2133" s="1"/>
      <c r="M2133" s="1"/>
      <c r="N2133" s="4"/>
      <c r="O2133" s="4"/>
      <c r="P2133" s="4"/>
      <c r="Q2133" s="4"/>
    </row>
    <row r="2134" spans="1:17" ht="30" customHeight="1" x14ac:dyDescent="0.25">
      <c r="A2134" s="1">
        <v>31133</v>
      </c>
      <c r="B2134" s="2" t="s">
        <v>224</v>
      </c>
      <c r="C2134" s="13" t="s">
        <v>1</v>
      </c>
      <c r="D2134" s="12" t="s">
        <v>322</v>
      </c>
      <c r="F2134" s="4"/>
      <c r="G2134" s="4"/>
      <c r="H2134" s="4"/>
      <c r="I2134" s="1"/>
      <c r="J2134" s="1"/>
      <c r="K2134" s="1"/>
      <c r="L2134" s="1"/>
      <c r="M2134" s="1"/>
      <c r="N2134" s="4"/>
      <c r="O2134" s="4"/>
      <c r="P2134" s="4"/>
      <c r="Q2134" s="4"/>
    </row>
    <row r="2135" spans="1:17" ht="30" customHeight="1" x14ac:dyDescent="0.25">
      <c r="A2135" s="1">
        <v>31134</v>
      </c>
      <c r="B2135" s="2" t="str">
        <f>HYPERLINK("https://nuithanh.quangnam.gov.vn/webcenter/portal/nuithanh", "UBND Ủy ban nhân dân xã Tam Tiến tỉnh Quảng Nam")</f>
        <v>UBND Ủy ban nhân dân xã Tam Tiến tỉnh Quảng Nam</v>
      </c>
      <c r="C2135" s="12" t="s">
        <v>321</v>
      </c>
      <c r="F2135" s="4"/>
      <c r="G2135" s="4"/>
      <c r="H2135" s="4"/>
      <c r="I2135" s="1"/>
      <c r="J2135" s="1"/>
      <c r="K2135" s="1"/>
      <c r="L2135" s="1"/>
      <c r="M2135" s="1"/>
      <c r="N2135" s="4"/>
      <c r="O2135" s="4"/>
      <c r="P2135" s="4"/>
      <c r="Q2135" s="4"/>
    </row>
    <row r="2136" spans="1:17" ht="30" customHeight="1" x14ac:dyDescent="0.25">
      <c r="A2136" s="1">
        <v>31135</v>
      </c>
      <c r="B2136" s="2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136" s="12" t="s">
        <v>321</v>
      </c>
      <c r="D2136" s="12" t="s">
        <v>322</v>
      </c>
      <c r="F2136" s="4"/>
      <c r="G2136" s="4"/>
      <c r="H2136" s="4"/>
      <c r="I2136" s="1"/>
      <c r="J2136" s="1"/>
      <c r="K2136" s="1"/>
      <c r="L2136" s="1"/>
      <c r="M2136" s="1"/>
      <c r="N2136" s="4"/>
      <c r="O2136" s="4"/>
      <c r="P2136" s="4"/>
      <c r="Q2136" s="4"/>
    </row>
    <row r="2137" spans="1:17" ht="30" customHeight="1" x14ac:dyDescent="0.25">
      <c r="A2137" s="1">
        <v>31136</v>
      </c>
      <c r="B2137" s="2" t="str">
        <f>HYPERLINK("https://thaithuy.thaibinh.gov.vn/", "UBND Ủy ban nhân dân xã Thuỵ Thanh tỉnh Thái Bình")</f>
        <v>UBND Ủy ban nhân dân xã Thuỵ Thanh tỉnh Thái Bình</v>
      </c>
      <c r="C2137" s="12" t="s">
        <v>321</v>
      </c>
      <c r="F2137" s="4"/>
      <c r="G2137" s="4"/>
      <c r="H2137" s="4"/>
      <c r="I2137" s="1"/>
      <c r="J2137" s="1"/>
      <c r="K2137" s="1"/>
      <c r="L2137" s="1"/>
      <c r="M2137" s="1"/>
      <c r="N2137" s="4"/>
      <c r="O2137" s="4"/>
      <c r="P2137" s="4"/>
      <c r="Q2137" s="4"/>
    </row>
    <row r="2138" spans="1:17" ht="30" customHeight="1" x14ac:dyDescent="0.25">
      <c r="A2138" s="1">
        <v>31137</v>
      </c>
      <c r="B2138" s="2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138" s="12" t="s">
        <v>321</v>
      </c>
      <c r="D2138" s="12" t="s">
        <v>322</v>
      </c>
      <c r="F2138" s="4"/>
      <c r="G2138" s="4"/>
      <c r="H2138" s="4"/>
      <c r="I2138" s="1"/>
      <c r="J2138" s="1"/>
      <c r="K2138" s="1"/>
      <c r="L2138" s="1"/>
      <c r="M2138" s="1"/>
      <c r="N2138" s="4"/>
      <c r="O2138" s="4"/>
      <c r="P2138" s="4"/>
      <c r="Q2138" s="4"/>
    </row>
    <row r="2139" spans="1:17" ht="30" customHeight="1" x14ac:dyDescent="0.25">
      <c r="A2139" s="1">
        <v>31138</v>
      </c>
      <c r="B2139" s="2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139" s="12" t="s">
        <v>321</v>
      </c>
      <c r="F2139" s="4"/>
      <c r="G2139" s="4"/>
      <c r="H2139" s="4"/>
      <c r="I2139" s="1"/>
      <c r="J2139" s="1"/>
      <c r="K2139" s="1"/>
      <c r="L2139" s="1"/>
      <c r="M2139" s="1"/>
      <c r="N2139" s="4"/>
      <c r="O2139" s="4"/>
      <c r="P2139" s="4"/>
      <c r="Q2139" s="4"/>
    </row>
    <row r="2140" spans="1:17" ht="30" customHeight="1" x14ac:dyDescent="0.25">
      <c r="A2140" s="1">
        <v>31139</v>
      </c>
      <c r="B2140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140" s="12" t="s">
        <v>321</v>
      </c>
      <c r="D2140" s="12" t="s">
        <v>322</v>
      </c>
      <c r="F2140" s="4"/>
      <c r="G2140" s="4"/>
      <c r="H2140" s="4"/>
      <c r="I2140" s="1"/>
      <c r="J2140" s="1"/>
      <c r="K2140" s="1"/>
      <c r="L2140" s="1"/>
      <c r="M2140" s="1"/>
      <c r="N2140" s="4"/>
      <c r="O2140" s="4"/>
      <c r="P2140" s="4"/>
      <c r="Q2140" s="4"/>
    </row>
    <row r="2141" spans="1:17" ht="30" customHeight="1" x14ac:dyDescent="0.25">
      <c r="A2141" s="1">
        <v>31140</v>
      </c>
      <c r="B2141" s="2" t="str">
        <f>HYPERLINK("https://melinh.hanoi.gov.vn/", "UBND Ủy ban nhân dân huyện Mê Linh thành phố Hà Nội")</f>
        <v>UBND Ủy ban nhân dân huyện Mê Linh thành phố Hà Nội</v>
      </c>
      <c r="C2141" s="12" t="s">
        <v>321</v>
      </c>
      <c r="F2141" s="4"/>
      <c r="G2141" s="4"/>
      <c r="H2141" s="4"/>
      <c r="I2141" s="1"/>
      <c r="J2141" s="1"/>
      <c r="K2141" s="1"/>
      <c r="L2141" s="1"/>
      <c r="M2141" s="1"/>
      <c r="N2141" s="4"/>
      <c r="O2141" s="4"/>
      <c r="P2141" s="4"/>
      <c r="Q2141" s="4"/>
    </row>
    <row r="2142" spans="1:17" ht="30" customHeight="1" x14ac:dyDescent="0.25">
      <c r="A2142" s="1">
        <v>31141</v>
      </c>
      <c r="B2142" s="2" t="str">
        <f>HYPERLINK("https://www.facebook.com/groups/toi.yeu.xa.thuong.vuc.huyen.chuong.my/", "Công an xã Thượng Vực thành phố Hà Nội")</f>
        <v>Công an xã Thượng Vực thành phố Hà Nội</v>
      </c>
      <c r="C2142" s="12" t="s">
        <v>321</v>
      </c>
      <c r="D2142" s="12" t="s">
        <v>322</v>
      </c>
      <c r="F2142" s="4"/>
      <c r="G2142" s="4"/>
      <c r="H2142" s="4"/>
      <c r="I2142" s="1"/>
      <c r="J2142" s="1"/>
      <c r="K2142" s="1"/>
      <c r="L2142" s="1"/>
      <c r="M2142" s="1"/>
      <c r="N2142" s="4"/>
      <c r="O2142" s="4"/>
      <c r="P2142" s="4"/>
      <c r="Q2142" s="4"/>
    </row>
    <row r="2143" spans="1:17" ht="30" customHeight="1" x14ac:dyDescent="0.25">
      <c r="A2143" s="1">
        <v>31142</v>
      </c>
      <c r="B2143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143" s="12" t="s">
        <v>321</v>
      </c>
      <c r="F2143" s="4"/>
      <c r="G2143" s="4"/>
      <c r="H2143" s="4"/>
      <c r="I2143" s="1"/>
      <c r="J2143" s="1"/>
      <c r="K2143" s="1"/>
      <c r="L2143" s="1"/>
      <c r="M2143" s="1"/>
      <c r="N2143" s="4"/>
      <c r="O2143" s="4"/>
      <c r="P2143" s="4"/>
      <c r="Q2143" s="4"/>
    </row>
    <row r="2144" spans="1:17" ht="30" customHeight="1" x14ac:dyDescent="0.25">
      <c r="A2144" s="1">
        <v>31143</v>
      </c>
      <c r="B2144" s="2" t="s">
        <v>24</v>
      </c>
      <c r="C2144" s="13" t="s">
        <v>1</v>
      </c>
      <c r="D2144" s="12" t="s">
        <v>322</v>
      </c>
      <c r="F2144" s="4"/>
      <c r="G2144" s="4"/>
      <c r="H2144" s="4"/>
      <c r="I2144" s="1"/>
      <c r="J2144" s="1"/>
      <c r="K2144" s="1"/>
      <c r="L2144" s="1"/>
      <c r="M2144" s="1"/>
      <c r="N2144" s="4"/>
      <c r="O2144" s="4"/>
      <c r="P2144" s="4"/>
      <c r="Q2144" s="4"/>
    </row>
    <row r="2145" spans="1:17" ht="30" customHeight="1" x14ac:dyDescent="0.25">
      <c r="A2145" s="1">
        <v>31144</v>
      </c>
      <c r="B2145" s="2" t="str">
        <f>HYPERLINK("https://yenchau.sonla.gov.vn/?pageid=31386&amp;p_field=3758", "UBND Ủy ban nhân dân xã Chiềng Pằn tỉnh Sơn La")</f>
        <v>UBND Ủy ban nhân dân xã Chiềng Pằn tỉnh Sơn La</v>
      </c>
      <c r="C2145" s="12" t="s">
        <v>321</v>
      </c>
      <c r="F2145" s="4"/>
      <c r="G2145" s="4"/>
      <c r="H2145" s="4"/>
      <c r="I2145" s="1"/>
      <c r="J2145" s="1"/>
      <c r="K2145" s="1"/>
      <c r="L2145" s="1"/>
      <c r="M2145" s="1"/>
      <c r="N2145" s="4"/>
      <c r="O2145" s="4"/>
      <c r="P2145" s="4"/>
      <c r="Q2145" s="4"/>
    </row>
    <row r="2146" spans="1:17" ht="30" customHeight="1" x14ac:dyDescent="0.25">
      <c r="A2146" s="1">
        <v>31145</v>
      </c>
      <c r="B2146" s="2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146" s="12" t="s">
        <v>321</v>
      </c>
      <c r="D2146" s="12" t="s">
        <v>322</v>
      </c>
      <c r="F2146" s="4"/>
      <c r="G2146" s="4"/>
      <c r="H2146" s="4"/>
      <c r="I2146" s="1"/>
      <c r="J2146" s="1"/>
      <c r="K2146" s="1"/>
      <c r="L2146" s="1"/>
      <c r="M2146" s="1"/>
      <c r="N2146" s="4"/>
      <c r="O2146" s="4"/>
      <c r="P2146" s="4"/>
      <c r="Q2146" s="4"/>
    </row>
    <row r="2147" spans="1:17" ht="30" customHeight="1" x14ac:dyDescent="0.25">
      <c r="A2147" s="1">
        <v>31146</v>
      </c>
      <c r="B2147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147" s="12" t="s">
        <v>321</v>
      </c>
      <c r="F2147" s="4"/>
      <c r="G2147" s="4"/>
      <c r="H2147" s="4"/>
      <c r="I2147" s="1"/>
      <c r="J2147" s="1"/>
      <c r="K2147" s="1"/>
      <c r="L2147" s="1"/>
      <c r="M2147" s="1"/>
      <c r="N2147" s="4"/>
      <c r="O2147" s="4"/>
      <c r="P2147" s="4"/>
      <c r="Q2147" s="4"/>
    </row>
    <row r="2148" spans="1:17" ht="30" customHeight="1" x14ac:dyDescent="0.25">
      <c r="A2148" s="1">
        <v>31147</v>
      </c>
      <c r="B2148" s="2" t="str">
        <f>HYPERLINK("https://www.facebook.com/groups/toi.yeu.xa.thuy.xuan.tien.huyen.chuong.my/", "Công an xã Thủy Xuân Tiên thành phố Hà Nội")</f>
        <v>Công an xã Thủy Xuân Tiên thành phố Hà Nội</v>
      </c>
      <c r="C2148" s="12" t="s">
        <v>321</v>
      </c>
      <c r="D2148" s="12" t="s">
        <v>322</v>
      </c>
      <c r="F2148" s="4"/>
      <c r="G2148" s="4"/>
      <c r="H2148" s="4"/>
      <c r="I2148" s="1"/>
      <c r="J2148" s="1"/>
      <c r="K2148" s="1"/>
      <c r="L2148" s="1"/>
      <c r="M2148" s="1"/>
      <c r="N2148" s="4"/>
      <c r="O2148" s="4"/>
      <c r="P2148" s="4"/>
      <c r="Q2148" s="4"/>
    </row>
    <row r="2149" spans="1:17" ht="30" customHeight="1" x14ac:dyDescent="0.25">
      <c r="A2149" s="1">
        <v>31148</v>
      </c>
      <c r="B2149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149" s="12" t="s">
        <v>321</v>
      </c>
      <c r="F2149" s="4"/>
      <c r="G2149" s="4"/>
      <c r="H2149" s="4"/>
      <c r="I2149" s="1"/>
      <c r="J2149" s="1"/>
      <c r="K2149" s="1"/>
      <c r="L2149" s="1"/>
      <c r="M2149" s="1"/>
      <c r="N2149" s="4"/>
      <c r="O2149" s="4"/>
      <c r="P2149" s="4"/>
      <c r="Q2149" s="4"/>
    </row>
    <row r="2150" spans="1:17" ht="30" customHeight="1" x14ac:dyDescent="0.25">
      <c r="A2150" s="1">
        <v>31149</v>
      </c>
      <c r="B2150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150" s="12" t="s">
        <v>321</v>
      </c>
      <c r="D2150" s="12" t="s">
        <v>322</v>
      </c>
      <c r="F2150" s="4"/>
      <c r="G2150" s="4"/>
      <c r="H2150" s="4"/>
      <c r="I2150" s="1"/>
      <c r="J2150" s="1"/>
      <c r="K2150" s="1"/>
      <c r="L2150" s="1"/>
      <c r="M2150" s="1"/>
      <c r="N2150" s="4"/>
      <c r="O2150" s="4"/>
      <c r="P2150" s="4"/>
      <c r="Q2150" s="4"/>
    </row>
    <row r="2151" spans="1:17" ht="30" customHeight="1" x14ac:dyDescent="0.25">
      <c r="A2151" s="1">
        <v>31150</v>
      </c>
      <c r="B2151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151" s="12" t="s">
        <v>321</v>
      </c>
      <c r="F2151" s="4"/>
      <c r="G2151" s="4"/>
      <c r="H2151" s="4"/>
      <c r="I2151" s="1"/>
      <c r="J2151" s="1"/>
      <c r="K2151" s="1"/>
      <c r="L2151" s="1"/>
      <c r="M2151" s="1"/>
      <c r="N2151" s="4"/>
      <c r="O2151" s="4"/>
      <c r="P2151" s="4"/>
      <c r="Q2151" s="4"/>
    </row>
    <row r="2152" spans="1:17" ht="30" customHeight="1" x14ac:dyDescent="0.25">
      <c r="A2152" s="1">
        <v>31151</v>
      </c>
      <c r="B2152" s="2" t="s">
        <v>225</v>
      </c>
      <c r="C2152" s="13" t="s">
        <v>1</v>
      </c>
      <c r="D2152" s="12" t="s">
        <v>322</v>
      </c>
      <c r="F2152" s="4"/>
      <c r="G2152" s="4"/>
      <c r="H2152" s="4"/>
      <c r="I2152" s="1"/>
      <c r="J2152" s="1"/>
      <c r="K2152" s="1"/>
      <c r="L2152" s="1"/>
      <c r="M2152" s="1"/>
      <c r="N2152" s="4"/>
      <c r="O2152" s="4"/>
      <c r="P2152" s="4"/>
      <c r="Q2152" s="4"/>
    </row>
    <row r="2153" spans="1:17" ht="30" customHeight="1" x14ac:dyDescent="0.25">
      <c r="A2153" s="1">
        <v>31152</v>
      </c>
      <c r="B2153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153" s="12" t="s">
        <v>321</v>
      </c>
      <c r="F2153" s="4"/>
      <c r="G2153" s="4"/>
      <c r="H2153" s="4"/>
      <c r="I2153" s="1"/>
      <c r="J2153" s="1"/>
      <c r="K2153" s="1"/>
      <c r="L2153" s="1"/>
      <c r="M2153" s="1"/>
      <c r="N2153" s="4"/>
      <c r="O2153" s="4"/>
      <c r="P2153" s="4"/>
      <c r="Q2153" s="4"/>
    </row>
    <row r="2154" spans="1:17" ht="30" customHeight="1" x14ac:dyDescent="0.25">
      <c r="A2154" s="1">
        <v>31153</v>
      </c>
      <c r="B2154" s="2" t="str">
        <f>HYPERLINK("https://www.facebook.com/p/C%C3%B4ng-an-x%C3%A3-Hi%E1%BB%81n-Quan-huy%E1%BB%87n-Tam-N%C3%B4ng-T%E1%BB%89nh-Ph%C3%BA-Th%E1%BB%8D-100072248658440/", "Công an xã Hiền Quan tỉnh Phú Thọ")</f>
        <v>Công an xã Hiền Quan tỉnh Phú Thọ</v>
      </c>
      <c r="C2154" s="12" t="s">
        <v>321</v>
      </c>
      <c r="D2154" s="12" t="s">
        <v>322</v>
      </c>
      <c r="F2154" s="4"/>
      <c r="G2154" s="4"/>
      <c r="H2154" s="4"/>
      <c r="I2154" s="1"/>
      <c r="J2154" s="1"/>
      <c r="K2154" s="1"/>
      <c r="L2154" s="1"/>
      <c r="M2154" s="1"/>
      <c r="N2154" s="4"/>
      <c r="O2154" s="4"/>
      <c r="P2154" s="4"/>
      <c r="Q2154" s="4"/>
    </row>
    <row r="2155" spans="1:17" ht="30" customHeight="1" x14ac:dyDescent="0.25">
      <c r="A2155" s="1">
        <v>31154</v>
      </c>
      <c r="B2155" s="2" t="str">
        <f>HYPERLINK("https://tamnong.phutho.gov.vn/Chuyen-muc-tin/Chi-tiet-tin/t/xa-hien-quan/title/248/ctitle/210", "UBND Ủy ban nhân dân xã Hiền Quan tỉnh Phú Thọ")</f>
        <v>UBND Ủy ban nhân dân xã Hiền Quan tỉnh Phú Thọ</v>
      </c>
      <c r="C2155" s="12" t="s">
        <v>321</v>
      </c>
      <c r="F2155" s="4"/>
      <c r="G2155" s="4"/>
      <c r="H2155" s="4"/>
      <c r="I2155" s="1"/>
      <c r="J2155" s="1"/>
      <c r="K2155" s="1"/>
      <c r="L2155" s="1"/>
      <c r="M2155" s="1"/>
      <c r="N2155" s="4"/>
      <c r="O2155" s="4"/>
      <c r="P2155" s="4"/>
      <c r="Q2155" s="4"/>
    </row>
    <row r="2156" spans="1:17" ht="30" customHeight="1" x14ac:dyDescent="0.25">
      <c r="A2156" s="1">
        <v>31155</v>
      </c>
      <c r="B2156" s="2" t="str">
        <f>HYPERLINK("https://www.facebook.com/p/C%C3%B4ng-an-x%C3%A3-L%C6%B0%E1%BB%A1ng-V%C6%B0%E1%BB%A3ng-TP-Tuy%C3%AAn-Quang-100072249798874/", "Công an xã Lưỡng Vượng tỉnh Tuyên Quang")</f>
        <v>Công an xã Lưỡng Vượng tỉnh Tuyên Quang</v>
      </c>
      <c r="C2156" s="12" t="s">
        <v>321</v>
      </c>
      <c r="D2156" s="12" t="s">
        <v>322</v>
      </c>
      <c r="F2156" s="4"/>
      <c r="G2156" s="4"/>
      <c r="H2156" s="4"/>
      <c r="I2156" s="1"/>
      <c r="J2156" s="1"/>
      <c r="K2156" s="1"/>
      <c r="L2156" s="1"/>
      <c r="M2156" s="1"/>
      <c r="N2156" s="4"/>
      <c r="O2156" s="4"/>
      <c r="P2156" s="4"/>
      <c r="Q2156" s="4"/>
    </row>
    <row r="2157" spans="1:17" ht="30" customHeight="1" x14ac:dyDescent="0.25">
      <c r="A2157" s="1">
        <v>31156</v>
      </c>
      <c r="B2157" s="2" t="str">
        <f>HYPERLINK("http://tnmt.tuyenquang.gov.vn/vi/tin-bai/quyet-dinh-so-381qd-ubnd-ngay-18102024-uy-ban-nhan-dan-tinh-phe-duyet-nhiem-vu-quy-hoach-chi-tiet-khu-do-thi-tai-xa-luong-vuong-thanh-pho-tuyen-quang?type=POSTED_CONTENT&amp;id=129431", "UBND Ủy ban nhân dân xã Lưỡng Vượng tỉnh Tuyên Quang")</f>
        <v>UBND Ủy ban nhân dân xã Lưỡng Vượng tỉnh Tuyên Quang</v>
      </c>
      <c r="C2157" s="12" t="s">
        <v>321</v>
      </c>
      <c r="F2157" s="4"/>
      <c r="G2157" s="4"/>
      <c r="H2157" s="4"/>
      <c r="I2157" s="1"/>
      <c r="J2157" s="1"/>
      <c r="K2157" s="1"/>
      <c r="L2157" s="1"/>
      <c r="M2157" s="1"/>
      <c r="N2157" s="4"/>
      <c r="O2157" s="4"/>
      <c r="P2157" s="4"/>
      <c r="Q2157" s="4"/>
    </row>
    <row r="2158" spans="1:17" ht="30" customHeight="1" x14ac:dyDescent="0.25">
      <c r="A2158" s="1">
        <v>31157</v>
      </c>
      <c r="B2158" s="2" t="str">
        <f>HYPERLINK("https://www.facebook.com/tuoitreconganquangbinh/", "Công an xã Gia Ninh _x000D__x000D_
 _x000D__x000D_
  tỉnh Quảng Bình")</f>
        <v>Công an xã Gia Ninh _x000D__x000D_
 _x000D__x000D_
  tỉnh Quảng Bình</v>
      </c>
      <c r="C2158" s="12" t="s">
        <v>321</v>
      </c>
      <c r="D2158" s="12" t="s">
        <v>322</v>
      </c>
      <c r="F2158" s="4"/>
      <c r="G2158" s="4"/>
      <c r="H2158" s="4"/>
      <c r="I2158" s="1"/>
      <c r="J2158" s="1"/>
      <c r="K2158" s="1"/>
      <c r="L2158" s="1"/>
      <c r="M2158" s="1"/>
      <c r="N2158" s="4"/>
      <c r="O2158" s="4"/>
      <c r="P2158" s="4"/>
      <c r="Q2158" s="4"/>
    </row>
    <row r="2159" spans="1:17" ht="30" customHeight="1" x14ac:dyDescent="0.25">
      <c r="A2159" s="1">
        <v>31158</v>
      </c>
      <c r="B2159" s="2" t="str">
        <f>HYPERLINK("https://quangninh.quangbinh.gov.vn/chi-tiet-tin/-/view-article/1/13836141261827/1505452092128", "UBND Ủy ban nhân dân xã Gia Ninh _x000D__x000D_
 _x000D__x000D_
  tỉnh Quảng Bình")</f>
        <v>UBND Ủy ban nhân dân xã Gia Ninh _x000D__x000D_
 _x000D__x000D_
  tỉnh Quảng Bình</v>
      </c>
      <c r="C2159" s="12" t="s">
        <v>321</v>
      </c>
      <c r="F2159" s="4"/>
      <c r="G2159" s="4"/>
      <c r="H2159" s="4"/>
      <c r="I2159" s="1"/>
      <c r="J2159" s="1"/>
      <c r="K2159" s="1"/>
      <c r="L2159" s="1"/>
      <c r="M2159" s="1"/>
      <c r="N2159" s="4"/>
      <c r="O2159" s="4"/>
      <c r="P2159" s="4"/>
      <c r="Q2159" s="4"/>
    </row>
    <row r="2160" spans="1:17" ht="30" customHeight="1" x14ac:dyDescent="0.25">
      <c r="A2160" s="1">
        <v>31159</v>
      </c>
      <c r="B2160" s="2" t="s">
        <v>3</v>
      </c>
      <c r="C2160" s="13" t="s">
        <v>1</v>
      </c>
      <c r="D2160" s="12" t="s">
        <v>322</v>
      </c>
      <c r="F2160" s="4"/>
      <c r="G2160" s="4"/>
      <c r="H2160" s="4"/>
      <c r="I2160" s="1"/>
      <c r="J2160" s="1"/>
      <c r="K2160" s="1"/>
      <c r="L2160" s="1"/>
      <c r="M2160" s="1"/>
      <c r="N2160" s="4"/>
      <c r="O2160" s="4"/>
      <c r="P2160" s="4"/>
      <c r="Q2160" s="4"/>
    </row>
    <row r="2161" spans="1:17" ht="30" customHeight="1" x14ac:dyDescent="0.25">
      <c r="A2161" s="1">
        <v>31160</v>
      </c>
      <c r="B2161" s="2" t="str">
        <f>HYPERLINK("https://tanphudong.sadec.dongthap.gov.vn/", "UBND Ủy ban nhân dân xã Tân Phú thành phố Hà Nội")</f>
        <v>UBND Ủy ban nhân dân xã Tân Phú thành phố Hà Nội</v>
      </c>
      <c r="C2161" s="12" t="s">
        <v>321</v>
      </c>
      <c r="F2161" s="4"/>
      <c r="G2161" s="4"/>
      <c r="H2161" s="4"/>
      <c r="I2161" s="1"/>
      <c r="J2161" s="1"/>
      <c r="K2161" s="1"/>
      <c r="L2161" s="1"/>
      <c r="M2161" s="1"/>
      <c r="N2161" s="4"/>
      <c r="O2161" s="4"/>
      <c r="P2161" s="4"/>
      <c r="Q2161" s="4"/>
    </row>
    <row r="2162" spans="1:17" ht="30" customHeight="1" x14ac:dyDescent="0.25">
      <c r="A2162" s="1">
        <v>31161</v>
      </c>
      <c r="B2162" s="2" t="str">
        <f>HYPERLINK("https://www.facebook.com/catbackan/?locale=vi_VN", "Công an tỉnh Bắc Kạn tỉnh Bắc Kạn")</f>
        <v>Công an tỉnh Bắc Kạn tỉnh Bắc Kạn</v>
      </c>
      <c r="C2162" s="12" t="s">
        <v>321</v>
      </c>
      <c r="D2162" s="12" t="s">
        <v>322</v>
      </c>
      <c r="F2162" s="4"/>
      <c r="G2162" s="4"/>
      <c r="H2162" s="4"/>
      <c r="I2162" s="1"/>
      <c r="J2162" s="1"/>
      <c r="K2162" s="1"/>
      <c r="L2162" s="1"/>
      <c r="M2162" s="1"/>
      <c r="N2162" s="4"/>
      <c r="O2162" s="4"/>
      <c r="P2162" s="4"/>
      <c r="Q2162" s="4"/>
    </row>
    <row r="2163" spans="1:17" ht="30" customHeight="1" x14ac:dyDescent="0.25">
      <c r="A2163" s="1">
        <v>31162</v>
      </c>
      <c r="B2163" s="2" t="str">
        <f>HYPERLINK("https://backan.gov.vn/", "UBND Ủy ban nhân dân tỉnh Bắc Kạn tỉnh Bắc Kạn")</f>
        <v>UBND Ủy ban nhân dân tỉnh Bắc Kạn tỉnh Bắc Kạn</v>
      </c>
      <c r="C2163" s="12" t="s">
        <v>321</v>
      </c>
      <c r="F2163" s="4"/>
      <c r="G2163" s="4"/>
      <c r="H2163" s="4"/>
      <c r="I2163" s="1"/>
      <c r="J2163" s="1"/>
      <c r="K2163" s="1"/>
      <c r="L2163" s="1"/>
      <c r="M2163" s="1"/>
      <c r="N2163" s="4"/>
      <c r="O2163" s="4"/>
      <c r="P2163" s="4"/>
      <c r="Q2163" s="4"/>
    </row>
    <row r="2164" spans="1:17" ht="30" customHeight="1" x14ac:dyDescent="0.25">
      <c r="A2164" s="1">
        <v>31163</v>
      </c>
      <c r="B2164" s="2" t="str">
        <f>HYPERLINK("https://www.facebook.com/CongAnTinhDienBien/", "Công an tỉnh Điện Biên tỉnh Điện Biên")</f>
        <v>Công an tỉnh Điện Biên tỉnh Điện Biên</v>
      </c>
      <c r="C2164" s="12" t="s">
        <v>321</v>
      </c>
      <c r="D2164" s="12" t="s">
        <v>322</v>
      </c>
      <c r="F2164" s="4"/>
      <c r="G2164" s="4"/>
      <c r="H2164" s="4"/>
      <c r="I2164" s="1"/>
      <c r="J2164" s="1"/>
      <c r="K2164" s="1"/>
      <c r="L2164" s="1"/>
      <c r="M2164" s="1"/>
      <c r="N2164" s="4"/>
      <c r="O2164" s="4"/>
      <c r="P2164" s="4"/>
      <c r="Q2164" s="4"/>
    </row>
    <row r="2165" spans="1:17" ht="30" customHeight="1" x14ac:dyDescent="0.25">
      <c r="A2165" s="1">
        <v>31164</v>
      </c>
      <c r="B2165" s="2" t="str">
        <f>HYPERLINK("https://qppl.dienbien.gov.vn/", "UBND Ủy ban nhân dân tỉnh Điện Biên tỉnh Điện Biên")</f>
        <v>UBND Ủy ban nhân dân tỉnh Điện Biên tỉnh Điện Biên</v>
      </c>
      <c r="C2165" s="12" t="s">
        <v>321</v>
      </c>
      <c r="F2165" s="4"/>
      <c r="G2165" s="4"/>
      <c r="H2165" s="4"/>
      <c r="I2165" s="1"/>
      <c r="J2165" s="1"/>
      <c r="K2165" s="1"/>
      <c r="L2165" s="1"/>
      <c r="M2165" s="1"/>
      <c r="N2165" s="4"/>
      <c r="O2165" s="4"/>
      <c r="P2165" s="4"/>
      <c r="Q2165" s="4"/>
    </row>
    <row r="2166" spans="1:17" ht="30" customHeight="1" x14ac:dyDescent="0.25">
      <c r="A2166" s="1">
        <v>31165</v>
      </c>
      <c r="B2166" s="2" t="str">
        <f>HYPERLINK("https://www.facebook.com/TTCADN/?locale=vi_VN", "Công an tỉnh Đồng Nai tỉnh Đồng Nai")</f>
        <v>Công an tỉnh Đồng Nai tỉnh Đồng Nai</v>
      </c>
      <c r="C2166" s="12" t="s">
        <v>321</v>
      </c>
      <c r="D2166" s="12" t="s">
        <v>322</v>
      </c>
      <c r="F2166" s="4"/>
      <c r="G2166" s="4"/>
      <c r="H2166" s="4"/>
      <c r="I2166" s="1"/>
      <c r="J2166" s="1"/>
      <c r="K2166" s="1"/>
      <c r="L2166" s="1"/>
      <c r="M2166" s="1"/>
      <c r="N2166" s="4"/>
      <c r="O2166" s="4"/>
      <c r="P2166" s="4"/>
      <c r="Q2166" s="4"/>
    </row>
    <row r="2167" spans="1:17" ht="30" customHeight="1" x14ac:dyDescent="0.25">
      <c r="A2167" s="1">
        <v>31166</v>
      </c>
      <c r="B2167" s="2" t="str">
        <f>HYPERLINK("https://www.dongnai.gov.vn/", "UBND Ủy ban nhân dân tỉnh Đồng Nai tỉnh Đồng Nai")</f>
        <v>UBND Ủy ban nhân dân tỉnh Đồng Nai tỉnh Đồng Nai</v>
      </c>
      <c r="C2167" s="12" t="s">
        <v>321</v>
      </c>
      <c r="F2167" s="4"/>
      <c r="G2167" s="4"/>
      <c r="H2167" s="4"/>
      <c r="I2167" s="1"/>
      <c r="J2167" s="1"/>
      <c r="K2167" s="1"/>
      <c r="L2167" s="1"/>
      <c r="M2167" s="1"/>
      <c r="N2167" s="4"/>
      <c r="O2167" s="4"/>
      <c r="P2167" s="4"/>
      <c r="Q2167" s="4"/>
    </row>
    <row r="2168" spans="1:17" ht="30" customHeight="1" x14ac:dyDescent="0.25">
      <c r="A2168" s="1">
        <v>31167</v>
      </c>
      <c r="B2168" s="2" t="str">
        <f>HYPERLINK("https://www.facebook.com/conganhanamonline/?locale=vi_VN", "Công an tỉnh Hà Nam tỉnh Hà Nam")</f>
        <v>Công an tỉnh Hà Nam tỉnh Hà Nam</v>
      </c>
      <c r="C2168" s="12" t="s">
        <v>321</v>
      </c>
      <c r="D2168" s="12" t="s">
        <v>322</v>
      </c>
      <c r="F2168" s="4"/>
      <c r="G2168" s="4"/>
      <c r="H2168" s="4"/>
      <c r="I2168" s="1"/>
      <c r="J2168" s="1"/>
      <c r="K2168" s="1"/>
      <c r="L2168" s="1"/>
      <c r="M2168" s="1"/>
      <c r="N2168" s="4"/>
      <c r="O2168" s="4"/>
      <c r="P2168" s="4"/>
      <c r="Q2168" s="4"/>
    </row>
    <row r="2169" spans="1:17" ht="30" customHeight="1" x14ac:dyDescent="0.25">
      <c r="A2169" s="1">
        <v>31168</v>
      </c>
      <c r="B2169" s="2" t="str">
        <f>HYPERLINK("https://hanam.gov.vn/", "UBND Ủy ban nhân dân tỉnh Hà Nam tỉnh Hà Nam")</f>
        <v>UBND Ủy ban nhân dân tỉnh Hà Nam tỉnh Hà Nam</v>
      </c>
      <c r="C2169" s="12" t="s">
        <v>321</v>
      </c>
      <c r="F2169" s="4"/>
      <c r="G2169" s="4"/>
      <c r="H2169" s="4"/>
      <c r="I2169" s="1"/>
      <c r="J2169" s="1"/>
      <c r="K2169" s="1"/>
      <c r="L2169" s="1"/>
      <c r="M2169" s="1"/>
      <c r="N2169" s="4"/>
      <c r="O2169" s="4"/>
      <c r="P2169" s="4"/>
      <c r="Q2169" s="4"/>
    </row>
    <row r="2170" spans="1:17" ht="30" customHeight="1" x14ac:dyDescent="0.25">
      <c r="A2170" s="1">
        <v>31169</v>
      </c>
      <c r="B2170" s="2" t="str">
        <f>HYPERLINK("https://www.facebook.com/CAHoaAnCB/", "Công an huyện Hòa An tỉnh Cao Bằng")</f>
        <v>Công an huyện Hòa An tỉnh Cao Bằng</v>
      </c>
      <c r="C2170" s="12" t="s">
        <v>321</v>
      </c>
      <c r="D2170" s="12" t="s">
        <v>322</v>
      </c>
      <c r="F2170" s="4"/>
      <c r="G2170" s="4"/>
      <c r="H2170" s="4"/>
      <c r="I2170" s="1"/>
      <c r="J2170" s="1"/>
      <c r="K2170" s="1"/>
      <c r="L2170" s="1"/>
      <c r="M2170" s="1"/>
      <c r="N2170" s="4"/>
      <c r="O2170" s="4"/>
      <c r="P2170" s="4"/>
      <c r="Q2170" s="4"/>
    </row>
    <row r="2171" spans="1:17" ht="30" customHeight="1" x14ac:dyDescent="0.25">
      <c r="A2171" s="1">
        <v>31170</v>
      </c>
      <c r="B2171" s="2" t="str">
        <f>HYPERLINK("https://hoaan.caobang.gov.vn/", "UBND Ủy ban nhân dân huyện Hòa An tỉnh Cao Bằng")</f>
        <v>UBND Ủy ban nhân dân huyện Hòa An tỉnh Cao Bằng</v>
      </c>
      <c r="C2171" s="12" t="s">
        <v>321</v>
      </c>
      <c r="F2171" s="4"/>
      <c r="G2171" s="4"/>
      <c r="H2171" s="4"/>
      <c r="I2171" s="1"/>
      <c r="J2171" s="1"/>
      <c r="K2171" s="1"/>
      <c r="L2171" s="1"/>
      <c r="M2171" s="1"/>
      <c r="N2171" s="4"/>
      <c r="O2171" s="4"/>
      <c r="P2171" s="4"/>
      <c r="Q2171" s="4"/>
    </row>
    <row r="2172" spans="1:17" ht="30" customHeight="1" x14ac:dyDescent="0.25">
      <c r="A2172" s="1">
        <v>31171</v>
      </c>
      <c r="B2172" s="2" t="str">
        <f>HYPERLINK("https://www.facebook.com/p/C%C3%B4ng-an-x%C3%A3-Loan-M%E1%BB%B9-100072338493333/", "Công an xã Loan Mỹ tỉnh Vĩnh Long")</f>
        <v>Công an xã Loan Mỹ tỉnh Vĩnh Long</v>
      </c>
      <c r="C2172" s="12" t="s">
        <v>321</v>
      </c>
      <c r="D2172" s="12" t="s">
        <v>322</v>
      </c>
      <c r="F2172" s="4"/>
      <c r="G2172" s="4"/>
      <c r="H2172" s="4"/>
      <c r="I2172" s="1"/>
      <c r="J2172" s="1"/>
      <c r="K2172" s="1"/>
      <c r="L2172" s="1"/>
      <c r="M2172" s="1"/>
      <c r="N2172" s="4"/>
      <c r="O2172" s="4"/>
      <c r="P2172" s="4"/>
      <c r="Q2172" s="4"/>
    </row>
    <row r="2173" spans="1:17" ht="30" customHeight="1" x14ac:dyDescent="0.25">
      <c r="A2173" s="1">
        <v>31172</v>
      </c>
      <c r="B2173" s="2" t="str">
        <f>HYPERLINK("https://loanmy.vinhlong.gov.vn/", "UBND Ủy ban nhân dân xã Loan Mỹ tỉnh Vĩnh Long")</f>
        <v>UBND Ủy ban nhân dân xã Loan Mỹ tỉnh Vĩnh Long</v>
      </c>
      <c r="C2173" s="12" t="s">
        <v>321</v>
      </c>
      <c r="F2173" s="4"/>
      <c r="G2173" s="4"/>
      <c r="H2173" s="4"/>
      <c r="I2173" s="1"/>
      <c r="J2173" s="1"/>
      <c r="K2173" s="1"/>
      <c r="L2173" s="1"/>
      <c r="M2173" s="1"/>
      <c r="N2173" s="4"/>
      <c r="O2173" s="4"/>
      <c r="P2173" s="4"/>
      <c r="Q2173" s="4"/>
    </row>
    <row r="2174" spans="1:17" ht="30" customHeight="1" x14ac:dyDescent="0.25">
      <c r="A2174" s="1">
        <v>31173</v>
      </c>
      <c r="B2174" s="2" t="s">
        <v>226</v>
      </c>
      <c r="C2174" s="13" t="s">
        <v>1</v>
      </c>
      <c r="D2174" s="12" t="s">
        <v>322</v>
      </c>
      <c r="F2174" s="4"/>
      <c r="G2174" s="4"/>
      <c r="H2174" s="4"/>
      <c r="I2174" s="1"/>
      <c r="J2174" s="1"/>
      <c r="K2174" s="1"/>
      <c r="L2174" s="1"/>
      <c r="M2174" s="1"/>
      <c r="N2174" s="4"/>
      <c r="O2174" s="4"/>
      <c r="P2174" s="4"/>
      <c r="Q2174" s="4"/>
    </row>
    <row r="2175" spans="1:17" ht="30" customHeight="1" x14ac:dyDescent="0.25">
      <c r="A2175" s="1">
        <v>31174</v>
      </c>
      <c r="B2175" s="2" t="str">
        <f>HYPERLINK("https://vinhphuc.gov.vn/ct/cms/HeThongChinhTriTinh/uybannhandan/Lists/QuyetDinh/View_Detail.aspx?ItemID=1148", "UBND Ủy ban nhân dân xã Vân Xuân tỉnh Vĩnh Phúc")</f>
        <v>UBND Ủy ban nhân dân xã Vân Xuân tỉnh Vĩnh Phúc</v>
      </c>
      <c r="C2175" s="12" t="s">
        <v>321</v>
      </c>
      <c r="F2175" s="4"/>
      <c r="G2175" s="4"/>
      <c r="H2175" s="4"/>
      <c r="I2175" s="1"/>
      <c r="J2175" s="1"/>
      <c r="K2175" s="1"/>
      <c r="L2175" s="1"/>
      <c r="M2175" s="1"/>
      <c r="N2175" s="4"/>
      <c r="O2175" s="4"/>
      <c r="P2175" s="4"/>
      <c r="Q2175" s="4"/>
    </row>
    <row r="2176" spans="1:17" ht="30" customHeight="1" x14ac:dyDescent="0.25">
      <c r="A2176" s="1">
        <v>31175</v>
      </c>
      <c r="B2176" s="2" t="str">
        <f>HYPERLINK("https://www.facebook.com/p/C%C3%B4ng-an-x%C3%A3-T%C3%A2n-H%C6%B0%C6%A1ng-huy%E1%BB%87n-Ninh-Giang-t%E1%BB%89nh-H%E1%BA%A3i-D%C6%B0%C6%A1ng-100075710275776/", "Công an xã Tân An tỉnh Hải Dương")</f>
        <v>Công an xã Tân An tỉnh Hải Dương</v>
      </c>
      <c r="C2176" s="12" t="s">
        <v>321</v>
      </c>
      <c r="D2176" s="12" t="s">
        <v>322</v>
      </c>
      <c r="F2176" s="4"/>
      <c r="G2176" s="4"/>
      <c r="H2176" s="4"/>
      <c r="I2176" s="1"/>
      <c r="J2176" s="1"/>
      <c r="K2176" s="1"/>
      <c r="L2176" s="1"/>
      <c r="M2176" s="1"/>
      <c r="N2176" s="4"/>
      <c r="O2176" s="4"/>
      <c r="P2176" s="4"/>
      <c r="Q2176" s="4"/>
    </row>
    <row r="2177" spans="1:17" ht="30" customHeight="1" x14ac:dyDescent="0.25">
      <c r="A2177" s="1">
        <v>31176</v>
      </c>
      <c r="B2177" s="2" t="str">
        <f>HYPERLINK("http://tanky.tuky.haiduong.gov.vn/", "UBND Ủy ban nhân dân xã Tân An tỉnh Hải Dương")</f>
        <v>UBND Ủy ban nhân dân xã Tân An tỉnh Hải Dương</v>
      </c>
      <c r="C2177" s="12" t="s">
        <v>321</v>
      </c>
      <c r="F2177" s="4"/>
      <c r="G2177" s="4"/>
      <c r="H2177" s="4"/>
      <c r="I2177" s="1"/>
      <c r="J2177" s="1"/>
      <c r="K2177" s="1"/>
      <c r="L2177" s="1"/>
      <c r="M2177" s="1"/>
      <c r="N2177" s="4"/>
      <c r="O2177" s="4"/>
      <c r="P2177" s="4"/>
      <c r="Q2177" s="4"/>
    </row>
    <row r="2178" spans="1:17" ht="30" customHeight="1" x14ac:dyDescent="0.25">
      <c r="A2178" s="1">
        <v>31177</v>
      </c>
      <c r="B2178" s="2" t="str">
        <f>HYPERLINK("https://www.facebook.com/p/C%C3%B4ng-an-huy%E1%BB%87n-Thu%E1%BA%ADn-Ch%C3%A2u-t%E1%BB%89nh-S%C6%A1n-La-100064903382297/", "Công an thị trấn Thuận Châu tỉnh Sơn La")</f>
        <v>Công an thị trấn Thuận Châu tỉnh Sơn La</v>
      </c>
      <c r="C2178" s="12" t="s">
        <v>321</v>
      </c>
      <c r="D2178" s="12" t="s">
        <v>322</v>
      </c>
      <c r="F2178" s="4"/>
      <c r="G2178" s="4"/>
      <c r="H2178" s="4"/>
      <c r="I2178" s="1"/>
      <c r="J2178" s="1"/>
      <c r="K2178" s="1"/>
      <c r="L2178" s="1"/>
      <c r="M2178" s="1"/>
      <c r="N2178" s="4"/>
      <c r="O2178" s="4"/>
      <c r="P2178" s="4"/>
      <c r="Q2178" s="4"/>
    </row>
    <row r="2179" spans="1:17" ht="30" customHeight="1" x14ac:dyDescent="0.25">
      <c r="A2179" s="1">
        <v>31178</v>
      </c>
      <c r="B2179" s="2" t="str">
        <f>HYPERLINK("https://sonla.gov.vn/4/469/61715/478330/hoi-dong-nhan-dan-tinh/danh-sach-thuong-truc-hdnd-tinh-son-la-khoa-xiv-nhiem-ky-2016-2021", "UBND Ủy ban nhân dân thị trấn Thuận Châu tỉnh Sơn La")</f>
        <v>UBND Ủy ban nhân dân thị trấn Thuận Châu tỉnh Sơn La</v>
      </c>
      <c r="C2179" s="12" t="s">
        <v>321</v>
      </c>
      <c r="F2179" s="4"/>
      <c r="G2179" s="4"/>
      <c r="H2179" s="4"/>
      <c r="I2179" s="1"/>
      <c r="J2179" s="1"/>
      <c r="K2179" s="1"/>
      <c r="L2179" s="1"/>
      <c r="M2179" s="1"/>
      <c r="N2179" s="4"/>
      <c r="O2179" s="4"/>
      <c r="P2179" s="4"/>
      <c r="Q2179" s="4"/>
    </row>
    <row r="2180" spans="1:17" ht="30" customHeight="1" x14ac:dyDescent="0.25">
      <c r="A2180" s="1">
        <v>31179</v>
      </c>
      <c r="B2180" s="2" t="str">
        <f>HYPERLINK("https://www.facebook.com/tuoitreconganquangnam/", "Công an phường Cửa Đại _x000D__x000D_
 _x000D__x000D_
  tỉnh Quảng Nam")</f>
        <v>Công an phường Cửa Đại _x000D__x000D_
 _x000D__x000D_
  tỉnh Quảng Nam</v>
      </c>
      <c r="C2180" s="12" t="s">
        <v>321</v>
      </c>
      <c r="D2180" s="12" t="s">
        <v>322</v>
      </c>
      <c r="F2180" s="4"/>
      <c r="G2180" s="4"/>
      <c r="H2180" s="4"/>
      <c r="I2180" s="1"/>
      <c r="J2180" s="1"/>
      <c r="K2180" s="1"/>
      <c r="L2180" s="1"/>
      <c r="M2180" s="1"/>
      <c r="N2180" s="4"/>
      <c r="O2180" s="4"/>
      <c r="P2180" s="4"/>
      <c r="Q2180" s="4"/>
    </row>
    <row r="2181" spans="1:17" ht="30" customHeight="1" x14ac:dyDescent="0.25">
      <c r="A2181" s="1">
        <v>31180</v>
      </c>
      <c r="B2181" s="2" t="str">
        <f>HYPERLINK("https://qppl.quangnam.gov.vn/Default.aspx?TabID=71&amp;VB=41260", "UBND Ủy ban nhân dân phường Cửa Đại _x000D__x000D_
 _x000D__x000D_
  tỉnh Quảng Nam")</f>
        <v>UBND Ủy ban nhân dân phường Cửa Đại _x000D__x000D_
 _x000D__x000D_
  tỉnh Quảng Nam</v>
      </c>
      <c r="C2181" s="12" t="s">
        <v>321</v>
      </c>
      <c r="F2181" s="4"/>
      <c r="G2181" s="4"/>
      <c r="H2181" s="4"/>
      <c r="I2181" s="1"/>
      <c r="J2181" s="1"/>
      <c r="K2181" s="1"/>
      <c r="L2181" s="1"/>
      <c r="M2181" s="1"/>
      <c r="N2181" s="4"/>
      <c r="O2181" s="4"/>
      <c r="P2181" s="4"/>
      <c r="Q2181" s="4"/>
    </row>
    <row r="2182" spans="1:17" ht="30" customHeight="1" x14ac:dyDescent="0.25">
      <c r="A2182" s="1">
        <v>31181</v>
      </c>
      <c r="B2182" s="2" t="s">
        <v>227</v>
      </c>
      <c r="C2182" s="13" t="s">
        <v>1</v>
      </c>
      <c r="D2182" s="12" t="s">
        <v>322</v>
      </c>
      <c r="F2182" s="4"/>
      <c r="G2182" s="4"/>
      <c r="H2182" s="4"/>
      <c r="I2182" s="1"/>
      <c r="J2182" s="1"/>
      <c r="K2182" s="1"/>
      <c r="L2182" s="1"/>
      <c r="M2182" s="1"/>
      <c r="N2182" s="4"/>
      <c r="O2182" s="4"/>
      <c r="P2182" s="4"/>
      <c r="Q2182" s="4"/>
    </row>
    <row r="2183" spans="1:17" ht="30" customHeight="1" x14ac:dyDescent="0.25">
      <c r="A2183" s="1">
        <v>31182</v>
      </c>
      <c r="B2183" s="2" t="str">
        <f>HYPERLINK("https://namdinh.gov.vn/", "UBND Ủy ban nhân dânt cơ động tỉnh Nam Định tỉnh Nam Định")</f>
        <v>UBND Ủy ban nhân dânt cơ động tỉnh Nam Định tỉnh Nam Định</v>
      </c>
      <c r="C2183" s="12" t="s">
        <v>321</v>
      </c>
      <c r="F2183" s="4"/>
      <c r="G2183" s="4"/>
      <c r="H2183" s="4"/>
      <c r="I2183" s="1"/>
      <c r="J2183" s="1"/>
      <c r="K2183" s="1"/>
      <c r="L2183" s="1"/>
      <c r="M2183" s="1"/>
      <c r="N2183" s="4"/>
      <c r="O2183" s="4"/>
      <c r="P2183" s="4"/>
      <c r="Q2183" s="4"/>
    </row>
    <row r="2184" spans="1:17" ht="30" customHeight="1" x14ac:dyDescent="0.25">
      <c r="A2184" s="1">
        <v>31183</v>
      </c>
      <c r="B2184" s="2" t="s">
        <v>228</v>
      </c>
      <c r="C2184" s="13" t="s">
        <v>1</v>
      </c>
      <c r="D2184" s="12" t="s">
        <v>322</v>
      </c>
      <c r="F2184" s="4"/>
      <c r="G2184" s="4"/>
      <c r="H2184" s="4"/>
      <c r="I2184" s="1"/>
      <c r="J2184" s="1"/>
      <c r="K2184" s="1"/>
      <c r="L2184" s="1"/>
      <c r="M2184" s="1"/>
      <c r="N2184" s="4"/>
      <c r="O2184" s="4"/>
      <c r="P2184" s="4"/>
      <c r="Q2184" s="4"/>
    </row>
    <row r="2185" spans="1:17" ht="30" customHeight="1" x14ac:dyDescent="0.25">
      <c r="A2185" s="1">
        <v>31184</v>
      </c>
      <c r="B2185" s="2" t="str">
        <f>HYPERLINK("https://vpubnd.quangnam.gov.vn/webcenter/portal/vpubnd", "UBND Ủy ban nhân dânn tỉnh Quảng Nam tỉnh Quảng Nam")</f>
        <v>UBND Ủy ban nhân dânn tỉnh Quảng Nam tỉnh Quảng Nam</v>
      </c>
      <c r="C2185" s="12" t="s">
        <v>321</v>
      </c>
      <c r="F2185" s="4"/>
      <c r="G2185" s="4"/>
      <c r="H2185" s="4"/>
      <c r="I2185" s="1"/>
      <c r="J2185" s="1"/>
      <c r="K2185" s="1"/>
      <c r="L2185" s="1"/>
      <c r="M2185" s="1"/>
      <c r="N2185" s="4"/>
      <c r="O2185" s="4"/>
      <c r="P2185" s="4"/>
      <c r="Q2185" s="4"/>
    </row>
    <row r="2186" spans="1:17" ht="30" customHeight="1" x14ac:dyDescent="0.25">
      <c r="A2186" s="1">
        <v>31185</v>
      </c>
      <c r="B2186" s="2" t="s">
        <v>34</v>
      </c>
      <c r="C2186" s="13" t="s">
        <v>1</v>
      </c>
      <c r="D2186" s="12" t="s">
        <v>322</v>
      </c>
      <c r="F2186" s="4"/>
      <c r="G2186" s="4"/>
      <c r="H2186" s="4"/>
      <c r="I2186" s="1"/>
      <c r="J2186" s="1"/>
      <c r="K2186" s="1"/>
      <c r="L2186" s="1"/>
      <c r="M2186" s="1"/>
      <c r="N2186" s="4"/>
      <c r="O2186" s="4"/>
      <c r="P2186" s="4"/>
      <c r="Q2186" s="4"/>
    </row>
    <row r="2187" spans="1:17" ht="30" customHeight="1" x14ac:dyDescent="0.25">
      <c r="A2187" s="1">
        <v>31186</v>
      </c>
      <c r="B2187" s="2" t="str">
        <f>HYPERLINK("https://tranyen.yenbai.gov.vn/xa-thi-tran/xa-van-hoi", "UBND Ủy ban nhân dân xã Vân Hội tỉnh Yên Bái")</f>
        <v>UBND Ủy ban nhân dân xã Vân Hội tỉnh Yên Bái</v>
      </c>
      <c r="C2187" s="12" t="s">
        <v>321</v>
      </c>
      <c r="F2187" s="4"/>
      <c r="G2187" s="4"/>
      <c r="H2187" s="4"/>
      <c r="I2187" s="1"/>
      <c r="J2187" s="1"/>
      <c r="K2187" s="1"/>
      <c r="L2187" s="1"/>
      <c r="M2187" s="1"/>
      <c r="N2187" s="4"/>
      <c r="O2187" s="4"/>
      <c r="P2187" s="4"/>
      <c r="Q2187" s="4"/>
    </row>
    <row r="2188" spans="1:17" ht="30" customHeight="1" x14ac:dyDescent="0.25">
      <c r="A2188" s="1">
        <v>31187</v>
      </c>
      <c r="B2188" s="2" t="str">
        <f>HYPERLINK("https://www.facebook.com/p/C%C3%B4ng-an-x%C3%A3-An-%E1%BA%A4p-Qu%E1%BB%B3nh-Ph%E1%BB%A5-Th%C3%A1i-B%C3%ACnh-100072376419877/", "Công an xã An Ấp tỉnh Thái Bình")</f>
        <v>Công an xã An Ấp tỉnh Thái Bình</v>
      </c>
      <c r="C2188" s="12" t="s">
        <v>321</v>
      </c>
      <c r="D2188" s="12" t="s">
        <v>322</v>
      </c>
      <c r="F2188" s="4"/>
      <c r="G2188" s="4"/>
      <c r="H2188" s="4"/>
      <c r="I2188" s="1"/>
      <c r="J2188" s="1"/>
      <c r="K2188" s="1"/>
      <c r="L2188" s="1"/>
      <c r="M2188" s="1"/>
      <c r="N2188" s="4"/>
      <c r="O2188" s="4"/>
      <c r="P2188" s="4"/>
      <c r="Q2188" s="4"/>
    </row>
    <row r="2189" spans="1:17" ht="30" customHeight="1" x14ac:dyDescent="0.25">
      <c r="A2189" s="1">
        <v>31188</v>
      </c>
      <c r="B2189" s="2" t="str">
        <f>HYPERLINK("https://thaibinh.gov.vn/van-ban-phap-luat/van-ban-dieu-hanh/ban-hanh-dinh-muc-kinh-te-ky-thuat-ap-dung-cho-hoat-dong-khu.html", "UBND Ủy ban nhân dân xã An Ấp tỉnh Thái Bình")</f>
        <v>UBND Ủy ban nhân dân xã An Ấp tỉnh Thái Bình</v>
      </c>
      <c r="C2189" s="12" t="s">
        <v>321</v>
      </c>
      <c r="F2189" s="4"/>
      <c r="G2189" s="4"/>
      <c r="H2189" s="4"/>
      <c r="I2189" s="1"/>
      <c r="J2189" s="1"/>
      <c r="K2189" s="1"/>
      <c r="L2189" s="1"/>
      <c r="M2189" s="1"/>
      <c r="N2189" s="4"/>
      <c r="O2189" s="4"/>
      <c r="P2189" s="4"/>
      <c r="Q2189" s="4"/>
    </row>
    <row r="2190" spans="1:17" ht="30" customHeight="1" x14ac:dyDescent="0.25">
      <c r="A2190" s="1">
        <v>31189</v>
      </c>
      <c r="B2190" s="2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2190" s="12" t="s">
        <v>321</v>
      </c>
      <c r="D2190" s="12" t="s">
        <v>322</v>
      </c>
      <c r="F2190" s="4"/>
      <c r="G2190" s="4"/>
      <c r="H2190" s="4"/>
      <c r="I2190" s="1"/>
      <c r="J2190" s="1"/>
      <c r="K2190" s="1"/>
      <c r="L2190" s="1"/>
      <c r="M2190" s="1"/>
      <c r="N2190" s="4"/>
      <c r="O2190" s="4"/>
      <c r="P2190" s="4"/>
      <c r="Q2190" s="4"/>
    </row>
    <row r="2191" spans="1:17" ht="30" customHeight="1" x14ac:dyDescent="0.25">
      <c r="A2191" s="1">
        <v>31190</v>
      </c>
      <c r="B2191" s="2" t="str">
        <f>HYPERLINK("https://traon.vinhlong.gov.vn/", "UBND Ủy ban nhân dân thị trấn Trà Ôn tỉnh Vĩnh Long")</f>
        <v>UBND Ủy ban nhân dân thị trấn Trà Ôn tỉnh Vĩnh Long</v>
      </c>
      <c r="C2191" s="12" t="s">
        <v>321</v>
      </c>
      <c r="F2191" s="4"/>
      <c r="G2191" s="4"/>
      <c r="H2191" s="4"/>
      <c r="I2191" s="1"/>
      <c r="J2191" s="1"/>
      <c r="K2191" s="1"/>
      <c r="L2191" s="1"/>
      <c r="M2191" s="1"/>
      <c r="N2191" s="4"/>
      <c r="O2191" s="4"/>
      <c r="P2191" s="4"/>
      <c r="Q2191" s="4"/>
    </row>
    <row r="2192" spans="1:17" ht="30" customHeight="1" x14ac:dyDescent="0.25">
      <c r="A2192" s="1">
        <v>31191</v>
      </c>
      <c r="B2192" s="2" t="str">
        <f>HYPERLINK("https://www.facebook.com/congan.thaibinh.gov.vn/", "Công an tỉnh Thái Bình tỉnh Thái Bình")</f>
        <v>Công an tỉnh Thái Bình tỉnh Thái Bình</v>
      </c>
      <c r="C2192" s="12" t="s">
        <v>321</v>
      </c>
      <c r="D2192" s="12" t="s">
        <v>322</v>
      </c>
      <c r="F2192" s="4"/>
      <c r="G2192" s="4"/>
      <c r="H2192" s="4"/>
      <c r="I2192" s="1"/>
      <c r="J2192" s="1"/>
      <c r="K2192" s="1"/>
      <c r="L2192" s="1"/>
      <c r="M2192" s="1"/>
      <c r="N2192" s="4"/>
      <c r="O2192" s="4"/>
      <c r="P2192" s="4"/>
      <c r="Q2192" s="4"/>
    </row>
    <row r="2193" spans="1:17" ht="30" customHeight="1" x14ac:dyDescent="0.25">
      <c r="A2193" s="1">
        <v>31192</v>
      </c>
      <c r="B2193" s="2" t="str">
        <f>HYPERLINK("https://thaibinh.gov.vn/", "UBND Ủy ban nhân dân tỉnh Thái Bình tỉnh Thái Bình")</f>
        <v>UBND Ủy ban nhân dân tỉnh Thái Bình tỉnh Thái Bình</v>
      </c>
      <c r="C2193" s="12" t="s">
        <v>321</v>
      </c>
      <c r="F2193" s="4"/>
      <c r="G2193" s="4"/>
      <c r="H2193" s="4"/>
      <c r="I2193" s="1"/>
      <c r="J2193" s="1"/>
      <c r="K2193" s="1"/>
      <c r="L2193" s="1"/>
      <c r="M2193" s="1"/>
      <c r="N2193" s="4"/>
      <c r="O2193" s="4"/>
      <c r="P2193" s="4"/>
      <c r="Q2193" s="4"/>
    </row>
    <row r="2194" spans="1:17" ht="30" customHeight="1" x14ac:dyDescent="0.25">
      <c r="A2194" s="1">
        <v>31193</v>
      </c>
      <c r="B2194" s="2" t="str">
        <f>HYPERLINK("https://www.facebook.com/p/C%C3%B4ng-An-T%E1%BB%89nh-B%E1%BA%AFc-Ninh-100067184832103/", "Công an xã Đông Cứu tỉnh Bắc Ninh")</f>
        <v>Công an xã Đông Cứu tỉnh Bắc Ninh</v>
      </c>
      <c r="C2194" s="12" t="s">
        <v>321</v>
      </c>
      <c r="D2194" s="12" t="s">
        <v>322</v>
      </c>
      <c r="F2194" s="4"/>
      <c r="G2194" s="4"/>
      <c r="H2194" s="4"/>
      <c r="I2194" s="1"/>
      <c r="J2194" s="1"/>
      <c r="K2194" s="1"/>
      <c r="L2194" s="1"/>
      <c r="M2194" s="1"/>
      <c r="N2194" s="4"/>
      <c r="O2194" s="4"/>
      <c r="P2194" s="4"/>
      <c r="Q2194" s="4"/>
    </row>
    <row r="2195" spans="1:17" ht="30" customHeight="1" x14ac:dyDescent="0.25">
      <c r="A2195" s="1">
        <v>31194</v>
      </c>
      <c r="B2195" s="2" t="str">
        <f>HYPERLINK("https://www.bacninh.gov.vn/web/xa-dong-cuu/uy-ban-nhan-dan-xa", "UBND Ủy ban nhân dân xã Đông Cứu tỉnh Bắc Ninh")</f>
        <v>UBND Ủy ban nhân dân xã Đông Cứu tỉnh Bắc Ninh</v>
      </c>
      <c r="C2195" s="12" t="s">
        <v>321</v>
      </c>
      <c r="F2195" s="4"/>
      <c r="G2195" s="4"/>
      <c r="H2195" s="4"/>
      <c r="I2195" s="1"/>
      <c r="J2195" s="1"/>
      <c r="K2195" s="1"/>
      <c r="L2195" s="1"/>
      <c r="M2195" s="1"/>
      <c r="N2195" s="4"/>
      <c r="O2195" s="4"/>
      <c r="P2195" s="4"/>
      <c r="Q2195" s="4"/>
    </row>
    <row r="2196" spans="1:17" ht="30" customHeight="1" x14ac:dyDescent="0.25">
      <c r="A2196" s="1">
        <v>31195</v>
      </c>
      <c r="B2196" s="2" t="s">
        <v>229</v>
      </c>
      <c r="C2196" s="13" t="s">
        <v>1</v>
      </c>
      <c r="D2196" s="12" t="s">
        <v>322</v>
      </c>
      <c r="F2196" s="4"/>
      <c r="G2196" s="4"/>
      <c r="H2196" s="4"/>
      <c r="I2196" s="1"/>
      <c r="J2196" s="1"/>
      <c r="K2196" s="1"/>
      <c r="L2196" s="1"/>
      <c r="M2196" s="1"/>
      <c r="N2196" s="4"/>
      <c r="O2196" s="4"/>
      <c r="P2196" s="4"/>
      <c r="Q2196" s="4"/>
    </row>
    <row r="2197" spans="1:17" ht="30" customHeight="1" x14ac:dyDescent="0.25">
      <c r="A2197" s="1">
        <v>31196</v>
      </c>
      <c r="B2197" s="2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2197" s="12" t="s">
        <v>321</v>
      </c>
      <c r="F2197" s="4"/>
      <c r="G2197" s="4"/>
      <c r="H2197" s="4"/>
      <c r="I2197" s="1"/>
      <c r="J2197" s="1"/>
      <c r="K2197" s="1"/>
      <c r="L2197" s="1"/>
      <c r="M2197" s="1"/>
      <c r="N2197" s="4"/>
      <c r="O2197" s="4"/>
      <c r="P2197" s="4"/>
      <c r="Q2197" s="4"/>
    </row>
    <row r="2198" spans="1:17" ht="30" customHeight="1" x14ac:dyDescent="0.25">
      <c r="A2198" s="1">
        <v>31197</v>
      </c>
      <c r="B2198" s="2" t="s">
        <v>109</v>
      </c>
      <c r="C2198" s="13" t="s">
        <v>1</v>
      </c>
      <c r="D2198" s="12" t="s">
        <v>322</v>
      </c>
      <c r="F2198" s="4"/>
      <c r="G2198" s="4"/>
      <c r="H2198" s="4"/>
      <c r="I2198" s="1"/>
      <c r="J2198" s="1"/>
      <c r="K2198" s="1"/>
      <c r="L2198" s="1"/>
      <c r="M2198" s="1"/>
      <c r="N2198" s="4"/>
      <c r="O2198" s="4"/>
      <c r="P2198" s="4"/>
      <c r="Q2198" s="4"/>
    </row>
    <row r="2199" spans="1:17" ht="30" customHeight="1" x14ac:dyDescent="0.25">
      <c r="A2199" s="1">
        <v>31198</v>
      </c>
      <c r="B2199" s="2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2199" s="12" t="s">
        <v>321</v>
      </c>
      <c r="F2199" s="4"/>
      <c r="G2199" s="4"/>
      <c r="H2199" s="4"/>
      <c r="I2199" s="1"/>
      <c r="J2199" s="1"/>
      <c r="K2199" s="1"/>
      <c r="L2199" s="1"/>
      <c r="M2199" s="1"/>
      <c r="N2199" s="4"/>
      <c r="O2199" s="4"/>
      <c r="P2199" s="4"/>
      <c r="Q2199" s="4"/>
    </row>
    <row r="2200" spans="1:17" ht="30" customHeight="1" x14ac:dyDescent="0.25">
      <c r="A2200" s="1">
        <v>31199</v>
      </c>
      <c r="B2200" s="2" t="s">
        <v>58</v>
      </c>
      <c r="C2200" s="13" t="s">
        <v>1</v>
      </c>
      <c r="D2200" s="12" t="s">
        <v>322</v>
      </c>
      <c r="F2200" s="4"/>
      <c r="G2200" s="4"/>
      <c r="H2200" s="4"/>
      <c r="I2200" s="1"/>
      <c r="J2200" s="1"/>
      <c r="K2200" s="1"/>
      <c r="L2200" s="1"/>
      <c r="M2200" s="1"/>
      <c r="N2200" s="4"/>
      <c r="O2200" s="4"/>
      <c r="P2200" s="4"/>
      <c r="Q2200" s="4"/>
    </row>
    <row r="2201" spans="1:17" ht="30" customHeight="1" x14ac:dyDescent="0.25">
      <c r="A2201" s="1">
        <v>31200</v>
      </c>
      <c r="B2201" s="2" t="str">
        <f>HYPERLINK("https://daithang.namdinh.gov.vn/", "UBND Ủy ban nhân dân xã Đại Thắng tỉnh Nam Định")</f>
        <v>UBND Ủy ban nhân dân xã Đại Thắng tỉnh Nam Định</v>
      </c>
      <c r="C2201" s="12" t="s">
        <v>321</v>
      </c>
      <c r="F2201" s="4"/>
      <c r="G2201" s="4"/>
      <c r="H2201" s="4"/>
      <c r="I2201" s="1"/>
      <c r="J2201" s="1"/>
      <c r="K2201" s="1"/>
      <c r="L2201" s="1"/>
      <c r="M2201" s="1"/>
      <c r="N2201" s="4"/>
      <c r="O2201" s="4"/>
      <c r="P2201" s="4"/>
      <c r="Q2201" s="4"/>
    </row>
    <row r="2202" spans="1:17" ht="30" customHeight="1" x14ac:dyDescent="0.25">
      <c r="A2202" s="1">
        <v>31201</v>
      </c>
      <c r="B2202" s="2" t="str">
        <f>HYPERLINK("https://www.facebook.com/p/C%C3%B4ng-An-X%C3%A3-Long-T%C3%A2n-100072414188764/", "Công an xã Long Tân tỉnh Bình Phước")</f>
        <v>Công an xã Long Tân tỉnh Bình Phước</v>
      </c>
      <c r="C2202" s="12" t="s">
        <v>321</v>
      </c>
      <c r="D2202" s="12" t="s">
        <v>322</v>
      </c>
      <c r="F2202" s="4"/>
      <c r="G2202" s="4"/>
      <c r="H2202" s="4"/>
      <c r="I2202" s="1"/>
      <c r="J2202" s="1"/>
      <c r="K2202" s="1"/>
      <c r="L2202" s="1"/>
      <c r="M2202" s="1"/>
      <c r="N2202" s="4"/>
      <c r="O2202" s="4"/>
      <c r="P2202" s="4"/>
      <c r="Q2202" s="4"/>
    </row>
    <row r="2203" spans="1:17" ht="30" customHeight="1" x14ac:dyDescent="0.25">
      <c r="A2203" s="1">
        <v>31202</v>
      </c>
      <c r="B2203" s="2" t="str">
        <f>HYPERLINK("https://longtan.phurieng.binhphuoc.gov.vn/", "UBND Ủy ban nhân dân xã Long Tân tỉnh Bình Phước")</f>
        <v>UBND Ủy ban nhân dân xã Long Tân tỉnh Bình Phước</v>
      </c>
      <c r="C2203" s="12" t="s">
        <v>321</v>
      </c>
      <c r="F2203" s="4"/>
      <c r="G2203" s="4"/>
      <c r="H2203" s="4"/>
      <c r="I2203" s="1"/>
      <c r="J2203" s="1"/>
      <c r="K2203" s="1"/>
      <c r="L2203" s="1"/>
      <c r="M2203" s="1"/>
      <c r="N2203" s="4"/>
      <c r="O2203" s="4"/>
      <c r="P2203" s="4"/>
      <c r="Q2203" s="4"/>
    </row>
    <row r="2204" spans="1:17" ht="30" customHeight="1" x14ac:dyDescent="0.25">
      <c r="A2204" s="1">
        <v>31203</v>
      </c>
      <c r="B2204" s="2" t="str">
        <f>HYPERLINK("https://www.facebook.com/p/C%C3%B4ng-an-x%C3%A3-M%E1%BB%B9-Th%E1%BA%A1nh-An-B%E1%BA%BFn-Tre-100075841302470/", "Công an xã Mỹ Thạnh tỉnh Bến Tre")</f>
        <v>Công an xã Mỹ Thạnh tỉnh Bến Tre</v>
      </c>
      <c r="C2204" s="12" t="s">
        <v>321</v>
      </c>
      <c r="D2204" s="12" t="s">
        <v>322</v>
      </c>
      <c r="F2204" s="4"/>
      <c r="G2204" s="4"/>
      <c r="H2204" s="4"/>
      <c r="I2204" s="1"/>
      <c r="J2204" s="1"/>
      <c r="K2204" s="1"/>
      <c r="L2204" s="1"/>
      <c r="M2204" s="1"/>
      <c r="N2204" s="4"/>
      <c r="O2204" s="4"/>
      <c r="P2204" s="4"/>
      <c r="Q2204" s="4"/>
    </row>
    <row r="2205" spans="1:17" ht="30" customHeight="1" x14ac:dyDescent="0.25">
      <c r="A2205" s="1">
        <v>31204</v>
      </c>
      <c r="B2205" s="2" t="str">
        <f>HYPERLINK("http://mythanhgiongtrom.bentre.gov.vn/", "UBND Ủy ban nhân dân xã Mỹ Thạnh tỉnh Bến Tre")</f>
        <v>UBND Ủy ban nhân dân xã Mỹ Thạnh tỉnh Bến Tre</v>
      </c>
      <c r="C2205" s="12" t="s">
        <v>321</v>
      </c>
      <c r="F2205" s="4"/>
      <c r="G2205" s="4"/>
      <c r="H2205" s="4"/>
      <c r="I2205" s="1"/>
      <c r="J2205" s="1"/>
      <c r="K2205" s="1"/>
      <c r="L2205" s="1"/>
      <c r="M2205" s="1"/>
      <c r="N2205" s="4"/>
      <c r="O2205" s="4"/>
      <c r="P2205" s="4"/>
      <c r="Q2205" s="4"/>
    </row>
    <row r="2206" spans="1:17" ht="30" customHeight="1" x14ac:dyDescent="0.25">
      <c r="A2206" s="1">
        <v>31205</v>
      </c>
      <c r="B2206" s="2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2206" s="12" t="s">
        <v>321</v>
      </c>
      <c r="D2206" s="12" t="s">
        <v>322</v>
      </c>
      <c r="F2206" s="4"/>
      <c r="G2206" s="4"/>
      <c r="H2206" s="4"/>
      <c r="I2206" s="1"/>
      <c r="J2206" s="1"/>
      <c r="K2206" s="1"/>
      <c r="L2206" s="1"/>
      <c r="M2206" s="1"/>
      <c r="N2206" s="4"/>
      <c r="O2206" s="4"/>
      <c r="P2206" s="4"/>
      <c r="Q2206" s="4"/>
    </row>
    <row r="2207" spans="1:17" ht="30" customHeight="1" x14ac:dyDescent="0.25">
      <c r="A2207" s="1">
        <v>31206</v>
      </c>
      <c r="B2207" s="2" t="str">
        <f>HYPERLINK("http://hiepcat.namsach.haiduong.gov.vn/", "UBND Ủy ban nhân dân xã Hiệp Cát tỉnh Hải Dương")</f>
        <v>UBND Ủy ban nhân dân xã Hiệp Cát tỉnh Hải Dương</v>
      </c>
      <c r="C2207" s="12" t="s">
        <v>321</v>
      </c>
      <c r="F2207" s="4"/>
      <c r="G2207" s="4"/>
      <c r="H2207" s="4"/>
      <c r="I2207" s="1"/>
      <c r="J2207" s="1"/>
      <c r="K2207" s="1"/>
      <c r="L2207" s="1"/>
      <c r="M2207" s="1"/>
      <c r="N2207" s="4"/>
      <c r="O2207" s="4"/>
      <c r="P2207" s="4"/>
      <c r="Q2207" s="4"/>
    </row>
    <row r="2208" spans="1:17" ht="30" customHeight="1" x14ac:dyDescent="0.25">
      <c r="A2208" s="1">
        <v>31207</v>
      </c>
      <c r="B2208" s="2" t="str">
        <f>HYPERLINK("https://www.facebook.com/Anninh24hnamdinh/", "Công an tỉnh Nam Định tỉnh Nam Định")</f>
        <v>Công an tỉnh Nam Định tỉnh Nam Định</v>
      </c>
      <c r="C2208" s="12" t="s">
        <v>321</v>
      </c>
      <c r="D2208" s="12" t="s">
        <v>322</v>
      </c>
      <c r="F2208" s="4"/>
      <c r="G2208" s="4"/>
      <c r="H2208" s="4"/>
      <c r="I2208" s="1"/>
      <c r="J2208" s="1"/>
      <c r="K2208" s="1"/>
      <c r="L2208" s="1"/>
      <c r="M2208" s="1"/>
      <c r="N2208" s="4"/>
      <c r="O2208" s="4"/>
      <c r="P2208" s="4"/>
      <c r="Q2208" s="4"/>
    </row>
    <row r="2209" spans="1:17" ht="30" customHeight="1" x14ac:dyDescent="0.25">
      <c r="A2209" s="1">
        <v>31208</v>
      </c>
      <c r="B2209" s="2" t="str">
        <f>HYPERLINK("https://namdinh.gov.vn/", "UBND Ủy ban nhân dân tỉnh Nam Định tỉnh Nam Định")</f>
        <v>UBND Ủy ban nhân dân tỉnh Nam Định tỉnh Nam Định</v>
      </c>
      <c r="C2209" s="12" t="s">
        <v>321</v>
      </c>
      <c r="F2209" s="4"/>
      <c r="G2209" s="4"/>
      <c r="H2209" s="4"/>
      <c r="I2209" s="1"/>
      <c r="J2209" s="1"/>
      <c r="K2209" s="1"/>
      <c r="L2209" s="1"/>
      <c r="M2209" s="1"/>
      <c r="N2209" s="4"/>
      <c r="O2209" s="4"/>
      <c r="P2209" s="4"/>
      <c r="Q2209" s="4"/>
    </row>
    <row r="2210" spans="1:17" ht="30" customHeight="1" x14ac:dyDescent="0.25">
      <c r="A2210" s="1">
        <v>31209</v>
      </c>
      <c r="B2210" s="2" t="s">
        <v>32</v>
      </c>
      <c r="C2210" s="13" t="s">
        <v>1</v>
      </c>
      <c r="D2210" s="12" t="s">
        <v>322</v>
      </c>
      <c r="F2210" s="4"/>
      <c r="G2210" s="4"/>
      <c r="H2210" s="4"/>
      <c r="I2210" s="1"/>
      <c r="J2210" s="1"/>
      <c r="K2210" s="1"/>
      <c r="L2210" s="1"/>
      <c r="M2210" s="1"/>
      <c r="N2210" s="4"/>
      <c r="O2210" s="4"/>
      <c r="P2210" s="4"/>
      <c r="Q2210" s="4"/>
    </row>
    <row r="2211" spans="1:17" ht="30" customHeight="1" x14ac:dyDescent="0.25">
      <c r="A2211" s="1">
        <v>31210</v>
      </c>
      <c r="B2211" s="2" t="str">
        <f>HYPERLINK("https://dichvucong.gov.vn/p/home/dvc-tthc-co-quan-chi-tiet.html?id=378816", "UBND Ủy ban nhân dân xã Hồ Bốn tỉnh Yên Bái")</f>
        <v>UBND Ủy ban nhân dân xã Hồ Bốn tỉnh Yên Bái</v>
      </c>
      <c r="C2211" s="12" t="s">
        <v>321</v>
      </c>
      <c r="F2211" s="4"/>
      <c r="G2211" s="4"/>
      <c r="H2211" s="4"/>
      <c r="I2211" s="1"/>
      <c r="J2211" s="1"/>
      <c r="K2211" s="1"/>
      <c r="L2211" s="1"/>
      <c r="M2211" s="1"/>
      <c r="N2211" s="4"/>
      <c r="O2211" s="4"/>
      <c r="P2211" s="4"/>
      <c r="Q2211" s="4"/>
    </row>
    <row r="2212" spans="1:17" ht="30" customHeight="1" x14ac:dyDescent="0.25">
      <c r="A2212" s="1">
        <v>31211</v>
      </c>
      <c r="B2212" s="2" t="str">
        <f>HYPERLINK("https://www.facebook.com/dtncatquangngai/", "Công an xã Quảng Nghĩa tỉnh Quảng Ninh")</f>
        <v>Công an xã Quảng Nghĩa tỉnh Quảng Ninh</v>
      </c>
      <c r="C2212" s="12" t="s">
        <v>321</v>
      </c>
      <c r="D2212" s="12" t="s">
        <v>322</v>
      </c>
      <c r="F2212" s="4"/>
      <c r="G2212" s="4"/>
      <c r="H2212" s="4"/>
      <c r="I2212" s="1"/>
      <c r="J2212" s="1"/>
      <c r="K2212" s="1"/>
      <c r="L2212" s="1"/>
      <c r="M2212" s="1"/>
      <c r="N2212" s="4"/>
      <c r="O2212" s="4"/>
      <c r="P2212" s="4"/>
      <c r="Q2212" s="4"/>
    </row>
    <row r="2213" spans="1:17" ht="30" customHeight="1" x14ac:dyDescent="0.25">
      <c r="A2213" s="1">
        <v>31212</v>
      </c>
      <c r="B2213" s="2" t="str">
        <f>HYPERLINK("https://quangngai.gov.vn/", "UBND Ủy ban nhân dân xã Quảng Nghĩa tỉnh Quảng Ninh")</f>
        <v>UBND Ủy ban nhân dân xã Quảng Nghĩa tỉnh Quảng Ninh</v>
      </c>
      <c r="C2213" s="12" t="s">
        <v>321</v>
      </c>
      <c r="F2213" s="4"/>
      <c r="G2213" s="4"/>
      <c r="H2213" s="4"/>
      <c r="I2213" s="1"/>
      <c r="J2213" s="1"/>
      <c r="K2213" s="1"/>
      <c r="L2213" s="1"/>
      <c r="M2213" s="1"/>
      <c r="N2213" s="4"/>
      <c r="O2213" s="4"/>
      <c r="P2213" s="4"/>
      <c r="Q2213" s="4"/>
    </row>
    <row r="2214" spans="1:17" ht="30" customHeight="1" x14ac:dyDescent="0.25">
      <c r="A2214" s="1">
        <v>31213</v>
      </c>
      <c r="B2214" s="2" t="s">
        <v>230</v>
      </c>
      <c r="C2214" s="13" t="s">
        <v>1</v>
      </c>
      <c r="D2214" s="12" t="s">
        <v>322</v>
      </c>
      <c r="F2214" s="4"/>
      <c r="G2214" s="4"/>
      <c r="H2214" s="4"/>
      <c r="I2214" s="1"/>
      <c r="J2214" s="1"/>
      <c r="K2214" s="1"/>
      <c r="L2214" s="1"/>
      <c r="M2214" s="1"/>
      <c r="N2214" s="4"/>
      <c r="O2214" s="4"/>
      <c r="P2214" s="4"/>
      <c r="Q2214" s="4"/>
    </row>
    <row r="2215" spans="1:17" ht="30" customHeight="1" x14ac:dyDescent="0.25">
      <c r="A2215" s="1">
        <v>31214</v>
      </c>
      <c r="B2215" s="2" t="str">
        <f>HYPERLINK("https://phuninh.phutho.gov.vn/", "UBND Ủy ban nhân dân xã Trị Quận tỉnh Phú Thọ")</f>
        <v>UBND Ủy ban nhân dân xã Trị Quận tỉnh Phú Thọ</v>
      </c>
      <c r="C2215" s="12" t="s">
        <v>321</v>
      </c>
      <c r="F2215" s="4"/>
      <c r="G2215" s="4"/>
      <c r="H2215" s="4"/>
      <c r="I2215" s="1"/>
      <c r="J2215" s="1"/>
      <c r="K2215" s="1"/>
      <c r="L2215" s="1"/>
      <c r="M2215" s="1"/>
      <c r="N2215" s="4"/>
      <c r="O2215" s="4"/>
      <c r="P2215" s="4"/>
      <c r="Q2215" s="4"/>
    </row>
    <row r="2216" spans="1:17" ht="30" customHeight="1" x14ac:dyDescent="0.25">
      <c r="A2216" s="1">
        <v>31215</v>
      </c>
      <c r="B2216" s="2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216" s="12" t="s">
        <v>321</v>
      </c>
      <c r="D2216" s="12" t="s">
        <v>322</v>
      </c>
      <c r="F2216" s="4"/>
      <c r="G2216" s="4"/>
      <c r="H2216" s="4"/>
      <c r="I2216" s="1"/>
      <c r="J2216" s="1"/>
      <c r="K2216" s="1"/>
      <c r="L2216" s="1"/>
      <c r="M2216" s="1"/>
      <c r="N2216" s="4"/>
      <c r="O2216" s="4"/>
      <c r="P2216" s="4"/>
      <c r="Q2216" s="4"/>
    </row>
    <row r="2217" spans="1:17" ht="30" customHeight="1" x14ac:dyDescent="0.25">
      <c r="A2217" s="1">
        <v>31216</v>
      </c>
      <c r="B2217" s="2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217" s="12" t="s">
        <v>321</v>
      </c>
      <c r="F2217" s="4"/>
      <c r="G2217" s="4"/>
      <c r="H2217" s="4"/>
      <c r="I2217" s="1"/>
      <c r="J2217" s="1"/>
      <c r="K2217" s="1"/>
      <c r="L2217" s="1"/>
      <c r="M2217" s="1"/>
      <c r="N2217" s="4"/>
      <c r="O2217" s="4"/>
      <c r="P2217" s="4"/>
      <c r="Q2217" s="4"/>
    </row>
    <row r="2218" spans="1:17" ht="30" customHeight="1" x14ac:dyDescent="0.25">
      <c r="A2218" s="1">
        <v>31217</v>
      </c>
      <c r="B2218" s="2" t="s">
        <v>224</v>
      </c>
      <c r="C2218" s="13" t="s">
        <v>1</v>
      </c>
      <c r="D2218" s="12" t="s">
        <v>322</v>
      </c>
      <c r="F2218" s="4"/>
      <c r="G2218" s="4"/>
      <c r="H2218" s="4"/>
      <c r="I2218" s="1"/>
      <c r="J2218" s="1"/>
      <c r="K2218" s="1"/>
      <c r="L2218" s="1"/>
      <c r="M2218" s="1"/>
      <c r="N2218" s="4"/>
      <c r="O2218" s="4"/>
      <c r="P2218" s="4"/>
      <c r="Q2218" s="4"/>
    </row>
    <row r="2219" spans="1:17" ht="30" customHeight="1" x14ac:dyDescent="0.25">
      <c r="A2219" s="1">
        <v>31218</v>
      </c>
      <c r="B2219" s="2" t="str">
        <f>HYPERLINK("https://nuithanh.quangnam.gov.vn/webcenter/portal/nuithanh", "UBND Ủy ban nhân dân xã Tam Tiến tỉnh Quảng Nam")</f>
        <v>UBND Ủy ban nhân dân xã Tam Tiến tỉnh Quảng Nam</v>
      </c>
      <c r="C2219" s="12" t="s">
        <v>321</v>
      </c>
      <c r="F2219" s="4"/>
      <c r="G2219" s="4"/>
      <c r="H2219" s="4"/>
      <c r="I2219" s="1"/>
      <c r="J2219" s="1"/>
      <c r="K2219" s="1"/>
      <c r="L2219" s="1"/>
      <c r="M2219" s="1"/>
      <c r="N2219" s="4"/>
      <c r="O2219" s="4"/>
      <c r="P2219" s="4"/>
      <c r="Q2219" s="4"/>
    </row>
    <row r="2220" spans="1:17" ht="30" customHeight="1" x14ac:dyDescent="0.25">
      <c r="A2220" s="1">
        <v>31219</v>
      </c>
      <c r="B2220" s="2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220" s="12" t="s">
        <v>321</v>
      </c>
      <c r="D2220" s="12" t="s">
        <v>322</v>
      </c>
      <c r="F2220" s="4"/>
      <c r="G2220" s="4"/>
      <c r="H2220" s="4"/>
      <c r="I2220" s="1"/>
      <c r="J2220" s="1"/>
      <c r="K2220" s="1"/>
      <c r="L2220" s="1"/>
      <c r="M2220" s="1"/>
      <c r="N2220" s="4"/>
      <c r="O2220" s="4"/>
      <c r="P2220" s="4"/>
      <c r="Q2220" s="4"/>
    </row>
    <row r="2221" spans="1:17" ht="30" customHeight="1" x14ac:dyDescent="0.25">
      <c r="A2221" s="1">
        <v>31220</v>
      </c>
      <c r="B2221" s="2" t="str">
        <f>HYPERLINK("https://thaithuy.thaibinh.gov.vn/", "UBND Ủy ban nhân dân xã Thuỵ Thanh tỉnh Thái Bình")</f>
        <v>UBND Ủy ban nhân dân xã Thuỵ Thanh tỉnh Thái Bình</v>
      </c>
      <c r="C2221" s="12" t="s">
        <v>321</v>
      </c>
      <c r="F2221" s="4"/>
      <c r="G2221" s="4"/>
      <c r="H2221" s="4"/>
      <c r="I2221" s="1"/>
      <c r="J2221" s="1"/>
      <c r="K2221" s="1"/>
      <c r="L2221" s="1"/>
      <c r="M2221" s="1"/>
      <c r="N2221" s="4"/>
      <c r="O2221" s="4"/>
      <c r="P2221" s="4"/>
      <c r="Q2221" s="4"/>
    </row>
    <row r="2222" spans="1:17" ht="30" customHeight="1" x14ac:dyDescent="0.25">
      <c r="A2222" s="1">
        <v>31221</v>
      </c>
      <c r="B2222" s="2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222" s="12" t="s">
        <v>321</v>
      </c>
      <c r="D2222" s="12" t="s">
        <v>322</v>
      </c>
      <c r="F2222" s="4"/>
      <c r="G2222" s="4"/>
      <c r="H2222" s="4"/>
      <c r="I2222" s="1"/>
      <c r="J2222" s="1"/>
      <c r="K2222" s="1"/>
      <c r="L2222" s="1"/>
      <c r="M2222" s="1"/>
      <c r="N2222" s="4"/>
      <c r="O2222" s="4"/>
      <c r="P2222" s="4"/>
      <c r="Q2222" s="4"/>
    </row>
    <row r="2223" spans="1:17" ht="30" customHeight="1" x14ac:dyDescent="0.25">
      <c r="A2223" s="1">
        <v>31222</v>
      </c>
      <c r="B2223" s="2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223" s="12" t="s">
        <v>321</v>
      </c>
      <c r="F2223" s="4"/>
      <c r="G2223" s="4"/>
      <c r="H2223" s="4"/>
      <c r="I2223" s="1"/>
      <c r="J2223" s="1"/>
      <c r="K2223" s="1"/>
      <c r="L2223" s="1"/>
      <c r="M2223" s="1"/>
      <c r="N2223" s="4"/>
      <c r="O2223" s="4"/>
      <c r="P2223" s="4"/>
      <c r="Q2223" s="4"/>
    </row>
    <row r="2224" spans="1:17" ht="30" customHeight="1" x14ac:dyDescent="0.25">
      <c r="A2224" s="1">
        <v>31223</v>
      </c>
      <c r="B2224" s="2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2224" s="12" t="s">
        <v>321</v>
      </c>
      <c r="D2224" s="12" t="s">
        <v>322</v>
      </c>
      <c r="F2224" s="4"/>
      <c r="G2224" s="4"/>
      <c r="H2224" s="4"/>
      <c r="I2224" s="1"/>
      <c r="J2224" s="1"/>
      <c r="K2224" s="1"/>
      <c r="L2224" s="1"/>
      <c r="M2224" s="1"/>
      <c r="N2224" s="4"/>
      <c r="O2224" s="4"/>
      <c r="P2224" s="4"/>
      <c r="Q2224" s="4"/>
    </row>
    <row r="2225" spans="1:17" ht="30" customHeight="1" x14ac:dyDescent="0.25">
      <c r="A2225" s="1">
        <v>31224</v>
      </c>
      <c r="B2225" s="2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2225" s="12" t="s">
        <v>321</v>
      </c>
      <c r="F2225" s="4"/>
      <c r="G2225" s="4"/>
      <c r="H2225" s="4"/>
      <c r="I2225" s="1"/>
      <c r="J2225" s="1"/>
      <c r="K2225" s="1"/>
      <c r="L2225" s="1"/>
      <c r="M2225" s="1"/>
      <c r="N2225" s="4"/>
      <c r="O2225" s="4"/>
      <c r="P2225" s="4"/>
      <c r="Q2225" s="4"/>
    </row>
    <row r="2226" spans="1:17" ht="30" customHeight="1" x14ac:dyDescent="0.25">
      <c r="A2226" s="1">
        <v>31225</v>
      </c>
      <c r="B2226" s="2" t="s">
        <v>231</v>
      </c>
      <c r="C2226" s="13" t="s">
        <v>1</v>
      </c>
      <c r="D2226" s="12" t="s">
        <v>322</v>
      </c>
      <c r="F2226" s="4"/>
      <c r="G2226" s="4"/>
      <c r="H2226" s="4"/>
      <c r="I2226" s="1"/>
      <c r="J2226" s="1"/>
      <c r="K2226" s="1"/>
      <c r="L2226" s="1"/>
      <c r="M2226" s="1"/>
      <c r="N2226" s="4"/>
      <c r="O2226" s="4"/>
      <c r="P2226" s="4"/>
      <c r="Q2226" s="4"/>
    </row>
    <row r="2227" spans="1:17" ht="30" customHeight="1" x14ac:dyDescent="0.25">
      <c r="A2227" s="1">
        <v>31226</v>
      </c>
      <c r="B2227" s="2" t="str">
        <f>HYPERLINK("https://vanphuoc.vanninh.khanhhoa.gov.vn/", "UBND Ủy ban nhân dân xã Vạn Phước tỉnh Khánh Hòa")</f>
        <v>UBND Ủy ban nhân dân xã Vạn Phước tỉnh Khánh Hòa</v>
      </c>
      <c r="C2227" s="12" t="s">
        <v>321</v>
      </c>
      <c r="F2227" s="4"/>
      <c r="G2227" s="4"/>
      <c r="H2227" s="4"/>
      <c r="I2227" s="1"/>
      <c r="J2227" s="1"/>
      <c r="K2227" s="1"/>
      <c r="L2227" s="1"/>
      <c r="M2227" s="1"/>
      <c r="N2227" s="4"/>
      <c r="O2227" s="4"/>
      <c r="P2227" s="4"/>
      <c r="Q2227" s="4"/>
    </row>
    <row r="2228" spans="1:17" ht="30" customHeight="1" x14ac:dyDescent="0.25">
      <c r="A2228" s="1">
        <v>31227</v>
      </c>
      <c r="B2228" s="2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2228" s="12" t="s">
        <v>321</v>
      </c>
      <c r="D2228" s="12" t="s">
        <v>322</v>
      </c>
      <c r="F2228" s="4"/>
      <c r="G2228" s="4"/>
      <c r="H2228" s="4"/>
      <c r="I2228" s="1"/>
      <c r="J2228" s="1"/>
      <c r="K2228" s="1"/>
      <c r="L2228" s="1"/>
      <c r="M2228" s="1"/>
      <c r="N2228" s="4"/>
      <c r="O2228" s="4"/>
      <c r="P2228" s="4"/>
      <c r="Q2228" s="4"/>
    </row>
    <row r="2229" spans="1:17" ht="30" customHeight="1" x14ac:dyDescent="0.25">
      <c r="A2229" s="1">
        <v>31228</v>
      </c>
      <c r="B2229" s="2" t="str">
        <f>HYPERLINK("https://bangthanh.pacnam.gov.vn/uy-ban-nhan-dan-xa/", "UBND Ủy ban nhân dân xã Bằng Thành tỉnh Bắc Kạn")</f>
        <v>UBND Ủy ban nhân dân xã Bằng Thành tỉnh Bắc Kạn</v>
      </c>
      <c r="C2229" s="12" t="s">
        <v>321</v>
      </c>
      <c r="F2229" s="4"/>
      <c r="G2229" s="4"/>
      <c r="H2229" s="4"/>
      <c r="I2229" s="1"/>
      <c r="J2229" s="1"/>
      <c r="K2229" s="1"/>
      <c r="L2229" s="1"/>
      <c r="M2229" s="1"/>
      <c r="N2229" s="4"/>
      <c r="O2229" s="4"/>
      <c r="P2229" s="4"/>
      <c r="Q2229" s="4"/>
    </row>
    <row r="2230" spans="1:17" ht="30" customHeight="1" x14ac:dyDescent="0.25">
      <c r="A2230" s="1">
        <v>31229</v>
      </c>
      <c r="B2230" s="2" t="s">
        <v>8</v>
      </c>
      <c r="C2230" s="13" t="s">
        <v>1</v>
      </c>
      <c r="D2230" s="12" t="s">
        <v>322</v>
      </c>
      <c r="F2230" s="4"/>
      <c r="G2230" s="4"/>
      <c r="H2230" s="4"/>
      <c r="I2230" s="1"/>
      <c r="J2230" s="1"/>
      <c r="K2230" s="1"/>
      <c r="L2230" s="1"/>
      <c r="M2230" s="1"/>
      <c r="N2230" s="4"/>
      <c r="O2230" s="4"/>
      <c r="P2230" s="4"/>
      <c r="Q2230" s="4"/>
    </row>
    <row r="2231" spans="1:17" ht="30" customHeight="1" x14ac:dyDescent="0.25">
      <c r="A2231" s="1">
        <v>31230</v>
      </c>
      <c r="B2231" s="2" t="str">
        <f>HYPERLINK("http://congbao.tuyenquang.gov.vn/van-ban/van-ban/trang-799.html", "UBND Ủy ban nhân dân xã Yên Lâm tỉnh Tuyên Quang")</f>
        <v>UBND Ủy ban nhân dân xã Yên Lâm tỉnh Tuyên Quang</v>
      </c>
      <c r="C2231" s="12" t="s">
        <v>321</v>
      </c>
      <c r="F2231" s="4"/>
      <c r="G2231" s="4"/>
      <c r="H2231" s="4"/>
      <c r="I2231" s="1"/>
      <c r="J2231" s="1"/>
      <c r="K2231" s="1"/>
      <c r="L2231" s="1"/>
      <c r="M2231" s="1"/>
      <c r="N2231" s="4"/>
      <c r="O2231" s="4"/>
      <c r="P2231" s="4"/>
      <c r="Q2231" s="4"/>
    </row>
    <row r="2232" spans="1:17" ht="30" customHeight="1" x14ac:dyDescent="0.25">
      <c r="A2232" s="1">
        <v>31231</v>
      </c>
      <c r="B2232" s="2" t="s">
        <v>232</v>
      </c>
      <c r="C2232" s="13" t="s">
        <v>1</v>
      </c>
      <c r="D2232" s="12" t="s">
        <v>322</v>
      </c>
      <c r="F2232" s="4"/>
      <c r="G2232" s="4"/>
      <c r="H2232" s="4"/>
      <c r="I2232" s="1"/>
      <c r="J2232" s="1"/>
      <c r="K2232" s="1"/>
      <c r="L2232" s="1"/>
      <c r="M2232" s="1"/>
      <c r="N2232" s="4"/>
      <c r="O2232" s="4"/>
      <c r="P2232" s="4"/>
      <c r="Q2232" s="4"/>
    </row>
    <row r="2233" spans="1:17" ht="30" customHeight="1" x14ac:dyDescent="0.25">
      <c r="A2233" s="1">
        <v>31232</v>
      </c>
      <c r="B2233" s="2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233" s="12" t="s">
        <v>321</v>
      </c>
      <c r="F2233" s="4"/>
      <c r="G2233" s="4"/>
      <c r="H2233" s="4"/>
      <c r="I2233" s="1"/>
      <c r="J2233" s="1"/>
      <c r="K2233" s="1"/>
      <c r="L2233" s="1"/>
      <c r="M2233" s="1"/>
      <c r="N2233" s="4"/>
      <c r="O2233" s="4"/>
      <c r="P2233" s="4"/>
      <c r="Q2233" s="4"/>
    </row>
    <row r="2234" spans="1:17" ht="30" customHeight="1" x14ac:dyDescent="0.25">
      <c r="A2234" s="1">
        <v>31233</v>
      </c>
      <c r="B2234" s="2" t="str">
        <f>HYPERLINK("https://www.facebook.com/tuoitreconganquangnam/", "Công an xã Tam Hiệp tỉnh Quảng Nam")</f>
        <v>Công an xã Tam Hiệp tỉnh Quảng Nam</v>
      </c>
      <c r="C2234" s="12" t="s">
        <v>321</v>
      </c>
      <c r="D2234" s="12" t="s">
        <v>322</v>
      </c>
      <c r="F2234" s="4"/>
      <c r="G2234" s="4"/>
      <c r="H2234" s="4"/>
      <c r="I2234" s="1"/>
      <c r="J2234" s="1"/>
      <c r="K2234" s="1"/>
      <c r="L2234" s="1"/>
      <c r="M2234" s="1"/>
      <c r="N2234" s="4"/>
      <c r="O2234" s="4"/>
      <c r="P2234" s="4"/>
      <c r="Q2234" s="4"/>
    </row>
    <row r="2235" spans="1:17" ht="30" customHeight="1" x14ac:dyDescent="0.25">
      <c r="A2235" s="1">
        <v>31234</v>
      </c>
      <c r="B2235" s="2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2235" s="12" t="s">
        <v>321</v>
      </c>
      <c r="F2235" s="4"/>
      <c r="G2235" s="4"/>
      <c r="H2235" s="4"/>
      <c r="I2235" s="1"/>
      <c r="J2235" s="1"/>
      <c r="K2235" s="1"/>
      <c r="L2235" s="1"/>
      <c r="M2235" s="1"/>
      <c r="N2235" s="4"/>
      <c r="O2235" s="4"/>
      <c r="P2235" s="4"/>
      <c r="Q2235" s="4"/>
    </row>
    <row r="2236" spans="1:17" ht="30" customHeight="1" x14ac:dyDescent="0.25">
      <c r="A2236" s="1">
        <v>31235</v>
      </c>
      <c r="B2236" s="2" t="str">
        <f>HYPERLINK("https://www.facebook.com/reel/1394264471262745/", "Công an xã Nguyễn Trãi tỉnh Hưng Yên")</f>
        <v>Công an xã Nguyễn Trãi tỉnh Hưng Yên</v>
      </c>
      <c r="C2236" s="12" t="s">
        <v>321</v>
      </c>
      <c r="D2236" s="12" t="s">
        <v>322</v>
      </c>
      <c r="F2236" s="4"/>
      <c r="G2236" s="4"/>
      <c r="H2236" s="4"/>
      <c r="I2236" s="1"/>
      <c r="J2236" s="1"/>
      <c r="K2236" s="1"/>
      <c r="L2236" s="1"/>
      <c r="M2236" s="1"/>
      <c r="N2236" s="4"/>
      <c r="O2236" s="4"/>
      <c r="P2236" s="4"/>
      <c r="Q2236" s="4"/>
    </row>
    <row r="2237" spans="1:17" ht="30" customHeight="1" x14ac:dyDescent="0.25">
      <c r="A2237" s="1">
        <v>31236</v>
      </c>
      <c r="B2237" s="2" t="str">
        <f>HYPERLINK("https://anthi.hungyen.gov.vn/", "UBND Ủy ban nhân dân xã Nguyễn Trãi tỉnh Hưng Yên")</f>
        <v>UBND Ủy ban nhân dân xã Nguyễn Trãi tỉnh Hưng Yên</v>
      </c>
      <c r="C2237" s="12" t="s">
        <v>321</v>
      </c>
      <c r="F2237" s="4"/>
      <c r="G2237" s="4"/>
      <c r="H2237" s="4"/>
      <c r="I2237" s="1"/>
      <c r="J2237" s="1"/>
      <c r="K2237" s="1"/>
      <c r="L2237" s="1"/>
      <c r="M2237" s="1"/>
      <c r="N2237" s="4"/>
      <c r="O2237" s="4"/>
      <c r="P2237" s="4"/>
      <c r="Q2237" s="4"/>
    </row>
    <row r="2238" spans="1:17" ht="30" customHeight="1" x14ac:dyDescent="0.25">
      <c r="A2238" s="1">
        <v>31237</v>
      </c>
      <c r="B2238" s="2" t="s">
        <v>233</v>
      </c>
      <c r="C2238" s="13" t="s">
        <v>1</v>
      </c>
      <c r="D2238" s="12" t="s">
        <v>322</v>
      </c>
      <c r="F2238" s="4"/>
      <c r="G2238" s="4"/>
      <c r="H2238" s="4"/>
      <c r="I2238" s="1"/>
      <c r="J2238" s="1"/>
      <c r="K2238" s="1"/>
      <c r="L2238" s="1"/>
      <c r="M2238" s="1"/>
      <c r="N2238" s="4"/>
      <c r="O2238" s="4"/>
      <c r="P2238" s="4"/>
      <c r="Q2238" s="4"/>
    </row>
    <row r="2239" spans="1:17" ht="30" customHeight="1" x14ac:dyDescent="0.25">
      <c r="A2239" s="1">
        <v>31238</v>
      </c>
      <c r="B2239" s="2" t="str">
        <f>HYPERLINK("https://namdan.nghean.gov.vn/", "UBND Ủy ban nhân dân xã Tam Đàn tỉnh Nghệ An")</f>
        <v>UBND Ủy ban nhân dân xã Tam Đàn tỉnh Nghệ An</v>
      </c>
      <c r="C2239" s="12" t="s">
        <v>321</v>
      </c>
      <c r="F2239" s="4"/>
      <c r="G2239" s="4"/>
      <c r="H2239" s="4"/>
      <c r="I2239" s="1"/>
      <c r="J2239" s="1"/>
      <c r="K2239" s="1"/>
      <c r="L2239" s="1"/>
      <c r="M2239" s="1"/>
      <c r="N2239" s="4"/>
      <c r="O2239" s="4"/>
      <c r="P2239" s="4"/>
      <c r="Q2239" s="4"/>
    </row>
    <row r="2240" spans="1:17" ht="30" customHeight="1" x14ac:dyDescent="0.25">
      <c r="A2240" s="1">
        <v>31239</v>
      </c>
      <c r="B2240" s="2" t="str">
        <f>HYPERLINK("https://www.facebook.com/doanthanhnienconganhanam/", "Công an xã Ngọc Sơn tỉnh Hà Nam")</f>
        <v>Công an xã Ngọc Sơn tỉnh Hà Nam</v>
      </c>
      <c r="C2240" s="12" t="s">
        <v>321</v>
      </c>
      <c r="D2240" s="12" t="s">
        <v>322</v>
      </c>
      <c r="F2240" s="4"/>
      <c r="G2240" s="4"/>
      <c r="H2240" s="4"/>
      <c r="I2240" s="1"/>
      <c r="J2240" s="1"/>
      <c r="K2240" s="1"/>
      <c r="L2240" s="1"/>
      <c r="M2240" s="1"/>
      <c r="N2240" s="4"/>
      <c r="O2240" s="4"/>
      <c r="P2240" s="4"/>
      <c r="Q2240" s="4"/>
    </row>
    <row r="2241" spans="1:17" ht="30" customHeight="1" x14ac:dyDescent="0.25">
      <c r="A2241" s="1">
        <v>31240</v>
      </c>
      <c r="B2241" s="2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2241" s="12" t="s">
        <v>321</v>
      </c>
      <c r="F2241" s="4"/>
      <c r="G2241" s="4"/>
      <c r="H2241" s="4"/>
      <c r="I2241" s="1"/>
      <c r="J2241" s="1"/>
      <c r="K2241" s="1"/>
      <c r="L2241" s="1"/>
      <c r="M2241" s="1"/>
      <c r="N2241" s="4"/>
      <c r="O2241" s="4"/>
      <c r="P2241" s="4"/>
      <c r="Q2241" s="4"/>
    </row>
    <row r="2242" spans="1:17" ht="30" customHeight="1" x14ac:dyDescent="0.25">
      <c r="A2242" s="1">
        <v>31241</v>
      </c>
      <c r="B2242" s="2" t="str">
        <f>HYPERLINK("https://www.facebook.com/p/C%C3%B4ng-an-x%C3%A3-Y%C3%AAn-L%E1%BA%ADp-100073524621443/", "Công an xã Yên Lập tỉnh Tuyên Quang")</f>
        <v>Công an xã Yên Lập tỉnh Tuyên Quang</v>
      </c>
      <c r="C2242" s="12" t="s">
        <v>321</v>
      </c>
      <c r="D2242" s="12" t="s">
        <v>322</v>
      </c>
      <c r="F2242" s="4"/>
      <c r="G2242" s="4"/>
      <c r="H2242" s="4"/>
      <c r="I2242" s="1"/>
      <c r="J2242" s="1"/>
      <c r="K2242" s="1"/>
      <c r="L2242" s="1"/>
      <c r="M2242" s="1"/>
      <c r="N2242" s="4"/>
      <c r="O2242" s="4"/>
      <c r="P2242" s="4"/>
      <c r="Q2242" s="4"/>
    </row>
    <row r="2243" spans="1:17" ht="30" customHeight="1" x14ac:dyDescent="0.25">
      <c r="A2243" s="1">
        <v>31242</v>
      </c>
      <c r="B2243" s="2" t="str">
        <f>HYPERLINK("https://m.chiemhoa.gov.vn/ubnd-xa-thi-tran.html", "UBND Ủy ban nhân dân xã Yên Lập tỉnh Tuyên Quang")</f>
        <v>UBND Ủy ban nhân dân xã Yên Lập tỉnh Tuyên Quang</v>
      </c>
      <c r="C2243" s="12" t="s">
        <v>321</v>
      </c>
      <c r="F2243" s="4"/>
      <c r="G2243" s="4"/>
      <c r="H2243" s="4"/>
      <c r="I2243" s="1"/>
      <c r="J2243" s="1"/>
      <c r="K2243" s="1"/>
      <c r="L2243" s="1"/>
      <c r="M2243" s="1"/>
      <c r="N2243" s="4"/>
      <c r="O2243" s="4"/>
      <c r="P2243" s="4"/>
      <c r="Q2243" s="4"/>
    </row>
    <row r="2244" spans="1:17" ht="30" customHeight="1" x14ac:dyDescent="0.25">
      <c r="A2244" s="1">
        <v>31243</v>
      </c>
      <c r="B2244" s="2" t="str">
        <f>HYPERLINK("https://www.facebook.com/conganyenthuy/?locale=vi_VN", "Công an huyện Yên Thuỷ tỉnh Hòa Bình")</f>
        <v>Công an huyện Yên Thuỷ tỉnh Hòa Bình</v>
      </c>
      <c r="C2244" s="12" t="s">
        <v>321</v>
      </c>
      <c r="D2244" s="12" t="s">
        <v>322</v>
      </c>
      <c r="F2244" s="4"/>
      <c r="G2244" s="4"/>
      <c r="H2244" s="4"/>
      <c r="I2244" s="1"/>
      <c r="J2244" s="1"/>
      <c r="K2244" s="1"/>
      <c r="L2244" s="1"/>
      <c r="M2244" s="1"/>
      <c r="N2244" s="4"/>
      <c r="O2244" s="4"/>
      <c r="P2244" s="4"/>
      <c r="Q2244" s="4"/>
    </row>
    <row r="2245" spans="1:17" ht="30" customHeight="1" x14ac:dyDescent="0.25">
      <c r="A2245" s="1">
        <v>31244</v>
      </c>
      <c r="B2245" s="2" t="str">
        <f>HYPERLINK("https://yenthuy.hoabinh.gov.vn/", "UBND Ủy ban nhân dân huyện Yên Thuỷ tỉnh Hòa Bình")</f>
        <v>UBND Ủy ban nhân dân huyện Yên Thuỷ tỉnh Hòa Bình</v>
      </c>
      <c r="C2245" s="12" t="s">
        <v>321</v>
      </c>
      <c r="F2245" s="4"/>
      <c r="G2245" s="4"/>
      <c r="H2245" s="4"/>
      <c r="I2245" s="1"/>
      <c r="J2245" s="1"/>
      <c r="K2245" s="1"/>
      <c r="L2245" s="1"/>
      <c r="M2245" s="1"/>
      <c r="N2245" s="4"/>
      <c r="O2245" s="4"/>
      <c r="P2245" s="4"/>
      <c r="Q2245" s="4"/>
    </row>
    <row r="2246" spans="1:17" ht="30" customHeight="1" x14ac:dyDescent="0.25">
      <c r="A2246" s="1">
        <v>31245</v>
      </c>
      <c r="B2246" s="2" t="s">
        <v>234</v>
      </c>
      <c r="C2246" s="13" t="s">
        <v>1</v>
      </c>
      <c r="D2246" s="12" t="s">
        <v>322</v>
      </c>
      <c r="F2246" s="4"/>
      <c r="G2246" s="4"/>
      <c r="H2246" s="4"/>
      <c r="I2246" s="1"/>
      <c r="J2246" s="1"/>
      <c r="K2246" s="1"/>
      <c r="L2246" s="1"/>
      <c r="M2246" s="1"/>
      <c r="N2246" s="4"/>
      <c r="O2246" s="4"/>
      <c r="P2246" s="4"/>
      <c r="Q2246" s="4"/>
    </row>
    <row r="2247" spans="1:17" ht="30" customHeight="1" x14ac:dyDescent="0.25">
      <c r="A2247" s="1">
        <v>31246</v>
      </c>
      <c r="B2247" s="2" t="str">
        <f>HYPERLINK("https://bacgiang.gov.vn/web/ubnd-xa-phuong-son", "UBND Ủy ban nhân dân thị trấn Phương Sơn tỉnh Bắc Giang")</f>
        <v>UBND Ủy ban nhân dân thị trấn Phương Sơn tỉnh Bắc Giang</v>
      </c>
      <c r="C2247" s="12" t="s">
        <v>321</v>
      </c>
      <c r="F2247" s="4"/>
      <c r="G2247" s="4"/>
      <c r="H2247" s="4"/>
      <c r="I2247" s="1"/>
      <c r="J2247" s="1"/>
      <c r="K2247" s="1"/>
      <c r="L2247" s="1"/>
      <c r="M2247" s="1"/>
      <c r="N2247" s="4"/>
      <c r="O2247" s="4"/>
      <c r="P2247" s="4"/>
      <c r="Q2247" s="4"/>
    </row>
    <row r="2248" spans="1:17" ht="30" customHeight="1" x14ac:dyDescent="0.25">
      <c r="A2248" s="1">
        <v>31247</v>
      </c>
      <c r="B2248" s="2" t="str">
        <f>HYPERLINK("https://www.facebook.com/335240251352885", "Công an xã Phong Hiền tỉnh THỪA THIÊN HUẾ")</f>
        <v>Công an xã Phong Hiền tỉnh THỪA THIÊN HUẾ</v>
      </c>
      <c r="C2248" s="12" t="s">
        <v>321</v>
      </c>
      <c r="D2248" s="12" t="s">
        <v>322</v>
      </c>
      <c r="F2248" s="4"/>
      <c r="G2248" s="4"/>
      <c r="H2248" s="4"/>
      <c r="I2248" s="1"/>
      <c r="J2248" s="1"/>
      <c r="K2248" s="1"/>
      <c r="L2248" s="1"/>
      <c r="M2248" s="1"/>
      <c r="N2248" s="4"/>
      <c r="O2248" s="4"/>
      <c r="P2248" s="4"/>
      <c r="Q2248" s="4"/>
    </row>
    <row r="2249" spans="1:17" ht="30" customHeight="1" x14ac:dyDescent="0.25">
      <c r="A2249" s="1">
        <v>31248</v>
      </c>
      <c r="B2249" s="2" t="str">
        <f>HYPERLINK("https://phonghien.thuathienhue.gov.vn/", "UBND Ủy ban nhân dân xã Phong Hiền tỉnh THỪA THIÊN HUẾ")</f>
        <v>UBND Ủy ban nhân dân xã Phong Hiền tỉnh THỪA THIÊN HUẾ</v>
      </c>
      <c r="C2249" s="12" t="s">
        <v>321</v>
      </c>
      <c r="F2249" s="4"/>
      <c r="G2249" s="4"/>
      <c r="H2249" s="4"/>
      <c r="I2249" s="1"/>
      <c r="J2249" s="1"/>
      <c r="K2249" s="1"/>
      <c r="L2249" s="1"/>
      <c r="M2249" s="1"/>
      <c r="N2249" s="4"/>
      <c r="O2249" s="4"/>
      <c r="P2249" s="4"/>
      <c r="Q2249" s="4"/>
    </row>
    <row r="2250" spans="1:17" ht="30" customHeight="1" x14ac:dyDescent="0.25">
      <c r="A2250" s="1">
        <v>31249</v>
      </c>
      <c r="B2250" s="2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2250" s="12" t="s">
        <v>321</v>
      </c>
      <c r="D2250" s="12" t="s">
        <v>322</v>
      </c>
      <c r="F2250" s="4"/>
      <c r="G2250" s="4"/>
      <c r="H2250" s="4"/>
      <c r="I2250" s="1"/>
      <c r="J2250" s="1"/>
      <c r="K2250" s="1"/>
      <c r="L2250" s="1"/>
      <c r="M2250" s="1"/>
      <c r="N2250" s="4"/>
      <c r="O2250" s="4"/>
      <c r="P2250" s="4"/>
      <c r="Q2250" s="4"/>
    </row>
    <row r="2251" spans="1:17" ht="30" customHeight="1" x14ac:dyDescent="0.25">
      <c r="A2251" s="1">
        <v>31250</v>
      </c>
      <c r="B2251" s="2" t="str">
        <f>HYPERLINK("https://phubinh.thainguyen.gov.vn/xa-kha-son", "UBND Ủy ban nhân dân xã Kha Sơn tỉnh Thái Nguyên")</f>
        <v>UBND Ủy ban nhân dân xã Kha Sơn tỉnh Thái Nguyên</v>
      </c>
      <c r="C2251" s="12" t="s">
        <v>321</v>
      </c>
      <c r="F2251" s="4"/>
      <c r="G2251" s="4"/>
      <c r="H2251" s="4"/>
      <c r="I2251" s="1"/>
      <c r="J2251" s="1"/>
      <c r="K2251" s="1"/>
      <c r="L2251" s="1"/>
      <c r="M2251" s="1"/>
      <c r="N2251" s="4"/>
      <c r="O2251" s="4"/>
      <c r="P2251" s="4"/>
      <c r="Q2251" s="4"/>
    </row>
    <row r="2252" spans="1:17" ht="30" customHeight="1" x14ac:dyDescent="0.25">
      <c r="A2252" s="1">
        <v>31251</v>
      </c>
      <c r="B2252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252" s="12" t="s">
        <v>321</v>
      </c>
      <c r="D2252" s="12" t="s">
        <v>322</v>
      </c>
      <c r="F2252" s="4"/>
      <c r="G2252" s="4"/>
      <c r="H2252" s="4"/>
      <c r="I2252" s="1"/>
      <c r="J2252" s="1"/>
      <c r="K2252" s="1"/>
      <c r="L2252" s="1"/>
      <c r="M2252" s="1"/>
      <c r="N2252" s="4"/>
      <c r="O2252" s="4"/>
      <c r="P2252" s="4"/>
      <c r="Q2252" s="4"/>
    </row>
    <row r="2253" spans="1:17" ht="30" customHeight="1" x14ac:dyDescent="0.25">
      <c r="A2253" s="1">
        <v>31252</v>
      </c>
      <c r="B2253" s="2" t="str">
        <f>HYPERLINK("https://melinh.hanoi.gov.vn/", "UBND Ủy ban nhân dân huyện Mê Linh thành phố Hà Nội")</f>
        <v>UBND Ủy ban nhân dân huyện Mê Linh thành phố Hà Nội</v>
      </c>
      <c r="C2253" s="12" t="s">
        <v>321</v>
      </c>
      <c r="F2253" s="4"/>
      <c r="G2253" s="4"/>
      <c r="H2253" s="4"/>
      <c r="I2253" s="1"/>
      <c r="J2253" s="1"/>
      <c r="K2253" s="1"/>
      <c r="L2253" s="1"/>
      <c r="M2253" s="1"/>
      <c r="N2253" s="4"/>
      <c r="O2253" s="4"/>
      <c r="P2253" s="4"/>
      <c r="Q2253" s="4"/>
    </row>
    <row r="2254" spans="1:17" ht="30" customHeight="1" x14ac:dyDescent="0.25">
      <c r="A2254" s="1">
        <v>31253</v>
      </c>
      <c r="B2254" s="2" t="str">
        <f>HYPERLINK("https://www.facebook.com/groups/toi.yeu.xa.thuong.vuc.huyen.chuong.my/", "Công an xã Thượng Vực thành phố Hà Nội")</f>
        <v>Công an xã Thượng Vực thành phố Hà Nội</v>
      </c>
      <c r="C2254" s="12" t="s">
        <v>321</v>
      </c>
      <c r="D2254" s="12" t="s">
        <v>322</v>
      </c>
      <c r="F2254" s="4"/>
      <c r="G2254" s="4"/>
      <c r="H2254" s="4"/>
      <c r="I2254" s="1"/>
      <c r="J2254" s="1"/>
      <c r="K2254" s="1"/>
      <c r="L2254" s="1"/>
      <c r="M2254" s="1"/>
      <c r="N2254" s="4"/>
      <c r="O2254" s="4"/>
      <c r="P2254" s="4"/>
      <c r="Q2254" s="4"/>
    </row>
    <row r="2255" spans="1:17" ht="30" customHeight="1" x14ac:dyDescent="0.25">
      <c r="A2255" s="1">
        <v>31254</v>
      </c>
      <c r="B2255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255" s="12" t="s">
        <v>321</v>
      </c>
      <c r="F2255" s="4"/>
      <c r="G2255" s="4"/>
      <c r="H2255" s="4"/>
      <c r="I2255" s="1"/>
      <c r="J2255" s="1"/>
      <c r="K2255" s="1"/>
      <c r="L2255" s="1"/>
      <c r="M2255" s="1"/>
      <c r="N2255" s="4"/>
      <c r="O2255" s="4"/>
      <c r="P2255" s="4"/>
      <c r="Q2255" s="4"/>
    </row>
    <row r="2256" spans="1:17" ht="30" customHeight="1" x14ac:dyDescent="0.25">
      <c r="A2256" s="1">
        <v>31255</v>
      </c>
      <c r="B2256" s="2" t="s">
        <v>24</v>
      </c>
      <c r="C2256" s="13" t="s">
        <v>1</v>
      </c>
      <c r="D2256" s="12" t="s">
        <v>322</v>
      </c>
      <c r="F2256" s="4"/>
      <c r="G2256" s="4"/>
      <c r="H2256" s="4"/>
      <c r="I2256" s="1"/>
      <c r="J2256" s="1"/>
      <c r="K2256" s="1"/>
      <c r="L2256" s="1"/>
      <c r="M2256" s="1"/>
      <c r="N2256" s="4"/>
      <c r="O2256" s="4"/>
      <c r="P2256" s="4"/>
      <c r="Q2256" s="4"/>
    </row>
    <row r="2257" spans="1:17" ht="30" customHeight="1" x14ac:dyDescent="0.25">
      <c r="A2257" s="1">
        <v>31256</v>
      </c>
      <c r="B2257" s="2" t="str">
        <f>HYPERLINK("https://yenchau.sonla.gov.vn/?pageid=31386&amp;p_field=3758", "UBND Ủy ban nhân dân xã Chiềng Pằn tỉnh Sơn La")</f>
        <v>UBND Ủy ban nhân dân xã Chiềng Pằn tỉnh Sơn La</v>
      </c>
      <c r="C2257" s="12" t="s">
        <v>321</v>
      </c>
      <c r="F2257" s="4"/>
      <c r="G2257" s="4"/>
      <c r="H2257" s="4"/>
      <c r="I2257" s="1"/>
      <c r="J2257" s="1"/>
      <c r="K2257" s="1"/>
      <c r="L2257" s="1"/>
      <c r="M2257" s="1"/>
      <c r="N2257" s="4"/>
      <c r="O2257" s="4"/>
      <c r="P2257" s="4"/>
      <c r="Q2257" s="4"/>
    </row>
    <row r="2258" spans="1:17" ht="30" customHeight="1" x14ac:dyDescent="0.25">
      <c r="A2258" s="1">
        <v>31257</v>
      </c>
      <c r="B2258" s="2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258" s="12" t="s">
        <v>321</v>
      </c>
      <c r="D2258" s="12" t="s">
        <v>322</v>
      </c>
      <c r="F2258" s="4"/>
      <c r="G2258" s="4"/>
      <c r="H2258" s="4"/>
      <c r="I2258" s="1"/>
      <c r="J2258" s="1"/>
      <c r="K2258" s="1"/>
      <c r="L2258" s="1"/>
      <c r="M2258" s="1"/>
      <c r="N2258" s="4"/>
      <c r="O2258" s="4"/>
      <c r="P2258" s="4"/>
      <c r="Q2258" s="4"/>
    </row>
    <row r="2259" spans="1:17" ht="30" customHeight="1" x14ac:dyDescent="0.25">
      <c r="A2259" s="1">
        <v>31258</v>
      </c>
      <c r="B2259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259" s="12" t="s">
        <v>321</v>
      </c>
      <c r="F2259" s="4"/>
      <c r="G2259" s="4"/>
      <c r="H2259" s="4"/>
      <c r="I2259" s="1"/>
      <c r="J2259" s="1"/>
      <c r="K2259" s="1"/>
      <c r="L2259" s="1"/>
      <c r="M2259" s="1"/>
      <c r="N2259" s="4"/>
      <c r="O2259" s="4"/>
      <c r="P2259" s="4"/>
      <c r="Q2259" s="4"/>
    </row>
    <row r="2260" spans="1:17" ht="30" customHeight="1" x14ac:dyDescent="0.25">
      <c r="A2260" s="1">
        <v>31259</v>
      </c>
      <c r="B2260" s="2" t="str">
        <f>HYPERLINK("https://www.facebook.com/p/C%C3%B4ng-an-x%C3%A3-L%C3%A3ng-Ng%C3%A2m-100075829493020/", "Công an xã Lãng Ngâm tỉnh Bắc Ninh")</f>
        <v>Công an xã Lãng Ngâm tỉnh Bắc Ninh</v>
      </c>
      <c r="C2260" s="12" t="s">
        <v>321</v>
      </c>
      <c r="D2260" s="12" t="s">
        <v>322</v>
      </c>
      <c r="F2260" s="4"/>
      <c r="G2260" s="4"/>
      <c r="H2260" s="4"/>
      <c r="I2260" s="1"/>
      <c r="J2260" s="1"/>
      <c r="K2260" s="1"/>
      <c r="L2260" s="1"/>
      <c r="M2260" s="1"/>
      <c r="N2260" s="4"/>
      <c r="O2260" s="4"/>
      <c r="P2260" s="4"/>
      <c r="Q2260" s="4"/>
    </row>
    <row r="2261" spans="1:17" ht="30" customHeight="1" x14ac:dyDescent="0.25">
      <c r="A2261" s="1">
        <v>31260</v>
      </c>
      <c r="B2261" s="2" t="str">
        <f>HYPERLINK("https://www.bacninh.gov.vn/web/xa-lang-ngam/uy-ban-nhan-dan-xa", "UBND Ủy ban nhân dân xã Lãng Ngâm tỉnh Bắc Ninh")</f>
        <v>UBND Ủy ban nhân dân xã Lãng Ngâm tỉnh Bắc Ninh</v>
      </c>
      <c r="C2261" s="12" t="s">
        <v>321</v>
      </c>
      <c r="F2261" s="4"/>
      <c r="G2261" s="4"/>
      <c r="H2261" s="4"/>
      <c r="I2261" s="1"/>
      <c r="J2261" s="1"/>
      <c r="K2261" s="1"/>
      <c r="L2261" s="1"/>
      <c r="M2261" s="1"/>
      <c r="N2261" s="4"/>
      <c r="O2261" s="4"/>
      <c r="P2261" s="4"/>
      <c r="Q2261" s="4"/>
    </row>
    <row r="2262" spans="1:17" ht="30" customHeight="1" x14ac:dyDescent="0.25">
      <c r="A2262" s="1">
        <v>31261</v>
      </c>
      <c r="B2262" s="2" t="str">
        <f>HYPERLINK("https://www.facebook.com/p/C%C3%B4ng-An-Th%C3%A0nh-Ph%E1%BB%91-H%C6%B0ng-Y%C3%AAn-100057576334172/", "Công an thành phố Hưng Yên tỉnh Hưng Yên")</f>
        <v>Công an thành phố Hưng Yên tỉnh Hưng Yên</v>
      </c>
      <c r="C2262" s="12" t="s">
        <v>321</v>
      </c>
      <c r="D2262" s="12" t="s">
        <v>322</v>
      </c>
      <c r="F2262" s="4"/>
      <c r="G2262" s="4"/>
      <c r="H2262" s="4"/>
      <c r="I2262" s="1"/>
      <c r="J2262" s="1"/>
      <c r="K2262" s="1"/>
      <c r="L2262" s="1"/>
      <c r="M2262" s="1"/>
      <c r="N2262" s="4"/>
      <c r="O2262" s="4"/>
      <c r="P2262" s="4"/>
      <c r="Q2262" s="4"/>
    </row>
    <row r="2263" spans="1:17" ht="30" customHeight="1" x14ac:dyDescent="0.25">
      <c r="A2263" s="1">
        <v>31262</v>
      </c>
      <c r="B2263" s="2" t="str">
        <f>HYPERLINK("https://hungyen.gov.vn/", "UBND Ủy ban nhân dân thành phố Hưng Yên tỉnh Hưng Yên")</f>
        <v>UBND Ủy ban nhân dân thành phố Hưng Yên tỉnh Hưng Yên</v>
      </c>
      <c r="C2263" s="12" t="s">
        <v>321</v>
      </c>
      <c r="F2263" s="4"/>
      <c r="G2263" s="4"/>
      <c r="H2263" s="4"/>
      <c r="I2263" s="1"/>
      <c r="J2263" s="1"/>
      <c r="K2263" s="1"/>
      <c r="L2263" s="1"/>
      <c r="M2263" s="1"/>
      <c r="N2263" s="4"/>
      <c r="O2263" s="4"/>
      <c r="P2263" s="4"/>
      <c r="Q2263" s="4"/>
    </row>
    <row r="2264" spans="1:17" ht="30" customHeight="1" x14ac:dyDescent="0.25">
      <c r="A2264" s="1">
        <v>31263</v>
      </c>
      <c r="B2264" s="2" t="str">
        <f>HYPERLINK("https://www.facebook.com/catphochiminhofficial/?locale=vi_VN", "Công an thành phố Hồ Chí Minh thành phố Hồ Chí Minh")</f>
        <v>Công an thành phố Hồ Chí Minh thành phố Hồ Chí Minh</v>
      </c>
      <c r="C2264" s="12" t="s">
        <v>321</v>
      </c>
      <c r="D2264" s="12" t="s">
        <v>322</v>
      </c>
      <c r="F2264" s="4"/>
      <c r="G2264" s="4"/>
      <c r="H2264" s="4"/>
      <c r="I2264" s="1"/>
      <c r="J2264" s="1"/>
      <c r="K2264" s="1"/>
      <c r="L2264" s="1"/>
      <c r="M2264" s="1"/>
      <c r="N2264" s="4"/>
      <c r="O2264" s="4"/>
      <c r="P2264" s="4"/>
      <c r="Q2264" s="4"/>
    </row>
    <row r="2265" spans="1:17" ht="30" customHeight="1" x14ac:dyDescent="0.25">
      <c r="A2265" s="1">
        <v>31264</v>
      </c>
      <c r="B2265" s="2" t="str">
        <f>HYPERLINK("https://vpub.hochiminhcity.gov.vn/", "UBND Ủy ban nhân dân thành phố Hồ Chí Minh thành phố Hồ Chí Minh")</f>
        <v>UBND Ủy ban nhân dân thành phố Hồ Chí Minh thành phố Hồ Chí Minh</v>
      </c>
      <c r="C2265" s="12" t="s">
        <v>321</v>
      </c>
      <c r="F2265" s="4"/>
      <c r="G2265" s="4"/>
      <c r="H2265" s="4"/>
      <c r="I2265" s="1"/>
      <c r="J2265" s="1"/>
      <c r="K2265" s="1"/>
      <c r="L2265" s="1"/>
      <c r="M2265" s="1"/>
      <c r="N2265" s="4"/>
      <c r="O2265" s="4"/>
      <c r="P2265" s="4"/>
      <c r="Q2265" s="4"/>
    </row>
    <row r="2266" spans="1:17" ht="30" customHeight="1" x14ac:dyDescent="0.25">
      <c r="A2266" s="1">
        <v>31265</v>
      </c>
      <c r="B2266" s="2" t="str">
        <f>HYPERLINK("https://www.facebook.com/p/C%C3%B4ng-an-x%C3%A3-%C4%90%E1%BA%A1i-Ph%C3%BA-100075927830130/", "Công an xã Đại Phú tỉnh Tuyên Quang")</f>
        <v>Công an xã Đại Phú tỉnh Tuyên Quang</v>
      </c>
      <c r="C2266" s="12" t="s">
        <v>321</v>
      </c>
      <c r="D2266" s="12" t="s">
        <v>322</v>
      </c>
      <c r="F2266" s="4"/>
      <c r="G2266" s="4"/>
      <c r="H2266" s="4"/>
      <c r="I2266" s="1"/>
      <c r="J2266" s="1"/>
      <c r="K2266" s="1"/>
      <c r="L2266" s="1"/>
      <c r="M2266" s="1"/>
      <c r="N2266" s="4"/>
      <c r="O2266" s="4"/>
      <c r="P2266" s="4"/>
      <c r="Q2266" s="4"/>
    </row>
    <row r="2267" spans="1:17" ht="30" customHeight="1" x14ac:dyDescent="0.25">
      <c r="A2267" s="1">
        <v>31266</v>
      </c>
      <c r="B2267" s="2" t="str">
        <f>HYPERLINK("https://m.nongthonmoituyenquang.gov.vn/media/files/2018/X%C3%A3-%C4%90%E1%BA%A1i-Ph%C3%BA.pdf", "UBND Ủy ban nhân dân xã Đại Phú tỉnh Tuyên Quang")</f>
        <v>UBND Ủy ban nhân dân xã Đại Phú tỉnh Tuyên Quang</v>
      </c>
      <c r="C2267" s="12" t="s">
        <v>321</v>
      </c>
      <c r="F2267" s="4"/>
      <c r="G2267" s="4"/>
      <c r="H2267" s="4"/>
      <c r="I2267" s="1"/>
      <c r="J2267" s="1"/>
      <c r="K2267" s="1"/>
      <c r="L2267" s="1"/>
      <c r="M2267" s="1"/>
      <c r="N2267" s="4"/>
      <c r="O2267" s="4"/>
      <c r="P2267" s="4"/>
      <c r="Q2267" s="4"/>
    </row>
    <row r="2268" spans="1:17" ht="30" customHeight="1" x14ac:dyDescent="0.25">
      <c r="A2268" s="1">
        <v>31267</v>
      </c>
      <c r="B2268" s="2" t="str">
        <f>HYPERLINK("https://www.facebook.com/people/C%C3%B4ng-An-X%C3%A3-Minh-L%E1%BB%99c/100075944591201/", "Công an xã Minh Lộc tỉnh Thanh Hóa")</f>
        <v>Công an xã Minh Lộc tỉnh Thanh Hóa</v>
      </c>
      <c r="C2268" s="12" t="s">
        <v>321</v>
      </c>
      <c r="D2268" s="12" t="s">
        <v>322</v>
      </c>
      <c r="F2268" s="4"/>
      <c r="G2268" s="4"/>
      <c r="H2268" s="4"/>
      <c r="I2268" s="1"/>
      <c r="J2268" s="1"/>
      <c r="K2268" s="1"/>
      <c r="L2268" s="1"/>
      <c r="M2268" s="1"/>
      <c r="N2268" s="4"/>
      <c r="O2268" s="4"/>
      <c r="P2268" s="4"/>
      <c r="Q2268" s="4"/>
    </row>
    <row r="2269" spans="1:17" ht="30" customHeight="1" x14ac:dyDescent="0.25">
      <c r="A2269" s="1">
        <v>31268</v>
      </c>
      <c r="B2269" s="2" t="str">
        <f>HYPERLINK("https://qppl.thanhhoa.gov.vn/vbpq_thanhhoa.nsf/0A29DBB4FE57586947258488003C059B/$file/d4007.signed.pdf", "UBND Ủy ban nhân dân xã Minh Lộc tỉnh Thanh Hóa")</f>
        <v>UBND Ủy ban nhân dân xã Minh Lộc tỉnh Thanh Hóa</v>
      </c>
      <c r="C2269" s="12" t="s">
        <v>321</v>
      </c>
      <c r="F2269" s="4"/>
      <c r="G2269" s="4"/>
      <c r="H2269" s="4"/>
      <c r="I2269" s="1"/>
      <c r="J2269" s="1"/>
      <c r="K2269" s="1"/>
      <c r="L2269" s="1"/>
      <c r="M2269" s="1"/>
      <c r="N2269" s="4"/>
      <c r="O2269" s="4"/>
      <c r="P2269" s="4"/>
      <c r="Q2269" s="4"/>
    </row>
    <row r="2270" spans="1:17" ht="30" customHeight="1" x14ac:dyDescent="0.25">
      <c r="A2270" s="1">
        <v>31269</v>
      </c>
      <c r="B2270" s="2" t="str">
        <f>HYPERLINK("https://www.facebook.com/p/C%C3%B4ng-an-x%C3%A3-B%E1%BA%A3o-Thanh-Ph%C3%B9-Ninh-Ph%C3%BA-Th%E1%BB%8D-100075947355602/", "Công an xã Bảo Thanh tỉnh Phú Thọ")</f>
        <v>Công an xã Bảo Thanh tỉnh Phú Thọ</v>
      </c>
      <c r="C2270" s="12" t="s">
        <v>321</v>
      </c>
      <c r="D2270" s="12" t="s">
        <v>322</v>
      </c>
      <c r="F2270" s="4"/>
      <c r="G2270" s="4"/>
      <c r="H2270" s="4"/>
      <c r="I2270" s="1"/>
      <c r="J2270" s="1"/>
      <c r="K2270" s="1"/>
      <c r="L2270" s="1"/>
      <c r="M2270" s="1"/>
      <c r="N2270" s="4"/>
      <c r="O2270" s="4"/>
      <c r="P2270" s="4"/>
      <c r="Q2270" s="4"/>
    </row>
    <row r="2271" spans="1:17" ht="30" customHeight="1" x14ac:dyDescent="0.25">
      <c r="A2271" s="1">
        <v>31270</v>
      </c>
      <c r="B2271" s="2" t="str">
        <f>HYPERLINK("https://phuninh.phutho.gov.vn/", "UBND Ủy ban nhân dân xã Bảo Thanh tỉnh Phú Thọ")</f>
        <v>UBND Ủy ban nhân dân xã Bảo Thanh tỉnh Phú Thọ</v>
      </c>
      <c r="C2271" s="12" t="s">
        <v>321</v>
      </c>
      <c r="F2271" s="4"/>
      <c r="G2271" s="4"/>
      <c r="H2271" s="4"/>
      <c r="I2271" s="1"/>
      <c r="J2271" s="1"/>
      <c r="K2271" s="1"/>
      <c r="L2271" s="1"/>
      <c r="M2271" s="1"/>
      <c r="N2271" s="4"/>
      <c r="O2271" s="4"/>
      <c r="P2271" s="4"/>
      <c r="Q2271" s="4"/>
    </row>
    <row r="2272" spans="1:17" ht="30" customHeight="1" x14ac:dyDescent="0.25">
      <c r="A2272" s="1">
        <v>31271</v>
      </c>
      <c r="B2272" s="2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2272" s="12" t="s">
        <v>321</v>
      </c>
      <c r="D2272" s="12" t="s">
        <v>322</v>
      </c>
      <c r="F2272" s="4"/>
      <c r="G2272" s="4"/>
      <c r="H2272" s="4"/>
      <c r="I2272" s="1"/>
      <c r="J2272" s="1"/>
      <c r="K2272" s="1"/>
      <c r="L2272" s="1"/>
      <c r="M2272" s="1"/>
      <c r="N2272" s="4"/>
      <c r="O2272" s="4"/>
      <c r="P2272" s="4"/>
      <c r="Q2272" s="4"/>
    </row>
    <row r="2273" spans="1:17" ht="30" customHeight="1" x14ac:dyDescent="0.25">
      <c r="A2273" s="1">
        <v>31272</v>
      </c>
      <c r="B2273" s="2" t="str">
        <f>HYPERLINK("https://www.bacninh.gov.vn/web/ubnd-xa-yen-phu/ubnd-xa-yen-phu", "UBND Ủy ban nhân dân xã Yên Phụ tỉnh Bắc Ninh")</f>
        <v>UBND Ủy ban nhân dân xã Yên Phụ tỉnh Bắc Ninh</v>
      </c>
      <c r="C2273" s="12" t="s">
        <v>321</v>
      </c>
      <c r="F2273" s="4"/>
      <c r="G2273" s="4"/>
      <c r="H2273" s="4"/>
      <c r="I2273" s="1"/>
      <c r="J2273" s="1"/>
      <c r="K2273" s="1"/>
      <c r="L2273" s="1"/>
      <c r="M2273" s="1"/>
      <c r="N2273" s="4"/>
      <c r="O2273" s="4"/>
      <c r="P2273" s="4"/>
      <c r="Q2273" s="4"/>
    </row>
    <row r="2274" spans="1:17" ht="30" customHeight="1" x14ac:dyDescent="0.25">
      <c r="A2274" s="1">
        <v>31273</v>
      </c>
      <c r="B2274" s="2" t="str">
        <f>HYPERLINK("https://www.facebook.com/tuoitreconganbacgiang/", "Công an tỉnh Bắc Giang tỉnh Bắc Giang")</f>
        <v>Công an tỉnh Bắc Giang tỉnh Bắc Giang</v>
      </c>
      <c r="C2274" s="12" t="s">
        <v>321</v>
      </c>
      <c r="D2274" s="12" t="s">
        <v>322</v>
      </c>
      <c r="F2274" s="4"/>
      <c r="G2274" s="4"/>
      <c r="H2274" s="4"/>
      <c r="I2274" s="1"/>
      <c r="J2274" s="1"/>
      <c r="K2274" s="1"/>
      <c r="L2274" s="1"/>
      <c r="M2274" s="1"/>
      <c r="N2274" s="4"/>
      <c r="O2274" s="4"/>
      <c r="P2274" s="4"/>
      <c r="Q2274" s="4"/>
    </row>
    <row r="2275" spans="1:17" ht="30" customHeight="1" x14ac:dyDescent="0.25">
      <c r="A2275" s="1">
        <v>31274</v>
      </c>
      <c r="B2275" s="2" t="str">
        <f>HYPERLINK("https://bacgiang.gov.vn/", "UBND Ủy ban nhân dân tỉnh Bắc Giang tỉnh Bắc Giang")</f>
        <v>UBND Ủy ban nhân dân tỉnh Bắc Giang tỉnh Bắc Giang</v>
      </c>
      <c r="C2275" s="12" t="s">
        <v>321</v>
      </c>
      <c r="F2275" s="4"/>
      <c r="G2275" s="4"/>
      <c r="H2275" s="4"/>
      <c r="I2275" s="1"/>
      <c r="J2275" s="1"/>
      <c r="K2275" s="1"/>
      <c r="L2275" s="1"/>
      <c r="M2275" s="1"/>
      <c r="N2275" s="4"/>
      <c r="O2275" s="4"/>
      <c r="P2275" s="4"/>
      <c r="Q2275" s="4"/>
    </row>
    <row r="2276" spans="1:17" ht="30" customHeight="1" x14ac:dyDescent="0.25">
      <c r="A2276" s="1">
        <v>31275</v>
      </c>
      <c r="B2276" s="2" t="str">
        <f>HYPERLINK("https://www.facebook.com/TuoitreConganVinhPhuc/", "Công an tỉnh Vĩnh Phúc tỉnh Vĩnh Phúc")</f>
        <v>Công an tỉnh Vĩnh Phúc tỉnh Vĩnh Phúc</v>
      </c>
      <c r="C2276" s="12" t="s">
        <v>321</v>
      </c>
      <c r="D2276" s="12" t="s">
        <v>322</v>
      </c>
      <c r="F2276" s="4"/>
      <c r="G2276" s="4"/>
      <c r="H2276" s="4"/>
      <c r="I2276" s="1"/>
      <c r="J2276" s="1"/>
      <c r="K2276" s="1"/>
      <c r="L2276" s="1"/>
      <c r="M2276" s="1"/>
      <c r="N2276" s="4"/>
      <c r="O2276" s="4"/>
      <c r="P2276" s="4"/>
      <c r="Q2276" s="4"/>
    </row>
    <row r="2277" spans="1:17" ht="30" customHeight="1" x14ac:dyDescent="0.25">
      <c r="A2277" s="1">
        <v>31276</v>
      </c>
      <c r="B2277" s="2" t="str">
        <f>HYPERLINK("https://vinhphuc.gov.vn/", "UBND Ủy ban nhân dân tỉnh Vĩnh Phúc tỉnh Vĩnh Phúc")</f>
        <v>UBND Ủy ban nhân dân tỉnh Vĩnh Phúc tỉnh Vĩnh Phúc</v>
      </c>
      <c r="C2277" s="12" t="s">
        <v>321</v>
      </c>
      <c r="F2277" s="4"/>
      <c r="G2277" s="4"/>
      <c r="H2277" s="4"/>
      <c r="I2277" s="1"/>
      <c r="J2277" s="1"/>
      <c r="K2277" s="1"/>
      <c r="L2277" s="1"/>
      <c r="M2277" s="1"/>
      <c r="N2277" s="4"/>
      <c r="O2277" s="4"/>
      <c r="P2277" s="4"/>
      <c r="Q2277" s="4"/>
    </row>
    <row r="2278" spans="1:17" ht="30" customHeight="1" x14ac:dyDescent="0.25">
      <c r="A2278" s="1">
        <v>31277</v>
      </c>
      <c r="B2278" s="2" t="s">
        <v>118</v>
      </c>
      <c r="C2278" s="13" t="s">
        <v>1</v>
      </c>
      <c r="D2278" s="12" t="s">
        <v>322</v>
      </c>
      <c r="F2278" s="4"/>
      <c r="G2278" s="4"/>
      <c r="H2278" s="4"/>
      <c r="I2278" s="1"/>
      <c r="J2278" s="1"/>
      <c r="K2278" s="1"/>
      <c r="L2278" s="1"/>
      <c r="M2278" s="1"/>
      <c r="N2278" s="4"/>
      <c r="O2278" s="4"/>
      <c r="P2278" s="4"/>
      <c r="Q2278" s="4"/>
    </row>
    <row r="2279" spans="1:17" ht="30" customHeight="1" x14ac:dyDescent="0.25">
      <c r="A2279" s="1">
        <v>31278</v>
      </c>
      <c r="B2279" s="2" t="str">
        <f>HYPERLINK("https://luonghoa.benluc.longan.gov.vn/uy-ban-nhan-dan", "UBND Ủy ban nhân dân xã Lương Hòa tỉnh Long An")</f>
        <v>UBND Ủy ban nhân dân xã Lương Hòa tỉnh Long An</v>
      </c>
      <c r="C2279" s="12" t="s">
        <v>321</v>
      </c>
      <c r="F2279" s="4"/>
      <c r="G2279" s="4"/>
      <c r="H2279" s="4"/>
      <c r="I2279" s="1"/>
      <c r="J2279" s="1"/>
      <c r="K2279" s="1"/>
      <c r="L2279" s="1"/>
      <c r="M2279" s="1"/>
      <c r="N2279" s="4"/>
      <c r="O2279" s="4"/>
      <c r="P2279" s="4"/>
      <c r="Q2279" s="4"/>
    </row>
    <row r="2280" spans="1:17" ht="30" customHeight="1" x14ac:dyDescent="0.25">
      <c r="A2280" s="1">
        <v>31279</v>
      </c>
      <c r="B2280" s="2" t="str">
        <f>HYPERLINK("https://www.facebook.com/groups/toi.yeu.xa.thuy.xuan.tien.huyen.chuong.my/", "Công an xã Thủy Xuân Tiên thành phố Hà Nội")</f>
        <v>Công an xã Thủy Xuân Tiên thành phố Hà Nội</v>
      </c>
      <c r="C2280" s="12" t="s">
        <v>321</v>
      </c>
      <c r="D2280" s="12" t="s">
        <v>322</v>
      </c>
      <c r="F2280" s="4"/>
      <c r="G2280" s="4"/>
      <c r="H2280" s="4"/>
      <c r="I2280" s="1"/>
      <c r="J2280" s="1"/>
      <c r="K2280" s="1"/>
      <c r="L2280" s="1"/>
      <c r="M2280" s="1"/>
      <c r="N2280" s="4"/>
      <c r="O2280" s="4"/>
      <c r="P2280" s="4"/>
      <c r="Q2280" s="4"/>
    </row>
    <row r="2281" spans="1:17" ht="30" customHeight="1" x14ac:dyDescent="0.25">
      <c r="A2281" s="1">
        <v>31280</v>
      </c>
      <c r="B2281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281" s="12" t="s">
        <v>321</v>
      </c>
      <c r="F2281" s="4"/>
      <c r="G2281" s="4"/>
      <c r="H2281" s="4"/>
      <c r="I2281" s="1"/>
      <c r="J2281" s="1"/>
      <c r="K2281" s="1"/>
      <c r="L2281" s="1"/>
      <c r="M2281" s="1"/>
      <c r="N2281" s="4"/>
      <c r="O2281" s="4"/>
      <c r="P2281" s="4"/>
      <c r="Q2281" s="4"/>
    </row>
    <row r="2282" spans="1:17" ht="30" customHeight="1" x14ac:dyDescent="0.25">
      <c r="A2282" s="1">
        <v>31281</v>
      </c>
      <c r="B2282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282" s="12" t="s">
        <v>321</v>
      </c>
      <c r="D2282" s="12" t="s">
        <v>322</v>
      </c>
      <c r="F2282" s="4"/>
      <c r="G2282" s="4"/>
      <c r="H2282" s="4"/>
      <c r="I2282" s="1"/>
      <c r="J2282" s="1"/>
      <c r="K2282" s="1"/>
      <c r="L2282" s="1"/>
      <c r="M2282" s="1"/>
      <c r="N2282" s="4"/>
      <c r="O2282" s="4"/>
      <c r="P2282" s="4"/>
      <c r="Q2282" s="4"/>
    </row>
    <row r="2283" spans="1:17" ht="30" customHeight="1" x14ac:dyDescent="0.25">
      <c r="A2283" s="1">
        <v>31282</v>
      </c>
      <c r="B2283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283" s="12" t="s">
        <v>321</v>
      </c>
      <c r="F2283" s="4"/>
      <c r="G2283" s="4"/>
      <c r="H2283" s="4"/>
      <c r="I2283" s="1"/>
      <c r="J2283" s="1"/>
      <c r="K2283" s="1"/>
      <c r="L2283" s="1"/>
      <c r="M2283" s="1"/>
      <c r="N2283" s="4"/>
      <c r="O2283" s="4"/>
      <c r="P2283" s="4"/>
      <c r="Q2283" s="4"/>
    </row>
    <row r="2284" spans="1:17" ht="30" customHeight="1" x14ac:dyDescent="0.25">
      <c r="A2284" s="1">
        <v>31283</v>
      </c>
      <c r="B2284" s="2" t="s">
        <v>225</v>
      </c>
      <c r="C2284" s="13" t="s">
        <v>1</v>
      </c>
      <c r="D2284" s="12" t="s">
        <v>322</v>
      </c>
      <c r="F2284" s="4"/>
      <c r="G2284" s="4"/>
      <c r="H2284" s="4"/>
      <c r="I2284" s="1"/>
      <c r="J2284" s="1"/>
      <c r="K2284" s="1"/>
      <c r="L2284" s="1"/>
      <c r="M2284" s="1"/>
      <c r="N2284" s="4"/>
      <c r="O2284" s="4"/>
      <c r="P2284" s="4"/>
      <c r="Q2284" s="4"/>
    </row>
    <row r="2285" spans="1:17" ht="30" customHeight="1" x14ac:dyDescent="0.25">
      <c r="A2285" s="1">
        <v>31284</v>
      </c>
      <c r="B2285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285" s="12" t="s">
        <v>321</v>
      </c>
      <c r="F2285" s="4"/>
      <c r="G2285" s="4"/>
      <c r="H2285" s="4"/>
      <c r="I2285" s="1"/>
      <c r="J2285" s="1"/>
      <c r="K2285" s="1"/>
      <c r="L2285" s="1"/>
      <c r="M2285" s="1"/>
      <c r="N2285" s="4"/>
      <c r="O2285" s="4"/>
      <c r="P2285" s="4"/>
      <c r="Q2285" s="4"/>
    </row>
    <row r="2286" spans="1:17" ht="30" customHeight="1" x14ac:dyDescent="0.25">
      <c r="A2286" s="1">
        <v>31285</v>
      </c>
      <c r="B2286" s="2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2286" s="12" t="s">
        <v>321</v>
      </c>
      <c r="D2286" s="12" t="s">
        <v>322</v>
      </c>
      <c r="F2286" s="4"/>
      <c r="G2286" s="4"/>
      <c r="H2286" s="4"/>
      <c r="I2286" s="1"/>
      <c r="J2286" s="1"/>
      <c r="K2286" s="1"/>
      <c r="L2286" s="1"/>
      <c r="M2286" s="1"/>
      <c r="N2286" s="4"/>
      <c r="O2286" s="4"/>
      <c r="P2286" s="4"/>
      <c r="Q2286" s="4"/>
    </row>
    <row r="2287" spans="1:17" ht="30" customHeight="1" x14ac:dyDescent="0.25">
      <c r="A2287" s="1">
        <v>31286</v>
      </c>
      <c r="B2287" s="2" t="str">
        <f>HYPERLINK("https://traon.vinhlong.gov.vn/", "UBND Ủy ban nhân dân thị trấn Trà Ôn tỉnh Vĩnh Long")</f>
        <v>UBND Ủy ban nhân dân thị trấn Trà Ôn tỉnh Vĩnh Long</v>
      </c>
      <c r="C2287" s="12" t="s">
        <v>321</v>
      </c>
      <c r="F2287" s="4"/>
      <c r="G2287" s="4"/>
      <c r="H2287" s="4"/>
      <c r="I2287" s="1"/>
      <c r="J2287" s="1"/>
      <c r="K2287" s="1"/>
      <c r="L2287" s="1"/>
      <c r="M2287" s="1"/>
      <c r="N2287" s="4"/>
      <c r="O2287" s="4"/>
      <c r="P2287" s="4"/>
      <c r="Q2287" s="4"/>
    </row>
    <row r="2288" spans="1:17" ht="30" customHeight="1" x14ac:dyDescent="0.25">
      <c r="A2288" s="1">
        <v>31287</v>
      </c>
      <c r="B2288" s="2" t="str">
        <f>HYPERLINK("https://www.facebook.com/congan.thaibinh.gov.vn/", "Công an tỉnh Thái Bình tỉnh Thái Bình")</f>
        <v>Công an tỉnh Thái Bình tỉnh Thái Bình</v>
      </c>
      <c r="C2288" s="12" t="s">
        <v>321</v>
      </c>
      <c r="D2288" s="12" t="s">
        <v>322</v>
      </c>
      <c r="F2288" s="4"/>
      <c r="G2288" s="4"/>
      <c r="H2288" s="4"/>
      <c r="I2288" s="1"/>
      <c r="J2288" s="1"/>
      <c r="K2288" s="1"/>
      <c r="L2288" s="1"/>
      <c r="M2288" s="1"/>
      <c r="N2288" s="4"/>
      <c r="O2288" s="4"/>
      <c r="P2288" s="4"/>
      <c r="Q2288" s="4"/>
    </row>
    <row r="2289" spans="1:17" ht="30" customHeight="1" x14ac:dyDescent="0.25">
      <c r="A2289" s="1">
        <v>31288</v>
      </c>
      <c r="B2289" s="2" t="str">
        <f>HYPERLINK("https://thaibinh.gov.vn/", "UBND Ủy ban nhân dân tỉnh Thái Bình tỉnh Thái Bình")</f>
        <v>UBND Ủy ban nhân dân tỉnh Thái Bình tỉnh Thái Bình</v>
      </c>
      <c r="C2289" s="12" t="s">
        <v>321</v>
      </c>
      <c r="F2289" s="4"/>
      <c r="G2289" s="4"/>
      <c r="H2289" s="4"/>
      <c r="I2289" s="1"/>
      <c r="J2289" s="1"/>
      <c r="K2289" s="1"/>
      <c r="L2289" s="1"/>
      <c r="M2289" s="1"/>
      <c r="N2289" s="4"/>
      <c r="O2289" s="4"/>
      <c r="P2289" s="4"/>
      <c r="Q2289" s="4"/>
    </row>
    <row r="2290" spans="1:17" ht="30" customHeight="1" x14ac:dyDescent="0.25">
      <c r="A2290" s="1">
        <v>31289</v>
      </c>
      <c r="B2290" s="2" t="str">
        <f>HYPERLINK("https://www.facebook.com/p/C%C3%B4ng-An-T%E1%BB%89nh-B%E1%BA%AFc-Ninh-100067184832103/", "Công an xã Đông Cứu tỉnh Bắc Ninh")</f>
        <v>Công an xã Đông Cứu tỉnh Bắc Ninh</v>
      </c>
      <c r="C2290" s="12" t="s">
        <v>321</v>
      </c>
      <c r="D2290" s="12" t="s">
        <v>322</v>
      </c>
      <c r="F2290" s="4"/>
      <c r="G2290" s="4"/>
      <c r="H2290" s="4"/>
      <c r="I2290" s="1"/>
      <c r="J2290" s="1"/>
      <c r="K2290" s="1"/>
      <c r="L2290" s="1"/>
      <c r="M2290" s="1"/>
      <c r="N2290" s="4"/>
      <c r="O2290" s="4"/>
      <c r="P2290" s="4"/>
      <c r="Q2290" s="4"/>
    </row>
    <row r="2291" spans="1:17" ht="30" customHeight="1" x14ac:dyDescent="0.25">
      <c r="A2291" s="1">
        <v>31290</v>
      </c>
      <c r="B2291" s="2" t="str">
        <f>HYPERLINK("https://www.bacninh.gov.vn/web/xa-dong-cuu/uy-ban-nhan-dan-xa", "UBND Ủy ban nhân dân xã Đông Cứu tỉnh Bắc Ninh")</f>
        <v>UBND Ủy ban nhân dân xã Đông Cứu tỉnh Bắc Ninh</v>
      </c>
      <c r="C2291" s="12" t="s">
        <v>321</v>
      </c>
      <c r="F2291" s="4"/>
      <c r="G2291" s="4"/>
      <c r="H2291" s="4"/>
      <c r="I2291" s="1"/>
      <c r="J2291" s="1"/>
      <c r="K2291" s="1"/>
      <c r="L2291" s="1"/>
      <c r="M2291" s="1"/>
      <c r="N2291" s="4"/>
      <c r="O2291" s="4"/>
      <c r="P2291" s="4"/>
      <c r="Q2291" s="4"/>
    </row>
    <row r="2292" spans="1:17" ht="30" customHeight="1" x14ac:dyDescent="0.25">
      <c r="A2292" s="1">
        <v>31291</v>
      </c>
      <c r="B2292" s="2" t="s">
        <v>229</v>
      </c>
      <c r="C2292" s="13" t="s">
        <v>1</v>
      </c>
      <c r="D2292" s="12" t="s">
        <v>322</v>
      </c>
      <c r="F2292" s="4"/>
      <c r="G2292" s="4"/>
      <c r="H2292" s="4"/>
      <c r="I2292" s="1"/>
      <c r="J2292" s="1"/>
      <c r="K2292" s="1"/>
      <c r="L2292" s="1"/>
      <c r="M2292" s="1"/>
      <c r="N2292" s="4"/>
      <c r="O2292" s="4"/>
      <c r="P2292" s="4"/>
      <c r="Q2292" s="4"/>
    </row>
    <row r="2293" spans="1:17" ht="30" customHeight="1" x14ac:dyDescent="0.25">
      <c r="A2293" s="1">
        <v>31292</v>
      </c>
      <c r="B2293" s="2" t="str">
        <f>HYPERLINK("https://binhphuoc.gov.vn/vi/news/thong-bao-lay-y-kien-gop-y/ubnd-huyen-phu-rieng-thong-bao-chuyen-dia-diem-lam-viec-23925.html", "UBND Ủy ban nhân dân xã An Phú tỉnh Bình Phước")</f>
        <v>UBND Ủy ban nhân dân xã An Phú tỉnh Bình Phước</v>
      </c>
      <c r="C2293" s="12" t="s">
        <v>321</v>
      </c>
      <c r="F2293" s="4"/>
      <c r="G2293" s="4"/>
      <c r="H2293" s="4"/>
      <c r="I2293" s="1"/>
      <c r="J2293" s="1"/>
      <c r="K2293" s="1"/>
      <c r="L2293" s="1"/>
      <c r="M2293" s="1"/>
      <c r="N2293" s="4"/>
      <c r="O2293" s="4"/>
      <c r="P2293" s="4"/>
      <c r="Q2293" s="4"/>
    </row>
    <row r="2294" spans="1:17" ht="30" customHeight="1" x14ac:dyDescent="0.25">
      <c r="A2294" s="1">
        <v>31293</v>
      </c>
      <c r="B2294" s="2" t="s">
        <v>109</v>
      </c>
      <c r="C2294" s="13" t="s">
        <v>1</v>
      </c>
      <c r="D2294" s="12" t="s">
        <v>322</v>
      </c>
      <c r="F2294" s="4"/>
      <c r="G2294" s="4"/>
      <c r="H2294" s="4"/>
      <c r="I2294" s="1"/>
      <c r="J2294" s="1"/>
      <c r="K2294" s="1"/>
      <c r="L2294" s="1"/>
      <c r="M2294" s="1"/>
      <c r="N2294" s="4"/>
      <c r="O2294" s="4"/>
      <c r="P2294" s="4"/>
      <c r="Q2294" s="4"/>
    </row>
    <row r="2295" spans="1:17" ht="30" customHeight="1" x14ac:dyDescent="0.25">
      <c r="A2295" s="1">
        <v>31294</v>
      </c>
      <c r="B2295" s="2" t="str">
        <f>HYPERLINK("https://kongchro.gialai.gov.vn/Xa-%C4%90ak-To-Pang/Chuyen-muc/Thong-bao/Uy-ban-nhan-dan-xa-%C4%90ak-To-Pang-kien-toan-Ban-Chi-%C4%91.aspx", "UBND Ủy ban nhân dân xã Đăk Tơ Pang tỉnh Gia Lai")</f>
        <v>UBND Ủy ban nhân dân xã Đăk Tơ Pang tỉnh Gia Lai</v>
      </c>
      <c r="C2295" s="12" t="s">
        <v>321</v>
      </c>
      <c r="F2295" s="4"/>
      <c r="G2295" s="4"/>
      <c r="H2295" s="4"/>
      <c r="I2295" s="1"/>
      <c r="J2295" s="1"/>
      <c r="K2295" s="1"/>
      <c r="L2295" s="1"/>
      <c r="M2295" s="1"/>
      <c r="N2295" s="4"/>
      <c r="O2295" s="4"/>
      <c r="P2295" s="4"/>
      <c r="Q2295" s="4"/>
    </row>
    <row r="2296" spans="1:17" ht="30" customHeight="1" x14ac:dyDescent="0.25">
      <c r="A2296" s="1">
        <v>31295</v>
      </c>
      <c r="B2296" s="2" t="str">
        <f>HYPERLINK("https://www.facebook.com/ConganhuyenTienHai/", "Công an huyện Tiền Hải tỉnh Thái Bình")</f>
        <v>Công an huyện Tiền Hải tỉnh Thái Bình</v>
      </c>
      <c r="C2296" s="12" t="s">
        <v>321</v>
      </c>
      <c r="D2296" s="12" t="s">
        <v>322</v>
      </c>
      <c r="F2296" s="4"/>
      <c r="G2296" s="4"/>
      <c r="H2296" s="4"/>
      <c r="I2296" s="1"/>
      <c r="J2296" s="1"/>
      <c r="K2296" s="1"/>
      <c r="L2296" s="1"/>
      <c r="M2296" s="1"/>
      <c r="N2296" s="4"/>
      <c r="O2296" s="4"/>
      <c r="P2296" s="4"/>
      <c r="Q2296" s="4"/>
    </row>
    <row r="2297" spans="1:17" ht="30" customHeight="1" x14ac:dyDescent="0.25">
      <c r="A2297" s="1">
        <v>31296</v>
      </c>
      <c r="B2297" s="2" t="str">
        <f>HYPERLINK("https://tienhai.thaibinh.gov.vn/", "UBND Ủy ban nhân dân huyện Tiền Hải tỉnh Thái Bình")</f>
        <v>UBND Ủy ban nhân dân huyện Tiền Hải tỉnh Thái Bình</v>
      </c>
      <c r="C2297" s="12" t="s">
        <v>321</v>
      </c>
      <c r="F2297" s="4"/>
      <c r="G2297" s="4"/>
      <c r="H2297" s="4"/>
      <c r="I2297" s="1"/>
      <c r="J2297" s="1"/>
      <c r="K2297" s="1"/>
      <c r="L2297" s="1"/>
      <c r="M2297" s="1"/>
      <c r="N2297" s="4"/>
      <c r="O2297" s="4"/>
      <c r="P2297" s="4"/>
      <c r="Q2297" s="4"/>
    </row>
    <row r="2298" spans="1:17" ht="30" customHeight="1" x14ac:dyDescent="0.25">
      <c r="A2298" s="1">
        <v>31297</v>
      </c>
      <c r="B2298" s="2" t="s">
        <v>232</v>
      </c>
      <c r="C2298" s="13" t="s">
        <v>1</v>
      </c>
      <c r="D2298" s="12" t="s">
        <v>322</v>
      </c>
      <c r="F2298" s="4"/>
      <c r="G2298" s="4"/>
      <c r="H2298" s="4"/>
      <c r="I2298" s="1"/>
      <c r="J2298" s="1"/>
      <c r="K2298" s="1"/>
      <c r="L2298" s="1"/>
      <c r="M2298" s="1"/>
      <c r="N2298" s="4"/>
      <c r="O2298" s="4"/>
      <c r="P2298" s="4"/>
      <c r="Q2298" s="4"/>
    </row>
    <row r="2299" spans="1:17" ht="30" customHeight="1" x14ac:dyDescent="0.25">
      <c r="A2299" s="1">
        <v>31298</v>
      </c>
      <c r="B2299" s="2" t="str">
        <f>HYPERLINK("https://www.laocai.gov.vn/tin-trong-tinh/thu-tuong-chinh-phu-tang-bang-khen-truong-thon-kho-vang-xa-coc-lau-huyen-bac-ha-1302758", "UBND Ủy ban nhân dân xã Mường Bo tỉnh Lào Cai")</f>
        <v>UBND Ủy ban nhân dân xã Mường Bo tỉnh Lào Cai</v>
      </c>
      <c r="C2299" s="12" t="s">
        <v>321</v>
      </c>
      <c r="F2299" s="4"/>
      <c r="G2299" s="4"/>
      <c r="H2299" s="4"/>
      <c r="I2299" s="1"/>
      <c r="J2299" s="1"/>
      <c r="K2299" s="1"/>
      <c r="L2299" s="1"/>
      <c r="M2299" s="1"/>
      <c r="N2299" s="4"/>
      <c r="O2299" s="4"/>
      <c r="P2299" s="4"/>
      <c r="Q2299" s="4"/>
    </row>
    <row r="2300" spans="1:17" ht="30" customHeight="1" x14ac:dyDescent="0.25">
      <c r="A2300" s="1">
        <v>31299</v>
      </c>
      <c r="B2300" s="2" t="str">
        <f>HYPERLINK("https://www.facebook.com/tuoitreconganquangnam/", "Công an xã Tam Hiệp tỉnh Quảng Nam")</f>
        <v>Công an xã Tam Hiệp tỉnh Quảng Nam</v>
      </c>
      <c r="C2300" s="12" t="s">
        <v>321</v>
      </c>
      <c r="D2300" s="12" t="s">
        <v>322</v>
      </c>
      <c r="F2300" s="4"/>
      <c r="G2300" s="4"/>
      <c r="H2300" s="4"/>
      <c r="I2300" s="1"/>
      <c r="J2300" s="1"/>
      <c r="K2300" s="1"/>
      <c r="L2300" s="1"/>
      <c r="M2300" s="1"/>
      <c r="N2300" s="4"/>
      <c r="O2300" s="4"/>
      <c r="P2300" s="4"/>
      <c r="Q2300" s="4"/>
    </row>
    <row r="2301" spans="1:17" ht="30" customHeight="1" x14ac:dyDescent="0.25">
      <c r="A2301" s="1">
        <v>31300</v>
      </c>
      <c r="B2301" s="2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2301" s="12" t="s">
        <v>321</v>
      </c>
      <c r="F2301" s="4"/>
      <c r="G2301" s="4"/>
      <c r="H2301" s="4"/>
      <c r="I2301" s="1"/>
      <c r="J2301" s="1"/>
      <c r="K2301" s="1"/>
      <c r="L2301" s="1"/>
      <c r="M2301" s="1"/>
      <c r="N2301" s="4"/>
      <c r="O2301" s="4"/>
      <c r="P2301" s="4"/>
      <c r="Q2301" s="4"/>
    </row>
    <row r="2302" spans="1:17" ht="30" customHeight="1" x14ac:dyDescent="0.25">
      <c r="A2302" s="1">
        <v>31301</v>
      </c>
      <c r="B2302" s="2" t="str">
        <f>HYPERLINK("https://www.facebook.com/p/Tu%E1%BB%95i-tr%E1%BA%BB-C%C3%B4ng-an-Th%C3%A0nh-ph%E1%BB%91-V%C4%A9nh-Y%C3%AAn-100066497717181/?locale=gl_ES", "Công an xã châu lý tỉnh Nghệ An")</f>
        <v>Công an xã châu lý tỉnh Nghệ An</v>
      </c>
      <c r="C2302" s="12" t="s">
        <v>321</v>
      </c>
      <c r="D2302" s="12" t="s">
        <v>322</v>
      </c>
      <c r="F2302" s="4"/>
      <c r="G2302" s="4"/>
      <c r="H2302" s="4"/>
      <c r="I2302" s="1"/>
      <c r="J2302" s="1"/>
      <c r="K2302" s="1"/>
      <c r="L2302" s="1"/>
      <c r="M2302" s="1"/>
      <c r="N2302" s="4"/>
      <c r="O2302" s="4"/>
      <c r="P2302" s="4"/>
      <c r="Q2302" s="4"/>
    </row>
    <row r="2303" spans="1:17" ht="30" customHeight="1" x14ac:dyDescent="0.25">
      <c r="A2303" s="1">
        <v>31302</v>
      </c>
      <c r="B2303" s="2" t="str">
        <f>HYPERLINK("https://chauly.quyhop.nghean.gov.vn/", "UBND Ủy ban nhân dân xã châu lý tỉnh Nghệ An")</f>
        <v>UBND Ủy ban nhân dân xã châu lý tỉnh Nghệ An</v>
      </c>
      <c r="C2303" s="12" t="s">
        <v>321</v>
      </c>
      <c r="F2303" s="4"/>
      <c r="G2303" s="4"/>
      <c r="H2303" s="4"/>
      <c r="I2303" s="1"/>
      <c r="J2303" s="1"/>
      <c r="K2303" s="1"/>
      <c r="L2303" s="1"/>
      <c r="M2303" s="1"/>
      <c r="N2303" s="4"/>
      <c r="O2303" s="4"/>
      <c r="P2303" s="4"/>
      <c r="Q2303" s="4"/>
    </row>
    <row r="2304" spans="1:17" ht="30" customHeight="1" x14ac:dyDescent="0.25">
      <c r="A2304" s="1">
        <v>31303</v>
      </c>
      <c r="B2304" s="2" t="s">
        <v>6</v>
      </c>
      <c r="C2304" s="13" t="s">
        <v>1</v>
      </c>
      <c r="D2304" s="12" t="s">
        <v>322</v>
      </c>
      <c r="F2304" s="4"/>
      <c r="G2304" s="4"/>
      <c r="H2304" s="4"/>
      <c r="I2304" s="1"/>
      <c r="J2304" s="1"/>
      <c r="K2304" s="1"/>
      <c r="L2304" s="1"/>
      <c r="M2304" s="1"/>
      <c r="N2304" s="4"/>
      <c r="O2304" s="4"/>
      <c r="P2304" s="4"/>
      <c r="Q2304" s="4"/>
    </row>
    <row r="2305" spans="1:17" ht="30" customHeight="1" x14ac:dyDescent="0.25">
      <c r="A2305" s="1">
        <v>31304</v>
      </c>
      <c r="B2305" s="2" t="str">
        <f>HYPERLINK("https://dichvucong.gov.vn/p/home/dvc-tthc-co-quan-chi-tiet.html?id=400446", "UBND Ủy ban nhân dân xã Kim Lư tỉnh Bắc Kạn")</f>
        <v>UBND Ủy ban nhân dân xã Kim Lư tỉnh Bắc Kạn</v>
      </c>
      <c r="C2305" s="12" t="s">
        <v>321</v>
      </c>
      <c r="F2305" s="4"/>
      <c r="G2305" s="4"/>
      <c r="H2305" s="4"/>
      <c r="I2305" s="1"/>
      <c r="J2305" s="1"/>
      <c r="K2305" s="1"/>
      <c r="L2305" s="1"/>
      <c r="M2305" s="1"/>
      <c r="N2305" s="4"/>
      <c r="O2305" s="4"/>
      <c r="P2305" s="4"/>
      <c r="Q2305" s="4"/>
    </row>
    <row r="2306" spans="1:17" ht="30" customHeight="1" x14ac:dyDescent="0.25">
      <c r="A2306" s="1">
        <v>31305</v>
      </c>
      <c r="B2306" s="2" t="str">
        <f>HYPERLINK("https://www.facebook.com/p/C%C3%B4ng-an-x%C3%A3-An-Ph%C6%B0%E1%BB%9Bc-huy%E1%BB%87n-Ch%C3%A2u-Th%C3%A0nh-100076481667672/", "Công an xã An Phước tỉnh Bến Tre")</f>
        <v>Công an xã An Phước tỉnh Bến Tre</v>
      </c>
      <c r="C2306" s="12" t="s">
        <v>321</v>
      </c>
      <c r="D2306" s="12" t="s">
        <v>322</v>
      </c>
      <c r="F2306" s="4"/>
      <c r="G2306" s="4"/>
      <c r="H2306" s="4"/>
      <c r="I2306" s="1"/>
      <c r="J2306" s="1"/>
      <c r="K2306" s="1"/>
      <c r="L2306" s="1"/>
      <c r="M2306" s="1"/>
      <c r="N2306" s="4"/>
      <c r="O2306" s="4"/>
      <c r="P2306" s="4"/>
      <c r="Q2306" s="4"/>
    </row>
    <row r="2307" spans="1:17" ht="30" customHeight="1" x14ac:dyDescent="0.25">
      <c r="A2307" s="1">
        <v>31306</v>
      </c>
      <c r="B2307" s="2" t="str">
        <f>HYPERLINK("http://anphuoc.chauthanh.bentre.gov.vn/", "UBND Ủy ban nhân dân xã An Phước tỉnh Bến Tre")</f>
        <v>UBND Ủy ban nhân dân xã An Phước tỉnh Bến Tre</v>
      </c>
      <c r="C2307" s="12" t="s">
        <v>321</v>
      </c>
      <c r="F2307" s="4"/>
      <c r="G2307" s="4"/>
      <c r="H2307" s="4"/>
      <c r="I2307" s="1"/>
      <c r="J2307" s="1"/>
      <c r="K2307" s="1"/>
      <c r="L2307" s="1"/>
      <c r="M2307" s="1"/>
      <c r="N2307" s="4"/>
      <c r="O2307" s="4"/>
      <c r="P2307" s="4"/>
      <c r="Q2307" s="4"/>
    </row>
    <row r="2308" spans="1:17" ht="30" customHeight="1" x14ac:dyDescent="0.25">
      <c r="A2308" s="1">
        <v>31307</v>
      </c>
      <c r="B2308" s="2" t="s">
        <v>235</v>
      </c>
      <c r="C2308" s="13" t="s">
        <v>1</v>
      </c>
      <c r="D2308" s="12" t="s">
        <v>322</v>
      </c>
      <c r="F2308" s="4"/>
      <c r="G2308" s="4"/>
      <c r="H2308" s="4"/>
      <c r="I2308" s="1"/>
      <c r="J2308" s="1"/>
      <c r="K2308" s="1"/>
      <c r="L2308" s="1"/>
      <c r="M2308" s="1"/>
      <c r="N2308" s="4"/>
      <c r="O2308" s="4"/>
      <c r="P2308" s="4"/>
      <c r="Q2308" s="4"/>
    </row>
    <row r="2309" spans="1:17" ht="30" customHeight="1" x14ac:dyDescent="0.25">
      <c r="A2309" s="1">
        <v>31308</v>
      </c>
      <c r="B2309" s="2" t="str">
        <f>HYPERLINK("https://chauthanh.haugiang.gov.vn/", "UBND Ủy ban nhân dân huyện Châu Thành tỉnh Hậu Giang")</f>
        <v>UBND Ủy ban nhân dân huyện Châu Thành tỉnh Hậu Giang</v>
      </c>
      <c r="C2309" s="12" t="s">
        <v>321</v>
      </c>
      <c r="F2309" s="4"/>
      <c r="G2309" s="4"/>
      <c r="H2309" s="4"/>
      <c r="I2309" s="1"/>
      <c r="J2309" s="1"/>
      <c r="K2309" s="1"/>
      <c r="L2309" s="1"/>
      <c r="M2309" s="1"/>
      <c r="N2309" s="4"/>
      <c r="O2309" s="4"/>
      <c r="P2309" s="4"/>
      <c r="Q2309" s="4"/>
    </row>
    <row r="2310" spans="1:17" ht="30" customHeight="1" x14ac:dyDescent="0.25">
      <c r="A2310" s="1">
        <v>31309</v>
      </c>
      <c r="B2310" s="2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2310" s="12" t="s">
        <v>321</v>
      </c>
      <c r="D2310" s="12" t="s">
        <v>322</v>
      </c>
      <c r="F2310" s="4"/>
      <c r="G2310" s="4"/>
      <c r="H2310" s="4"/>
      <c r="I2310" s="1"/>
      <c r="J2310" s="1"/>
      <c r="K2310" s="1"/>
      <c r="L2310" s="1"/>
      <c r="M2310" s="1"/>
      <c r="N2310" s="4"/>
      <c r="O2310" s="4"/>
      <c r="P2310" s="4"/>
      <c r="Q2310" s="4"/>
    </row>
    <row r="2311" spans="1:17" ht="30" customHeight="1" x14ac:dyDescent="0.25">
      <c r="A2311" s="1">
        <v>31310</v>
      </c>
      <c r="B2311" s="2" t="str">
        <f>HYPERLINK("https://tanthinh.thainguyencity.gov.vn/gioi-thieu", "UBND Ủy ban nhân dân phường Tân Thịnh tỉnh Thái Nguyên")</f>
        <v>UBND Ủy ban nhân dân phường Tân Thịnh tỉnh Thái Nguyên</v>
      </c>
      <c r="C2311" s="12" t="s">
        <v>321</v>
      </c>
      <c r="F2311" s="4"/>
      <c r="G2311" s="4"/>
      <c r="H2311" s="4"/>
      <c r="I2311" s="1"/>
      <c r="J2311" s="1"/>
      <c r="K2311" s="1"/>
      <c r="L2311" s="1"/>
      <c r="M2311" s="1"/>
      <c r="N2311" s="4"/>
      <c r="O2311" s="4"/>
      <c r="P2311" s="4"/>
      <c r="Q2311" s="4"/>
    </row>
    <row r="2312" spans="1:17" ht="30" customHeight="1" x14ac:dyDescent="0.25">
      <c r="A2312" s="1">
        <v>31311</v>
      </c>
      <c r="B2312" s="2" t="str">
        <f>HYPERLINK("https://www.facebook.com/p/C%C3%B4ng-an-x%C3%A3-Kim-B%C3%B4i-100065479419555/", "Công an huyện Kim Bôi tỉnh Hòa Bình")</f>
        <v>Công an huyện Kim Bôi tỉnh Hòa Bình</v>
      </c>
      <c r="C2312" s="12" t="s">
        <v>321</v>
      </c>
      <c r="D2312" s="12" t="s">
        <v>322</v>
      </c>
      <c r="F2312" s="4"/>
      <c r="G2312" s="4"/>
      <c r="H2312" s="4"/>
      <c r="I2312" s="1"/>
      <c r="J2312" s="1"/>
      <c r="K2312" s="1"/>
      <c r="L2312" s="1"/>
      <c r="M2312" s="1"/>
      <c r="N2312" s="4"/>
      <c r="O2312" s="4"/>
      <c r="P2312" s="4"/>
      <c r="Q2312" s="4"/>
    </row>
    <row r="2313" spans="1:17" ht="30" customHeight="1" x14ac:dyDescent="0.25">
      <c r="A2313" s="1">
        <v>31312</v>
      </c>
      <c r="B2313" s="2" t="str">
        <f>HYPERLINK("https://kimboi.hoabinh.gov.vn/", "UBND Ủy ban nhân dân huyện Kim Bôi tỉnh Hòa Bình")</f>
        <v>UBND Ủy ban nhân dân huyện Kim Bôi tỉnh Hòa Bình</v>
      </c>
      <c r="C2313" s="12" t="s">
        <v>321</v>
      </c>
      <c r="F2313" s="4"/>
      <c r="G2313" s="4"/>
      <c r="H2313" s="4"/>
      <c r="I2313" s="1"/>
      <c r="J2313" s="1"/>
      <c r="K2313" s="1"/>
      <c r="L2313" s="1"/>
      <c r="M2313" s="1"/>
      <c r="N2313" s="4"/>
      <c r="O2313" s="4"/>
      <c r="P2313" s="4"/>
      <c r="Q2313" s="4"/>
    </row>
    <row r="2314" spans="1:17" ht="30" customHeight="1" x14ac:dyDescent="0.25">
      <c r="A2314" s="1">
        <v>31313</v>
      </c>
      <c r="B2314" s="2" t="s">
        <v>236</v>
      </c>
      <c r="C2314" s="13" t="s">
        <v>1</v>
      </c>
      <c r="D2314" s="12" t="s">
        <v>322</v>
      </c>
      <c r="F2314" s="4"/>
      <c r="G2314" s="4"/>
      <c r="H2314" s="4"/>
      <c r="I2314" s="1"/>
      <c r="J2314" s="1"/>
      <c r="K2314" s="1"/>
      <c r="L2314" s="1"/>
      <c r="M2314" s="1"/>
      <c r="N2314" s="4"/>
      <c r="O2314" s="4"/>
      <c r="P2314" s="4"/>
      <c r="Q2314" s="4"/>
    </row>
    <row r="2315" spans="1:17" ht="30" customHeight="1" x14ac:dyDescent="0.25">
      <c r="A2315" s="1">
        <v>31314</v>
      </c>
      <c r="B2315" s="2" t="str">
        <f>HYPERLINK("https://giaothuy.namdinh.gov.vn/", "UBND Ủy ban nhân dânn huyện Giao Thuỷ tỉnh Nam Định")</f>
        <v>UBND Ủy ban nhân dânn huyện Giao Thuỷ tỉnh Nam Định</v>
      </c>
      <c r="C2315" s="12" t="s">
        <v>321</v>
      </c>
      <c r="F2315" s="4"/>
      <c r="G2315" s="4"/>
      <c r="H2315" s="4"/>
      <c r="I2315" s="1"/>
      <c r="J2315" s="1"/>
      <c r="K2315" s="1"/>
      <c r="L2315" s="1"/>
      <c r="M2315" s="1"/>
      <c r="N2315" s="4"/>
      <c r="O2315" s="4"/>
      <c r="P2315" s="4"/>
      <c r="Q2315" s="4"/>
    </row>
    <row r="2316" spans="1:17" ht="30" customHeight="1" x14ac:dyDescent="0.25">
      <c r="A2316" s="1">
        <v>31315</v>
      </c>
      <c r="B2316" s="2" t="s">
        <v>187</v>
      </c>
      <c r="C2316" s="13" t="s">
        <v>1</v>
      </c>
      <c r="D2316" s="12" t="s">
        <v>322</v>
      </c>
      <c r="F2316" s="4"/>
      <c r="G2316" s="4"/>
      <c r="H2316" s="4"/>
      <c r="I2316" s="1"/>
      <c r="J2316" s="1"/>
      <c r="K2316" s="1"/>
      <c r="L2316" s="1"/>
      <c r="M2316" s="1"/>
      <c r="N2316" s="4"/>
      <c r="O2316" s="4"/>
      <c r="P2316" s="4"/>
      <c r="Q2316" s="4"/>
    </row>
    <row r="2317" spans="1:17" ht="30" customHeight="1" x14ac:dyDescent="0.25">
      <c r="A2317" s="1">
        <v>31316</v>
      </c>
      <c r="B2317" s="2" t="str">
        <f>HYPERLINK("https://vinhlong.gov.vn/", "UBND Ủy ban nhân dânn tỉnh Vĩnh Long tỉnh Vĩnh Long")</f>
        <v>UBND Ủy ban nhân dânn tỉnh Vĩnh Long tỉnh Vĩnh Long</v>
      </c>
      <c r="C2317" s="12" t="s">
        <v>321</v>
      </c>
      <c r="F2317" s="4"/>
      <c r="G2317" s="4"/>
      <c r="H2317" s="4"/>
      <c r="I2317" s="1"/>
      <c r="J2317" s="1"/>
      <c r="K2317" s="1"/>
      <c r="L2317" s="1"/>
      <c r="M2317" s="1"/>
      <c r="N2317" s="4"/>
      <c r="O2317" s="4"/>
      <c r="P2317" s="4"/>
      <c r="Q2317" s="4"/>
    </row>
    <row r="2318" spans="1:17" ht="30" customHeight="1" x14ac:dyDescent="0.25">
      <c r="A2318" s="1">
        <v>31317</v>
      </c>
      <c r="B2318" s="2" t="str">
        <f>HYPERLINK("https://www.facebook.com/groups/toi.yeu.xa.thuy.xuan.tien.huyen.chuong.my/", "Công an xã Thủy Xuân Tiên thành phố Hà Nội")</f>
        <v>Công an xã Thủy Xuân Tiên thành phố Hà Nội</v>
      </c>
      <c r="C2318" s="12" t="s">
        <v>321</v>
      </c>
      <c r="D2318" s="12" t="s">
        <v>322</v>
      </c>
      <c r="F2318" s="4"/>
      <c r="G2318" s="4"/>
      <c r="H2318" s="4"/>
      <c r="I2318" s="1"/>
      <c r="J2318" s="1"/>
      <c r="K2318" s="1"/>
      <c r="L2318" s="1"/>
      <c r="M2318" s="1"/>
      <c r="N2318" s="4"/>
      <c r="O2318" s="4"/>
      <c r="P2318" s="4"/>
      <c r="Q2318" s="4"/>
    </row>
    <row r="2319" spans="1:17" ht="30" customHeight="1" x14ac:dyDescent="0.25">
      <c r="A2319" s="1">
        <v>31318</v>
      </c>
      <c r="B2319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319" s="12" t="s">
        <v>321</v>
      </c>
      <c r="F2319" s="4"/>
      <c r="G2319" s="4"/>
      <c r="H2319" s="4"/>
      <c r="I2319" s="1"/>
      <c r="J2319" s="1"/>
      <c r="K2319" s="1"/>
      <c r="L2319" s="1"/>
      <c r="M2319" s="1"/>
      <c r="N2319" s="4"/>
      <c r="O2319" s="4"/>
      <c r="P2319" s="4"/>
      <c r="Q2319" s="4"/>
    </row>
    <row r="2320" spans="1:17" ht="30" customHeight="1" x14ac:dyDescent="0.25">
      <c r="A2320" s="1">
        <v>31319</v>
      </c>
      <c r="B2320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320" s="12" t="s">
        <v>321</v>
      </c>
      <c r="D2320" s="12" t="s">
        <v>322</v>
      </c>
      <c r="F2320" s="4"/>
      <c r="G2320" s="4"/>
      <c r="H2320" s="4"/>
      <c r="I2320" s="1"/>
      <c r="J2320" s="1"/>
      <c r="K2320" s="1"/>
      <c r="L2320" s="1"/>
      <c r="M2320" s="1"/>
      <c r="N2320" s="4"/>
      <c r="O2320" s="4"/>
      <c r="P2320" s="4"/>
      <c r="Q2320" s="4"/>
    </row>
    <row r="2321" spans="1:17" ht="30" customHeight="1" x14ac:dyDescent="0.25">
      <c r="A2321" s="1">
        <v>31320</v>
      </c>
      <c r="B2321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321" s="12" t="s">
        <v>321</v>
      </c>
      <c r="F2321" s="4"/>
      <c r="G2321" s="4"/>
      <c r="H2321" s="4"/>
      <c r="I2321" s="1"/>
      <c r="J2321" s="1"/>
      <c r="K2321" s="1"/>
      <c r="L2321" s="1"/>
      <c r="M2321" s="1"/>
      <c r="N2321" s="4"/>
      <c r="O2321" s="4"/>
      <c r="P2321" s="4"/>
      <c r="Q2321" s="4"/>
    </row>
    <row r="2322" spans="1:17" ht="30" customHeight="1" x14ac:dyDescent="0.25">
      <c r="A2322" s="1">
        <v>31321</v>
      </c>
      <c r="B2322" s="2" t="s">
        <v>225</v>
      </c>
      <c r="C2322" s="13" t="s">
        <v>1</v>
      </c>
      <c r="D2322" s="12" t="s">
        <v>322</v>
      </c>
      <c r="F2322" s="4"/>
      <c r="G2322" s="4"/>
      <c r="H2322" s="4"/>
      <c r="I2322" s="1"/>
      <c r="J2322" s="1"/>
      <c r="K2322" s="1"/>
      <c r="L2322" s="1"/>
      <c r="M2322" s="1"/>
      <c r="N2322" s="4"/>
      <c r="O2322" s="4"/>
      <c r="P2322" s="4"/>
      <c r="Q2322" s="4"/>
    </row>
    <row r="2323" spans="1:17" ht="30" customHeight="1" x14ac:dyDescent="0.25">
      <c r="A2323" s="1">
        <v>31322</v>
      </c>
      <c r="B2323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323" s="12" t="s">
        <v>321</v>
      </c>
      <c r="F2323" s="4"/>
      <c r="G2323" s="4"/>
      <c r="H2323" s="4"/>
      <c r="I2323" s="1"/>
      <c r="J2323" s="1"/>
      <c r="K2323" s="1"/>
      <c r="L2323" s="1"/>
      <c r="M2323" s="1"/>
      <c r="N2323" s="4"/>
      <c r="O2323" s="4"/>
      <c r="P2323" s="4"/>
      <c r="Q2323" s="4"/>
    </row>
    <row r="2324" spans="1:17" ht="30" customHeight="1" x14ac:dyDescent="0.25">
      <c r="A2324" s="1">
        <v>31323</v>
      </c>
      <c r="B2324" s="2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2324" s="12" t="s">
        <v>321</v>
      </c>
      <c r="D2324" s="12" t="s">
        <v>322</v>
      </c>
      <c r="F2324" s="4"/>
      <c r="G2324" s="4"/>
      <c r="H2324" s="4"/>
      <c r="I2324" s="1"/>
      <c r="J2324" s="1"/>
      <c r="K2324" s="1"/>
      <c r="L2324" s="1"/>
      <c r="M2324" s="1"/>
      <c r="N2324" s="4"/>
      <c r="O2324" s="4"/>
      <c r="P2324" s="4"/>
      <c r="Q2324" s="4"/>
    </row>
    <row r="2325" spans="1:17" ht="30" customHeight="1" x14ac:dyDescent="0.25">
      <c r="A2325" s="1">
        <v>31324</v>
      </c>
      <c r="B2325" s="2" t="str">
        <f>HYPERLINK("http://bocnhieu.dinhhoa.thainguyen.gov.vn/tin-xa-phuong", "UBND Ủy ban nhân dân xã Bộc Nhiêu tỉnh Thái Nguyên")</f>
        <v>UBND Ủy ban nhân dân xã Bộc Nhiêu tỉnh Thái Nguyên</v>
      </c>
      <c r="C2325" s="12" t="s">
        <v>321</v>
      </c>
      <c r="F2325" s="4"/>
      <c r="G2325" s="4"/>
      <c r="H2325" s="4"/>
      <c r="I2325" s="1"/>
      <c r="J2325" s="1"/>
      <c r="K2325" s="1"/>
      <c r="L2325" s="1"/>
      <c r="M2325" s="1"/>
      <c r="N2325" s="4"/>
      <c r="O2325" s="4"/>
      <c r="P2325" s="4"/>
      <c r="Q2325" s="4"/>
    </row>
    <row r="2326" spans="1:17" ht="30" customHeight="1" x14ac:dyDescent="0.25">
      <c r="A2326" s="1">
        <v>31325</v>
      </c>
      <c r="B2326" s="2" t="str">
        <f>HYPERLINK("https://www.facebook.com/congancamthuy/", "Công an huyện Cẩm Thuỷ tỉnh Thanh Hóa")</f>
        <v>Công an huyện Cẩm Thuỷ tỉnh Thanh Hóa</v>
      </c>
      <c r="C2326" s="12" t="s">
        <v>321</v>
      </c>
      <c r="D2326" s="12" t="s">
        <v>322</v>
      </c>
      <c r="F2326" s="4"/>
      <c r="G2326" s="4"/>
      <c r="H2326" s="4"/>
      <c r="I2326" s="1"/>
      <c r="J2326" s="1"/>
      <c r="K2326" s="1"/>
      <c r="L2326" s="1"/>
      <c r="M2326" s="1"/>
      <c r="N2326" s="4"/>
      <c r="O2326" s="4"/>
      <c r="P2326" s="4"/>
      <c r="Q2326" s="4"/>
    </row>
    <row r="2327" spans="1:17" ht="30" customHeight="1" x14ac:dyDescent="0.25">
      <c r="A2327" s="1">
        <v>31326</v>
      </c>
      <c r="B2327" s="2" t="str">
        <f>HYPERLINK("https://camphu.camthuy.thanhhoa.gov.vn/", "UBND Ủy ban nhân dân huyện Cẩm Thuỷ tỉnh Thanh Hóa")</f>
        <v>UBND Ủy ban nhân dân huyện Cẩm Thuỷ tỉnh Thanh Hóa</v>
      </c>
      <c r="C2327" s="12" t="s">
        <v>321</v>
      </c>
      <c r="F2327" s="4"/>
      <c r="G2327" s="4"/>
      <c r="H2327" s="4"/>
      <c r="I2327" s="1"/>
      <c r="J2327" s="1"/>
      <c r="K2327" s="1"/>
      <c r="L2327" s="1"/>
      <c r="M2327" s="1"/>
      <c r="N2327" s="4"/>
      <c r="O2327" s="4"/>
      <c r="P2327" s="4"/>
      <c r="Q2327" s="4"/>
    </row>
    <row r="2328" spans="1:17" ht="30" customHeight="1" x14ac:dyDescent="0.25">
      <c r="A2328" s="1">
        <v>31327</v>
      </c>
      <c r="B2328" s="2" t="str">
        <f>HYPERLINK("https://www.facebook.com/phongchaybinhthuan/?locale=vi_VN", "Công an tỉnh Bình Thuận tỉnh Bình Thuận")</f>
        <v>Công an tỉnh Bình Thuận tỉnh Bình Thuận</v>
      </c>
      <c r="C2328" s="12" t="s">
        <v>321</v>
      </c>
      <c r="D2328" s="12" t="s">
        <v>322</v>
      </c>
      <c r="F2328" s="4"/>
      <c r="G2328" s="4"/>
      <c r="H2328" s="4"/>
      <c r="I2328" s="1"/>
      <c r="J2328" s="1"/>
      <c r="K2328" s="1"/>
      <c r="L2328" s="1"/>
      <c r="M2328" s="1"/>
      <c r="N2328" s="4"/>
      <c r="O2328" s="4"/>
      <c r="P2328" s="4"/>
      <c r="Q2328" s="4"/>
    </row>
    <row r="2329" spans="1:17" ht="30" customHeight="1" x14ac:dyDescent="0.25">
      <c r="A2329" s="1">
        <v>31328</v>
      </c>
      <c r="B2329" s="2" t="str">
        <f>HYPERLINK("https://binhthuan.gov.vn/", "UBND Ủy ban nhân dân tỉnh Bình Thuận tỉnh Bình Thuận")</f>
        <v>UBND Ủy ban nhân dân tỉnh Bình Thuận tỉnh Bình Thuận</v>
      </c>
      <c r="C2329" s="12" t="s">
        <v>321</v>
      </c>
      <c r="F2329" s="4"/>
      <c r="G2329" s="4"/>
      <c r="H2329" s="4"/>
      <c r="I2329" s="1"/>
      <c r="J2329" s="1"/>
      <c r="K2329" s="1"/>
      <c r="L2329" s="1"/>
      <c r="M2329" s="1"/>
      <c r="N2329" s="4"/>
      <c r="O2329" s="4"/>
      <c r="P2329" s="4"/>
      <c r="Q2329" s="4"/>
    </row>
    <row r="2330" spans="1:17" ht="30" customHeight="1" x14ac:dyDescent="0.25">
      <c r="A2330" s="1">
        <v>31329</v>
      </c>
      <c r="B2330" s="2" t="str">
        <f>HYPERLINK("https://www.facebook.com/p/C%C3%B4ng-an-ph%C6%B0%E1%BB%9Dng-K%E1%BB%B3-Trinh-th%E1%BB%8B-x%C3%A3-K%E1%BB%B3-Anh-H%C3%A0-T%C4%A9nh-100078038280365/", "Công an phường Kỳ Trinh tỉnh Hà Tĩnh")</f>
        <v>Công an phường Kỳ Trinh tỉnh Hà Tĩnh</v>
      </c>
      <c r="C2330" s="12" t="s">
        <v>321</v>
      </c>
      <c r="D2330" s="12" t="s">
        <v>322</v>
      </c>
      <c r="F2330" s="4"/>
      <c r="G2330" s="4"/>
      <c r="H2330" s="4"/>
      <c r="I2330" s="1"/>
      <c r="J2330" s="1"/>
      <c r="K2330" s="1"/>
      <c r="L2330" s="1"/>
      <c r="M2330" s="1"/>
      <c r="N2330" s="4"/>
      <c r="O2330" s="4"/>
      <c r="P2330" s="4"/>
      <c r="Q2330" s="4"/>
    </row>
    <row r="2331" spans="1:17" ht="30" customHeight="1" x14ac:dyDescent="0.25">
      <c r="A2331" s="1">
        <v>31330</v>
      </c>
      <c r="B2331" s="2" t="str">
        <f>HYPERLINK("https://qppl.hatinh.gov.vn/vbpq.nsf/24A1E38996F0616B47258A91000B5EFE/$file/23.12.20-QD-dong-cua-mo-Thach-Anh-va-silic-cat-tai-phuong-Ky-Trinh-thi-xa-Ky-Anh(20.12.2023_16h13p24)_signed.pdf", "UBND Ủy ban nhân dân phường Kỳ Trinh tỉnh Hà Tĩnh")</f>
        <v>UBND Ủy ban nhân dân phường Kỳ Trinh tỉnh Hà Tĩnh</v>
      </c>
      <c r="C2331" s="12" t="s">
        <v>321</v>
      </c>
      <c r="F2331" s="4"/>
      <c r="G2331" s="4"/>
      <c r="H2331" s="4"/>
      <c r="I2331" s="1"/>
      <c r="J2331" s="1"/>
      <c r="K2331" s="1"/>
      <c r="L2331" s="1"/>
      <c r="M2331" s="1"/>
      <c r="N2331" s="4"/>
      <c r="O2331" s="4"/>
      <c r="P2331" s="4"/>
      <c r="Q2331" s="4"/>
    </row>
    <row r="2332" spans="1:17" ht="30" customHeight="1" x14ac:dyDescent="0.25">
      <c r="A2332" s="1">
        <v>31331</v>
      </c>
      <c r="B2332" s="2" t="s">
        <v>231</v>
      </c>
      <c r="C2332" s="13" t="s">
        <v>1</v>
      </c>
      <c r="D2332" s="12" t="s">
        <v>322</v>
      </c>
      <c r="F2332" s="4"/>
      <c r="G2332" s="4"/>
      <c r="H2332" s="4"/>
      <c r="I2332" s="1"/>
      <c r="J2332" s="1"/>
      <c r="K2332" s="1"/>
      <c r="L2332" s="1"/>
      <c r="M2332" s="1"/>
      <c r="N2332" s="4"/>
      <c r="O2332" s="4"/>
      <c r="P2332" s="4"/>
      <c r="Q2332" s="4"/>
    </row>
    <row r="2333" spans="1:17" ht="30" customHeight="1" x14ac:dyDescent="0.25">
      <c r="A2333" s="1">
        <v>31332</v>
      </c>
      <c r="B2333" s="2" t="str">
        <f>HYPERLINK("https://vanphuoc.vanninh.khanhhoa.gov.vn/", "UBND Ủy ban nhân dân xã Vạn Phước tỉnh Khánh Hòa")</f>
        <v>UBND Ủy ban nhân dân xã Vạn Phước tỉnh Khánh Hòa</v>
      </c>
      <c r="C2333" s="12" t="s">
        <v>321</v>
      </c>
      <c r="F2333" s="4"/>
      <c r="G2333" s="4"/>
      <c r="H2333" s="4"/>
      <c r="I2333" s="1"/>
      <c r="J2333" s="1"/>
      <c r="K2333" s="1"/>
      <c r="L2333" s="1"/>
      <c r="M2333" s="1"/>
      <c r="N2333" s="4"/>
      <c r="O2333" s="4"/>
      <c r="P2333" s="4"/>
      <c r="Q2333" s="4"/>
    </row>
    <row r="2334" spans="1:17" ht="30" customHeight="1" x14ac:dyDescent="0.25">
      <c r="A2334" s="1">
        <v>31333</v>
      </c>
      <c r="B2334" s="2" t="str">
        <f>HYPERLINK("https://www.facebook.com/p/Tu%E1%BB%95i-tr%E1%BA%BB-C%C3%B4ng-an-t%E1%BB%89nh-B%E1%BA%AFc-K%E1%BA%A1n-100057574024652/", "Công an xã Bằng Thành tỉnh Bắc Kạn")</f>
        <v>Công an xã Bằng Thành tỉnh Bắc Kạn</v>
      </c>
      <c r="C2334" s="12" t="s">
        <v>321</v>
      </c>
      <c r="D2334" s="12" t="s">
        <v>322</v>
      </c>
      <c r="F2334" s="4"/>
      <c r="G2334" s="4"/>
      <c r="H2334" s="4"/>
      <c r="I2334" s="1"/>
      <c r="J2334" s="1"/>
      <c r="K2334" s="1"/>
      <c r="L2334" s="1"/>
      <c r="M2334" s="1"/>
      <c r="N2334" s="4"/>
      <c r="O2334" s="4"/>
      <c r="P2334" s="4"/>
      <c r="Q2334" s="4"/>
    </row>
    <row r="2335" spans="1:17" ht="30" customHeight="1" x14ac:dyDescent="0.25">
      <c r="A2335" s="1">
        <v>31334</v>
      </c>
      <c r="B2335" s="2" t="str">
        <f>HYPERLINK("https://bangthanh.pacnam.gov.vn/uy-ban-nhan-dan-xa/", "UBND Ủy ban nhân dân xã Bằng Thành tỉnh Bắc Kạn")</f>
        <v>UBND Ủy ban nhân dân xã Bằng Thành tỉnh Bắc Kạn</v>
      </c>
      <c r="C2335" s="12" t="s">
        <v>321</v>
      </c>
      <c r="F2335" s="4"/>
      <c r="G2335" s="4"/>
      <c r="H2335" s="4"/>
      <c r="I2335" s="1"/>
      <c r="J2335" s="1"/>
      <c r="K2335" s="1"/>
      <c r="L2335" s="1"/>
      <c r="M2335" s="1"/>
      <c r="N2335" s="4"/>
      <c r="O2335" s="4"/>
      <c r="P2335" s="4"/>
      <c r="Q2335" s="4"/>
    </row>
    <row r="2336" spans="1:17" ht="30" customHeight="1" x14ac:dyDescent="0.25">
      <c r="A2336" s="1">
        <v>31335</v>
      </c>
      <c r="B2336" s="2" t="s">
        <v>8</v>
      </c>
      <c r="C2336" s="13" t="s">
        <v>1</v>
      </c>
      <c r="D2336" s="12" t="s">
        <v>322</v>
      </c>
      <c r="F2336" s="4"/>
      <c r="G2336" s="4"/>
      <c r="H2336" s="4"/>
      <c r="I2336" s="1"/>
      <c r="J2336" s="1"/>
      <c r="K2336" s="1"/>
      <c r="L2336" s="1"/>
      <c r="M2336" s="1"/>
      <c r="N2336" s="4"/>
      <c r="O2336" s="4"/>
      <c r="P2336" s="4"/>
      <c r="Q2336" s="4"/>
    </row>
    <row r="2337" spans="1:17" ht="30" customHeight="1" x14ac:dyDescent="0.25">
      <c r="A2337" s="1">
        <v>31336</v>
      </c>
      <c r="B2337" s="2" t="str">
        <f>HYPERLINK("http://congbao.tuyenquang.gov.vn/van-ban/van-ban/trang-799.html", "UBND Ủy ban nhân dân xã Yên Lâm tỉnh Tuyên Quang")</f>
        <v>UBND Ủy ban nhân dân xã Yên Lâm tỉnh Tuyên Quang</v>
      </c>
      <c r="C2337" s="12" t="s">
        <v>321</v>
      </c>
      <c r="F2337" s="4"/>
      <c r="G2337" s="4"/>
      <c r="H2337" s="4"/>
      <c r="I2337" s="1"/>
      <c r="J2337" s="1"/>
      <c r="K2337" s="1"/>
      <c r="L2337" s="1"/>
      <c r="M2337" s="1"/>
      <c r="N2337" s="4"/>
      <c r="O2337" s="4"/>
      <c r="P2337" s="4"/>
      <c r="Q2337" s="4"/>
    </row>
    <row r="2338" spans="1:17" ht="30" customHeight="1" x14ac:dyDescent="0.25">
      <c r="A2338" s="1">
        <v>31337</v>
      </c>
      <c r="B2338" s="2" t="s">
        <v>117</v>
      </c>
      <c r="C2338" s="13" t="s">
        <v>1</v>
      </c>
      <c r="D2338" s="12" t="s">
        <v>322</v>
      </c>
      <c r="F2338" s="4"/>
      <c r="G2338" s="4"/>
      <c r="H2338" s="4"/>
      <c r="I2338" s="1"/>
      <c r="J2338" s="1"/>
      <c r="K2338" s="1"/>
      <c r="L2338" s="1"/>
      <c r="M2338" s="1"/>
      <c r="N2338" s="4"/>
      <c r="O2338" s="4"/>
      <c r="P2338" s="4"/>
      <c r="Q2338" s="4"/>
    </row>
    <row r="2339" spans="1:17" ht="30" customHeight="1" x14ac:dyDescent="0.25">
      <c r="A2339" s="1">
        <v>31338</v>
      </c>
      <c r="B2339" s="2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2339" s="12" t="s">
        <v>321</v>
      </c>
      <c r="F2339" s="4"/>
      <c r="G2339" s="4"/>
      <c r="H2339" s="4"/>
      <c r="I2339" s="1"/>
      <c r="J2339" s="1"/>
      <c r="K2339" s="1"/>
      <c r="L2339" s="1"/>
      <c r="M2339" s="1"/>
      <c r="N2339" s="4"/>
      <c r="O2339" s="4"/>
      <c r="P2339" s="4"/>
      <c r="Q2339" s="4"/>
    </row>
    <row r="2340" spans="1:17" ht="30" customHeight="1" x14ac:dyDescent="0.25">
      <c r="A2340" s="1">
        <v>31339</v>
      </c>
      <c r="B2340" s="2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340" s="12" t="s">
        <v>321</v>
      </c>
      <c r="D2340" s="12" t="s">
        <v>322</v>
      </c>
      <c r="F2340" s="4"/>
      <c r="G2340" s="4"/>
      <c r="H2340" s="4"/>
      <c r="I2340" s="1"/>
      <c r="J2340" s="1"/>
      <c r="K2340" s="1"/>
      <c r="L2340" s="1"/>
      <c r="M2340" s="1"/>
      <c r="N2340" s="4"/>
      <c r="O2340" s="4"/>
      <c r="P2340" s="4"/>
      <c r="Q2340" s="4"/>
    </row>
    <row r="2341" spans="1:17" ht="30" customHeight="1" x14ac:dyDescent="0.25">
      <c r="A2341" s="1">
        <v>31340</v>
      </c>
      <c r="B2341" s="2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341" s="12" t="s">
        <v>321</v>
      </c>
      <c r="F2341" s="4"/>
      <c r="G2341" s="4"/>
      <c r="H2341" s="4"/>
      <c r="I2341" s="1"/>
      <c r="J2341" s="1"/>
      <c r="K2341" s="1"/>
      <c r="L2341" s="1"/>
      <c r="M2341" s="1"/>
      <c r="N2341" s="4"/>
      <c r="O2341" s="4"/>
      <c r="P2341" s="4"/>
      <c r="Q2341" s="4"/>
    </row>
    <row r="2342" spans="1:17" ht="30" customHeight="1" x14ac:dyDescent="0.25">
      <c r="A2342" s="1">
        <v>31341</v>
      </c>
      <c r="B2342" s="2" t="str">
        <f>HYPERLINK("https://www.facebook.com/profile.php?id=100078868363461&amp;locale=ms_MY&amp;_rdr", "Công an xã Sơn Trung tỉnh Hà Tĩnh")</f>
        <v>Công an xã Sơn Trung tỉnh Hà Tĩnh</v>
      </c>
      <c r="C2342" s="12" t="s">
        <v>321</v>
      </c>
      <c r="D2342" s="12" t="s">
        <v>322</v>
      </c>
      <c r="F2342" s="4"/>
      <c r="G2342" s="4"/>
      <c r="H2342" s="4"/>
      <c r="I2342" s="1"/>
      <c r="J2342" s="1"/>
      <c r="K2342" s="1"/>
      <c r="L2342" s="1"/>
      <c r="M2342" s="1"/>
      <c r="N2342" s="4"/>
      <c r="O2342" s="4"/>
      <c r="P2342" s="4"/>
      <c r="Q2342" s="4"/>
    </row>
    <row r="2343" spans="1:17" ht="30" customHeight="1" x14ac:dyDescent="0.25">
      <c r="A2343" s="1">
        <v>31342</v>
      </c>
      <c r="B2343" s="2" t="str">
        <f>HYPERLINK("https://xasontrung.hatinh.gov.vn/", "UBND Ủy ban nhân dân xã Sơn Trung tỉnh Hà Tĩnh")</f>
        <v>UBND Ủy ban nhân dân xã Sơn Trung tỉnh Hà Tĩnh</v>
      </c>
      <c r="C2343" s="12" t="s">
        <v>321</v>
      </c>
      <c r="F2343" s="4"/>
      <c r="G2343" s="4"/>
      <c r="H2343" s="4"/>
      <c r="I2343" s="1"/>
      <c r="J2343" s="1"/>
      <c r="K2343" s="1"/>
      <c r="L2343" s="1"/>
      <c r="M2343" s="1"/>
      <c r="N2343" s="4"/>
      <c r="O2343" s="4"/>
      <c r="P2343" s="4"/>
      <c r="Q2343" s="4"/>
    </row>
    <row r="2344" spans="1:17" ht="30" customHeight="1" x14ac:dyDescent="0.25">
      <c r="A2344" s="1">
        <v>31343</v>
      </c>
      <c r="B2344" s="2" t="s">
        <v>89</v>
      </c>
      <c r="C2344" s="13" t="s">
        <v>1</v>
      </c>
      <c r="D2344" s="12" t="s">
        <v>322</v>
      </c>
      <c r="F2344" s="4"/>
      <c r="G2344" s="4"/>
      <c r="H2344" s="4"/>
      <c r="I2344" s="1"/>
      <c r="J2344" s="1"/>
      <c r="K2344" s="1"/>
      <c r="L2344" s="1"/>
      <c r="M2344" s="1"/>
      <c r="N2344" s="4"/>
      <c r="O2344" s="4"/>
      <c r="P2344" s="4"/>
      <c r="Q2344" s="4"/>
    </row>
    <row r="2345" spans="1:17" ht="30" customHeight="1" x14ac:dyDescent="0.25">
      <c r="A2345" s="1">
        <v>31344</v>
      </c>
      <c r="B2345" s="2" t="str">
        <f>HYPERLINK("https://triton.angiang.gov.vn/wps/portal/Home", "UBND Ủy ban nhân dân huyện Tri Tôn tỉnh An Giang")</f>
        <v>UBND Ủy ban nhân dân huyện Tri Tôn tỉnh An Giang</v>
      </c>
      <c r="C2345" s="12" t="s">
        <v>321</v>
      </c>
      <c r="F2345" s="4"/>
      <c r="G2345" s="4"/>
      <c r="H2345" s="4"/>
      <c r="I2345" s="1"/>
      <c r="J2345" s="1"/>
      <c r="K2345" s="1"/>
      <c r="L2345" s="1"/>
      <c r="M2345" s="1"/>
      <c r="N2345" s="4"/>
      <c r="O2345" s="4"/>
      <c r="P2345" s="4"/>
      <c r="Q2345" s="4"/>
    </row>
    <row r="2346" spans="1:17" ht="30" customHeight="1" x14ac:dyDescent="0.25">
      <c r="A2346" s="1">
        <v>31345</v>
      </c>
      <c r="B2346" s="2" t="s">
        <v>237</v>
      </c>
      <c r="C2346" s="13" t="s">
        <v>1</v>
      </c>
      <c r="D2346" s="12" t="s">
        <v>322</v>
      </c>
      <c r="F2346" s="4"/>
      <c r="G2346" s="4"/>
      <c r="H2346" s="4"/>
      <c r="I2346" s="1"/>
      <c r="J2346" s="1"/>
      <c r="K2346" s="1"/>
      <c r="L2346" s="1"/>
      <c r="M2346" s="1"/>
      <c r="N2346" s="4"/>
      <c r="O2346" s="4"/>
      <c r="P2346" s="4"/>
      <c r="Q2346" s="4"/>
    </row>
    <row r="2347" spans="1:17" ht="30" customHeight="1" x14ac:dyDescent="0.25">
      <c r="A2347" s="1">
        <v>31346</v>
      </c>
      <c r="B2347" s="2" t="str">
        <f>HYPERLINK("https://phutho.phutan.angiang.gov.vn/", "UBND Ủy ban nhân dân xã Đại An tỉnh Phú Thọ")</f>
        <v>UBND Ủy ban nhân dân xã Đại An tỉnh Phú Thọ</v>
      </c>
      <c r="C2347" s="12" t="s">
        <v>321</v>
      </c>
      <c r="F2347" s="4"/>
      <c r="G2347" s="4"/>
      <c r="H2347" s="4"/>
      <c r="I2347" s="1"/>
      <c r="J2347" s="1"/>
      <c r="K2347" s="1"/>
      <c r="L2347" s="1"/>
      <c r="M2347" s="1"/>
      <c r="N2347" s="4"/>
      <c r="O2347" s="4"/>
      <c r="P2347" s="4"/>
      <c r="Q2347" s="4"/>
    </row>
    <row r="2348" spans="1:17" ht="30" customHeight="1" x14ac:dyDescent="0.25">
      <c r="A2348" s="1">
        <v>31347</v>
      </c>
      <c r="B2348" s="2" t="str">
        <f>HYPERLINK("https://www.facebook.com/TuoitreConganbentre/", "Công an tỉnh Bến Tre tỉnh Bến Tre")</f>
        <v>Công an tỉnh Bến Tre tỉnh Bến Tre</v>
      </c>
      <c r="C2348" s="12" t="s">
        <v>321</v>
      </c>
      <c r="D2348" s="12" t="s">
        <v>322</v>
      </c>
      <c r="F2348" s="4"/>
      <c r="G2348" s="4"/>
      <c r="H2348" s="4"/>
      <c r="I2348" s="1"/>
      <c r="J2348" s="1"/>
      <c r="K2348" s="1"/>
      <c r="L2348" s="1"/>
      <c r="M2348" s="1"/>
      <c r="N2348" s="4"/>
      <c r="O2348" s="4"/>
      <c r="P2348" s="4"/>
      <c r="Q2348" s="4"/>
    </row>
    <row r="2349" spans="1:17" ht="30" customHeight="1" x14ac:dyDescent="0.25">
      <c r="A2349" s="1">
        <v>31348</v>
      </c>
      <c r="B2349" s="2" t="str">
        <f>HYPERLINK("https://bentre.gov.vn/", "UBND Ủy ban nhân dân tỉnh Bến Tre tỉnh Bến Tre")</f>
        <v>UBND Ủy ban nhân dân tỉnh Bến Tre tỉnh Bến Tre</v>
      </c>
      <c r="C2349" s="12" t="s">
        <v>321</v>
      </c>
      <c r="F2349" s="4"/>
      <c r="G2349" s="4"/>
      <c r="H2349" s="4"/>
      <c r="I2349" s="1"/>
      <c r="J2349" s="1"/>
      <c r="K2349" s="1"/>
      <c r="L2349" s="1"/>
      <c r="M2349" s="1"/>
      <c r="N2349" s="4"/>
      <c r="O2349" s="4"/>
      <c r="P2349" s="4"/>
      <c r="Q2349" s="4"/>
    </row>
    <row r="2350" spans="1:17" ht="30" customHeight="1" x14ac:dyDescent="0.25">
      <c r="A2350" s="1">
        <v>31349</v>
      </c>
      <c r="B2350" s="2" t="str">
        <f>HYPERLINK("https://www.facebook.com/tuoitreconganlangson/", "Công an xã Đồng Ý tỉnh Lạng Sơn")</f>
        <v>Công an xã Đồng Ý tỉnh Lạng Sơn</v>
      </c>
      <c r="C2350" s="12" t="s">
        <v>321</v>
      </c>
      <c r="D2350" s="12" t="s">
        <v>322</v>
      </c>
      <c r="F2350" s="4"/>
      <c r="G2350" s="4"/>
      <c r="H2350" s="4"/>
      <c r="I2350" s="1"/>
      <c r="J2350" s="1"/>
      <c r="K2350" s="1"/>
      <c r="L2350" s="1"/>
      <c r="M2350" s="1"/>
      <c r="N2350" s="4"/>
      <c r="O2350" s="4"/>
      <c r="P2350" s="4"/>
      <c r="Q2350" s="4"/>
    </row>
    <row r="2351" spans="1:17" ht="30" customHeight="1" x14ac:dyDescent="0.25">
      <c r="A2351" s="1">
        <v>31350</v>
      </c>
      <c r="B2351" s="2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2351" s="12" t="s">
        <v>321</v>
      </c>
      <c r="F2351" s="4"/>
      <c r="G2351" s="4"/>
      <c r="H2351" s="4"/>
      <c r="I2351" s="1"/>
      <c r="J2351" s="1"/>
      <c r="K2351" s="1"/>
      <c r="L2351" s="1"/>
      <c r="M2351" s="1"/>
      <c r="N2351" s="4"/>
      <c r="O2351" s="4"/>
      <c r="P2351" s="4"/>
      <c r="Q2351" s="4"/>
    </row>
    <row r="2352" spans="1:17" ht="30" customHeight="1" x14ac:dyDescent="0.25">
      <c r="A2352" s="1">
        <v>31351</v>
      </c>
      <c r="B2352" s="2" t="str">
        <f>HYPERLINK("https://www.facebook.com/p/C%C3%B4ng-an-x%C3%A3-Ch%C3%A2n-L%C3%BD-huy%E1%BB%87n-L%C3%BD-Nh%C3%A2n-T%E1%BB%89nh-H%C3%A0-Nam-100079501745675/", "Công an xã Chân Lý tỉnh Hà Nam")</f>
        <v>Công an xã Chân Lý tỉnh Hà Nam</v>
      </c>
      <c r="C2352" s="12" t="s">
        <v>321</v>
      </c>
      <c r="D2352" s="12" t="s">
        <v>322</v>
      </c>
      <c r="F2352" s="4"/>
      <c r="G2352" s="4"/>
      <c r="H2352" s="4"/>
      <c r="I2352" s="1"/>
      <c r="J2352" s="1"/>
      <c r="K2352" s="1"/>
      <c r="L2352" s="1"/>
      <c r="M2352" s="1"/>
      <c r="N2352" s="4"/>
      <c r="O2352" s="4"/>
      <c r="P2352" s="4"/>
      <c r="Q2352" s="4"/>
    </row>
    <row r="2353" spans="1:17" ht="30" customHeight="1" x14ac:dyDescent="0.25">
      <c r="A2353" s="1">
        <v>31352</v>
      </c>
      <c r="B2353" s="2" t="str">
        <f>HYPERLINK("https://lynhan.hanam.gov.vn/Pages/Thong-tin-ve-lanh-%C4%91ao-xa--thi-tran792346957.aspx", "UBND Ủy ban nhân dân xã Chân Lý tỉnh Hà Nam")</f>
        <v>UBND Ủy ban nhân dân xã Chân Lý tỉnh Hà Nam</v>
      </c>
      <c r="C2353" s="12" t="s">
        <v>321</v>
      </c>
      <c r="F2353" s="4"/>
      <c r="G2353" s="4"/>
      <c r="H2353" s="4"/>
      <c r="I2353" s="1"/>
      <c r="J2353" s="1"/>
      <c r="K2353" s="1"/>
      <c r="L2353" s="1"/>
      <c r="M2353" s="1"/>
      <c r="N2353" s="4"/>
      <c r="O2353" s="4"/>
      <c r="P2353" s="4"/>
      <c r="Q2353" s="4"/>
    </row>
    <row r="2354" spans="1:17" ht="30" customHeight="1" x14ac:dyDescent="0.25">
      <c r="A2354" s="1">
        <v>31353</v>
      </c>
      <c r="B2354" s="2" t="s">
        <v>102</v>
      </c>
      <c r="C2354" s="13" t="s">
        <v>1</v>
      </c>
      <c r="D2354" s="12" t="s">
        <v>322</v>
      </c>
      <c r="F2354" s="4"/>
      <c r="G2354" s="4"/>
      <c r="H2354" s="4"/>
      <c r="I2354" s="1"/>
      <c r="J2354" s="1"/>
      <c r="K2354" s="1"/>
      <c r="L2354" s="1"/>
      <c r="M2354" s="1"/>
      <c r="N2354" s="4"/>
      <c r="O2354" s="4"/>
      <c r="P2354" s="4"/>
      <c r="Q2354" s="4"/>
    </row>
    <row r="2355" spans="1:17" ht="30" customHeight="1" x14ac:dyDescent="0.25">
      <c r="A2355" s="1">
        <v>31354</v>
      </c>
      <c r="B2355" s="2" t="str">
        <f>HYPERLINK("https://quangngai.gov.vn/web/xa-duc-lan/trang-chu", "UBND Ủy ban nhân dân xã Đức Lân tỉnh Quảng Ngãi")</f>
        <v>UBND Ủy ban nhân dân xã Đức Lân tỉnh Quảng Ngãi</v>
      </c>
      <c r="C2355" s="12" t="s">
        <v>321</v>
      </c>
      <c r="F2355" s="4"/>
      <c r="G2355" s="4"/>
      <c r="H2355" s="4"/>
      <c r="I2355" s="1"/>
      <c r="J2355" s="1"/>
      <c r="K2355" s="1"/>
      <c r="L2355" s="1"/>
      <c r="M2355" s="1"/>
      <c r="N2355" s="4"/>
      <c r="O2355" s="4"/>
      <c r="P2355" s="4"/>
      <c r="Q2355" s="4"/>
    </row>
    <row r="2356" spans="1:17" ht="30" customHeight="1" x14ac:dyDescent="0.25">
      <c r="A2356" s="1">
        <v>31355</v>
      </c>
      <c r="B2356" s="2" t="str">
        <f>HYPERLINK("https://www.facebook.com/p/C%C3%B4ng-an-x%C3%A3-T%C3%A2n-D%C3%A2n-%C4%90%E1%BB%A9c-Th%E1%BB%8D-H%C3%A0-T%C4%A9nh-100072029606962/", "Công an xã Tân Dân tỉnh Hà Tĩnh")</f>
        <v>Công an xã Tân Dân tỉnh Hà Tĩnh</v>
      </c>
      <c r="C2356" s="12" t="s">
        <v>321</v>
      </c>
      <c r="D2356" s="12" t="s">
        <v>322</v>
      </c>
      <c r="F2356" s="4"/>
      <c r="G2356" s="4"/>
      <c r="H2356" s="4"/>
      <c r="I2356" s="1"/>
      <c r="J2356" s="1"/>
      <c r="K2356" s="1"/>
      <c r="L2356" s="1"/>
      <c r="M2356" s="1"/>
      <c r="N2356" s="4"/>
      <c r="O2356" s="4"/>
      <c r="P2356" s="4"/>
      <c r="Q2356" s="4"/>
    </row>
    <row r="2357" spans="1:17" ht="30" customHeight="1" x14ac:dyDescent="0.25">
      <c r="A2357" s="1">
        <v>31356</v>
      </c>
      <c r="B2357" s="2" t="str">
        <f>HYPERLINK("https://ductho.hatinh.gov.vn/tandan/pages/2024-07-25/Khoi-cong-nha-tinh-nghia-cho-gia-dinh-chinh-sach-x-478365.aspx", "UBND Ủy ban nhân dân xã Tân Dân tỉnh Hà Tĩnh")</f>
        <v>UBND Ủy ban nhân dân xã Tân Dân tỉnh Hà Tĩnh</v>
      </c>
      <c r="C2357" s="12" t="s">
        <v>321</v>
      </c>
      <c r="F2357" s="4"/>
      <c r="G2357" s="4"/>
      <c r="H2357" s="4"/>
      <c r="I2357" s="1"/>
      <c r="J2357" s="1"/>
      <c r="K2357" s="1"/>
      <c r="L2357" s="1"/>
      <c r="M2357" s="1"/>
      <c r="N2357" s="4"/>
      <c r="O2357" s="4"/>
      <c r="P2357" s="4"/>
      <c r="Q2357" s="4"/>
    </row>
    <row r="2358" spans="1:17" ht="30" customHeight="1" x14ac:dyDescent="0.25">
      <c r="A2358" s="1">
        <v>31357</v>
      </c>
      <c r="B2358" s="2" t="s">
        <v>224</v>
      </c>
      <c r="C2358" s="13" t="s">
        <v>1</v>
      </c>
      <c r="D2358" s="12" t="s">
        <v>322</v>
      </c>
      <c r="F2358" s="4"/>
      <c r="G2358" s="4"/>
      <c r="H2358" s="4"/>
      <c r="I2358" s="1"/>
      <c r="J2358" s="1"/>
      <c r="K2358" s="1"/>
      <c r="L2358" s="1"/>
      <c r="M2358" s="1"/>
      <c r="N2358" s="4"/>
      <c r="O2358" s="4"/>
      <c r="P2358" s="4"/>
      <c r="Q2358" s="4"/>
    </row>
    <row r="2359" spans="1:17" ht="30" customHeight="1" x14ac:dyDescent="0.25">
      <c r="A2359" s="1">
        <v>31358</v>
      </c>
      <c r="B2359" s="2" t="str">
        <f>HYPERLINK("https://nuithanh.quangnam.gov.vn/webcenter/portal/nuithanh", "UBND Ủy ban nhân dân xã Tam Tiến tỉnh Quảng Nam")</f>
        <v>UBND Ủy ban nhân dân xã Tam Tiến tỉnh Quảng Nam</v>
      </c>
      <c r="C2359" s="12" t="s">
        <v>321</v>
      </c>
      <c r="F2359" s="4"/>
      <c r="G2359" s="4"/>
      <c r="H2359" s="4"/>
      <c r="I2359" s="1"/>
      <c r="J2359" s="1"/>
      <c r="K2359" s="1"/>
      <c r="L2359" s="1"/>
      <c r="M2359" s="1"/>
      <c r="N2359" s="4"/>
      <c r="O2359" s="4"/>
      <c r="P2359" s="4"/>
      <c r="Q2359" s="4"/>
    </row>
    <row r="2360" spans="1:17" ht="30" customHeight="1" x14ac:dyDescent="0.25">
      <c r="A2360" s="1">
        <v>31359</v>
      </c>
      <c r="B2360" s="2" t="str">
        <f>HYPERLINK("https://www.facebook.com/p/Tu%E1%BB%95i-tr%E1%BA%BB-C%C3%B4ng-an-huy%E1%BB%87n-Th%C3%A1i-Th%E1%BB%A5y-100083773900284/", "Công an xã Thuỵ Thanh tỉnh Thái Bình")</f>
        <v>Công an xã Thuỵ Thanh tỉnh Thái Bình</v>
      </c>
      <c r="C2360" s="12" t="s">
        <v>321</v>
      </c>
      <c r="D2360" s="12" t="s">
        <v>322</v>
      </c>
      <c r="F2360" s="4"/>
      <c r="G2360" s="4"/>
      <c r="H2360" s="4"/>
      <c r="I2360" s="1"/>
      <c r="J2360" s="1"/>
      <c r="K2360" s="1"/>
      <c r="L2360" s="1"/>
      <c r="M2360" s="1"/>
      <c r="N2360" s="4"/>
      <c r="O2360" s="4"/>
      <c r="P2360" s="4"/>
      <c r="Q2360" s="4"/>
    </row>
    <row r="2361" spans="1:17" ht="30" customHeight="1" x14ac:dyDescent="0.25">
      <c r="A2361" s="1">
        <v>31360</v>
      </c>
      <c r="B2361" s="2" t="str">
        <f>HYPERLINK("https://thaithuy.thaibinh.gov.vn/", "UBND Ủy ban nhân dân xã Thuỵ Thanh tỉnh Thái Bình")</f>
        <v>UBND Ủy ban nhân dân xã Thuỵ Thanh tỉnh Thái Bình</v>
      </c>
      <c r="C2361" s="12" t="s">
        <v>321</v>
      </c>
      <c r="F2361" s="4"/>
      <c r="G2361" s="4"/>
      <c r="H2361" s="4"/>
      <c r="I2361" s="1"/>
      <c r="J2361" s="1"/>
      <c r="K2361" s="1"/>
      <c r="L2361" s="1"/>
      <c r="M2361" s="1"/>
      <c r="N2361" s="4"/>
      <c r="O2361" s="4"/>
      <c r="P2361" s="4"/>
      <c r="Q2361" s="4"/>
    </row>
    <row r="2362" spans="1:17" ht="30" customHeight="1" x14ac:dyDescent="0.25">
      <c r="A2362" s="1">
        <v>31361</v>
      </c>
      <c r="B2362" s="2" t="str">
        <f>HYPERLINK("https://www.facebook.com/p/C%C3%B4ng-an-x%C3%A3-N%C3%A0-T%E1%BA%A5u-th%C3%A0nh-ph%E1%BB%91-%C4%90i%E1%BB%87n-Bi%C3%AAn-Ph%E1%BB%A7-100072035016233/", "Công an xã Nà Tấu tỉnh Điện Biên")</f>
        <v>Công an xã Nà Tấu tỉnh Điện Biên</v>
      </c>
      <c r="C2362" s="12" t="s">
        <v>321</v>
      </c>
      <c r="D2362" s="12" t="s">
        <v>322</v>
      </c>
      <c r="F2362" s="4"/>
      <c r="G2362" s="4"/>
      <c r="H2362" s="4"/>
      <c r="I2362" s="1"/>
      <c r="J2362" s="1"/>
      <c r="K2362" s="1"/>
      <c r="L2362" s="1"/>
      <c r="M2362" s="1"/>
      <c r="N2362" s="4"/>
      <c r="O2362" s="4"/>
      <c r="P2362" s="4"/>
      <c r="Q2362" s="4"/>
    </row>
    <row r="2363" spans="1:17" ht="30" customHeight="1" x14ac:dyDescent="0.25">
      <c r="A2363" s="1">
        <v>31362</v>
      </c>
      <c r="B2363" s="2" t="str">
        <f>HYPERLINK("https://stttt.dienbien.gov.vn/vi/about/danh-sach-nguoi-phat-ngon-tinh-dien-bien-nam-2018.html", "UBND Ủy ban nhân dân xã Nà Tấu tỉnh Điện Biên")</f>
        <v>UBND Ủy ban nhân dân xã Nà Tấu tỉnh Điện Biên</v>
      </c>
      <c r="C2363" s="12" t="s">
        <v>321</v>
      </c>
      <c r="F2363" s="4"/>
      <c r="G2363" s="4"/>
      <c r="H2363" s="4"/>
      <c r="I2363" s="1"/>
      <c r="J2363" s="1"/>
      <c r="K2363" s="1"/>
      <c r="L2363" s="1"/>
      <c r="M2363" s="1"/>
      <c r="N2363" s="4"/>
      <c r="O2363" s="4"/>
      <c r="P2363" s="4"/>
      <c r="Q2363" s="4"/>
    </row>
    <row r="2364" spans="1:17" ht="30" customHeight="1" x14ac:dyDescent="0.25">
      <c r="A2364" s="1">
        <v>31363</v>
      </c>
      <c r="B2364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364" s="12" t="s">
        <v>321</v>
      </c>
      <c r="D2364" s="12" t="s">
        <v>322</v>
      </c>
      <c r="F2364" s="4"/>
      <c r="G2364" s="4"/>
      <c r="H2364" s="4"/>
      <c r="I2364" s="1"/>
      <c r="J2364" s="1"/>
      <c r="K2364" s="1"/>
      <c r="L2364" s="1"/>
      <c r="M2364" s="1"/>
      <c r="N2364" s="4"/>
      <c r="O2364" s="4"/>
      <c r="P2364" s="4"/>
      <c r="Q2364" s="4"/>
    </row>
    <row r="2365" spans="1:17" ht="30" customHeight="1" x14ac:dyDescent="0.25">
      <c r="A2365" s="1">
        <v>31364</v>
      </c>
      <c r="B2365" s="2" t="str">
        <f>HYPERLINK("https://melinh.hanoi.gov.vn/", "UBND Ủy ban nhân dân huyện Mê Linh thành phố Hà Nội")</f>
        <v>UBND Ủy ban nhân dân huyện Mê Linh thành phố Hà Nội</v>
      </c>
      <c r="C2365" s="12" t="s">
        <v>321</v>
      </c>
      <c r="F2365" s="4"/>
      <c r="G2365" s="4"/>
      <c r="H2365" s="4"/>
      <c r="I2365" s="1"/>
      <c r="J2365" s="1"/>
      <c r="K2365" s="1"/>
      <c r="L2365" s="1"/>
      <c r="M2365" s="1"/>
      <c r="N2365" s="4"/>
      <c r="O2365" s="4"/>
      <c r="P2365" s="4"/>
      <c r="Q2365" s="4"/>
    </row>
    <row r="2366" spans="1:17" ht="30" customHeight="1" x14ac:dyDescent="0.25">
      <c r="A2366" s="1">
        <v>31365</v>
      </c>
      <c r="B2366" s="2" t="str">
        <f>HYPERLINK("https://www.facebook.com/groups/toi.yeu.xa.thuong.vuc.huyen.chuong.my/", "Công an xã Thượng Vực thành phố Hà Nội")</f>
        <v>Công an xã Thượng Vực thành phố Hà Nội</v>
      </c>
      <c r="C2366" s="12" t="s">
        <v>321</v>
      </c>
      <c r="D2366" s="12" t="s">
        <v>322</v>
      </c>
      <c r="F2366" s="4"/>
      <c r="G2366" s="4"/>
      <c r="H2366" s="4"/>
      <c r="I2366" s="1"/>
      <c r="J2366" s="1"/>
      <c r="K2366" s="1"/>
      <c r="L2366" s="1"/>
      <c r="M2366" s="1"/>
      <c r="N2366" s="4"/>
      <c r="O2366" s="4"/>
      <c r="P2366" s="4"/>
      <c r="Q2366" s="4"/>
    </row>
    <row r="2367" spans="1:17" ht="30" customHeight="1" x14ac:dyDescent="0.25">
      <c r="A2367" s="1">
        <v>31366</v>
      </c>
      <c r="B2367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367" s="12" t="s">
        <v>321</v>
      </c>
      <c r="F2367" s="4"/>
      <c r="G2367" s="4"/>
      <c r="H2367" s="4"/>
      <c r="I2367" s="1"/>
      <c r="J2367" s="1"/>
      <c r="K2367" s="1"/>
      <c r="L2367" s="1"/>
      <c r="M2367" s="1"/>
      <c r="N2367" s="4"/>
      <c r="O2367" s="4"/>
      <c r="P2367" s="4"/>
      <c r="Q2367" s="4"/>
    </row>
    <row r="2368" spans="1:17" ht="30" customHeight="1" x14ac:dyDescent="0.25">
      <c r="A2368" s="1">
        <v>31367</v>
      </c>
      <c r="B2368" s="2" t="str">
        <f>HYPERLINK("https://www.facebook.com/profile.php?id=100072188300088", "Công an xã Chiềng Pằn tỉnh Sơn La")</f>
        <v>Công an xã Chiềng Pằn tỉnh Sơn La</v>
      </c>
      <c r="C2368" s="12" t="s">
        <v>321</v>
      </c>
      <c r="D2368" s="12" t="s">
        <v>322</v>
      </c>
      <c r="F2368" s="4"/>
      <c r="G2368" s="4"/>
      <c r="H2368" s="4"/>
      <c r="I2368" s="1"/>
      <c r="J2368" s="1"/>
      <c r="K2368" s="1"/>
      <c r="L2368" s="1"/>
      <c r="M2368" s="1"/>
      <c r="N2368" s="4"/>
      <c r="O2368" s="4"/>
      <c r="P2368" s="4"/>
      <c r="Q2368" s="4"/>
    </row>
    <row r="2369" spans="1:17" ht="30" customHeight="1" x14ac:dyDescent="0.25">
      <c r="A2369" s="1">
        <v>31368</v>
      </c>
      <c r="B2369" s="2" t="str">
        <f>HYPERLINK("https://yenchau.sonla.gov.vn/?pageid=31386&amp;p_field=3758", "UBND Ủy ban nhân dân xã Chiềng Pằn tỉnh Sơn La")</f>
        <v>UBND Ủy ban nhân dân xã Chiềng Pằn tỉnh Sơn La</v>
      </c>
      <c r="C2369" s="12" t="s">
        <v>321</v>
      </c>
      <c r="F2369" s="4"/>
      <c r="G2369" s="4"/>
      <c r="H2369" s="4"/>
      <c r="I2369" s="1"/>
      <c r="J2369" s="1"/>
      <c r="K2369" s="1"/>
      <c r="L2369" s="1"/>
      <c r="M2369" s="1"/>
      <c r="N2369" s="4"/>
      <c r="O2369" s="4"/>
      <c r="P2369" s="4"/>
      <c r="Q2369" s="4"/>
    </row>
    <row r="2370" spans="1:17" ht="30" customHeight="1" x14ac:dyDescent="0.25">
      <c r="A2370" s="1">
        <v>31369</v>
      </c>
      <c r="B2370" s="2" t="str">
        <f>HYPERLINK("https://www.facebook.com/groups/toi.yeu.xa.ngoc.hoa.huyen.chuong.my/", "Công an xã Ngọc Hoà thành phố Hà Nội")</f>
        <v>Công an xã Ngọc Hoà thành phố Hà Nội</v>
      </c>
      <c r="C2370" s="12" t="s">
        <v>321</v>
      </c>
      <c r="D2370" s="12" t="s">
        <v>322</v>
      </c>
      <c r="F2370" s="4"/>
      <c r="G2370" s="4"/>
      <c r="H2370" s="4"/>
      <c r="I2370" s="1"/>
      <c r="J2370" s="1"/>
      <c r="K2370" s="1"/>
      <c r="L2370" s="1"/>
      <c r="M2370" s="1"/>
      <c r="N2370" s="4"/>
      <c r="O2370" s="4"/>
      <c r="P2370" s="4"/>
      <c r="Q2370" s="4"/>
    </row>
    <row r="2371" spans="1:17" ht="30" customHeight="1" x14ac:dyDescent="0.25">
      <c r="A2371" s="1">
        <v>31370</v>
      </c>
      <c r="B2371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371" s="12" t="s">
        <v>321</v>
      </c>
      <c r="F2371" s="4"/>
      <c r="G2371" s="4"/>
      <c r="H2371" s="4"/>
      <c r="I2371" s="1"/>
      <c r="J2371" s="1"/>
      <c r="K2371" s="1"/>
      <c r="L2371" s="1"/>
      <c r="M2371" s="1"/>
      <c r="N2371" s="4"/>
      <c r="O2371" s="4"/>
      <c r="P2371" s="4"/>
      <c r="Q2371" s="4"/>
    </row>
    <row r="2372" spans="1:17" ht="30" customHeight="1" x14ac:dyDescent="0.25">
      <c r="A2372" s="1">
        <v>31371</v>
      </c>
      <c r="B2372" s="2" t="str">
        <f>HYPERLINK("https://www.facebook.com/p/Tu%E1%BB%95i-tr%E1%BA%BB-C%C3%B4ng-an-t%E1%BB%89nh-Ki%C3%AAn-Giang-100064349125717/", "Công an xã Thạnh Đông tỉnh Kiên Giang")</f>
        <v>Công an xã Thạnh Đông tỉnh Kiên Giang</v>
      </c>
      <c r="C2372" s="12" t="s">
        <v>321</v>
      </c>
      <c r="D2372" s="12" t="s">
        <v>322</v>
      </c>
      <c r="F2372" s="4"/>
      <c r="G2372" s="4"/>
      <c r="H2372" s="4"/>
      <c r="I2372" s="1"/>
      <c r="J2372" s="1"/>
      <c r="K2372" s="1"/>
      <c r="L2372" s="1"/>
      <c r="M2372" s="1"/>
      <c r="N2372" s="4"/>
      <c r="O2372" s="4"/>
      <c r="P2372" s="4"/>
      <c r="Q2372" s="4"/>
    </row>
    <row r="2373" spans="1:17" ht="30" customHeight="1" x14ac:dyDescent="0.25">
      <c r="A2373" s="1">
        <v>31372</v>
      </c>
      <c r="B2373" s="2" t="str">
        <f>HYPERLINK("https://tanchau.tayninh.gov.vn/vi/page/Uy-ban-nhan-dan-xa-Thanh-Dong.html", "UBND Ủy ban nhân dân xã Thạnh Đông tỉnh Kiên Giang")</f>
        <v>UBND Ủy ban nhân dân xã Thạnh Đông tỉnh Kiên Giang</v>
      </c>
      <c r="C2373" s="12" t="s">
        <v>321</v>
      </c>
      <c r="F2373" s="4"/>
      <c r="G2373" s="4"/>
      <c r="H2373" s="4"/>
      <c r="I2373" s="1"/>
      <c r="J2373" s="1"/>
      <c r="K2373" s="1"/>
      <c r="L2373" s="1"/>
      <c r="M2373" s="1"/>
      <c r="N2373" s="4"/>
      <c r="O2373" s="4"/>
      <c r="P2373" s="4"/>
      <c r="Q2373" s="4"/>
    </row>
    <row r="2374" spans="1:17" ht="30" customHeight="1" x14ac:dyDescent="0.25">
      <c r="A2374" s="1">
        <v>31373</v>
      </c>
      <c r="B2374" s="2" t="str">
        <f>HYPERLINK("https://www.facebook.com/p/C%C3%B4ng-an-x%C3%A3-Li%C3%AAn-Hoa-Ph%C3%B9-Ninh-Ph%C3%BA-Th%E1%BB%8D-100082110200923/", "Công an xã Liên Hoa tỉnh Phú Thọ")</f>
        <v>Công an xã Liên Hoa tỉnh Phú Thọ</v>
      </c>
      <c r="C2374" s="12" t="s">
        <v>321</v>
      </c>
      <c r="D2374" s="12" t="s">
        <v>322</v>
      </c>
      <c r="F2374" s="4"/>
      <c r="G2374" s="4"/>
      <c r="H2374" s="4"/>
      <c r="I2374" s="1"/>
      <c r="J2374" s="1"/>
      <c r="K2374" s="1"/>
      <c r="L2374" s="1"/>
      <c r="M2374" s="1"/>
      <c r="N2374" s="4"/>
      <c r="O2374" s="4"/>
      <c r="P2374" s="4"/>
      <c r="Q2374" s="4"/>
    </row>
    <row r="2375" spans="1:17" ht="30" customHeight="1" x14ac:dyDescent="0.25">
      <c r="A2375" s="1">
        <v>31374</v>
      </c>
      <c r="B2375" s="2" t="str">
        <f>HYPERLINK("https://lienhoa.phuninh.phutho.gov.vn/gioi-thieu/co-cau-to-chuc/", "UBND Ủy ban nhân dân xã Liên Hoa tỉnh Phú Thọ")</f>
        <v>UBND Ủy ban nhân dân xã Liên Hoa tỉnh Phú Thọ</v>
      </c>
      <c r="C2375" s="12" t="s">
        <v>321</v>
      </c>
      <c r="F2375" s="4"/>
      <c r="G2375" s="4"/>
      <c r="H2375" s="4"/>
      <c r="I2375" s="1"/>
      <c r="J2375" s="1"/>
      <c r="K2375" s="1"/>
      <c r="L2375" s="1"/>
      <c r="M2375" s="1"/>
      <c r="N2375" s="4"/>
      <c r="O2375" s="4"/>
      <c r="P2375" s="4"/>
      <c r="Q2375" s="4"/>
    </row>
    <row r="2376" spans="1:17" ht="30" customHeight="1" x14ac:dyDescent="0.25">
      <c r="A2376" s="1">
        <v>31375</v>
      </c>
      <c r="B2376" s="2" t="str">
        <f>HYPERLINK("https://www.facebook.com/people/C%C3%B4ng-an-t%E1%BB%89nh-Qu%E1%BA%A3ng-Tr%E1%BB%8B/61567068835674/?_rdr", "Công an tỉnh Quảng Trị tỉnh Quảng Trị")</f>
        <v>Công an tỉnh Quảng Trị tỉnh Quảng Trị</v>
      </c>
      <c r="C2376" s="12" t="s">
        <v>321</v>
      </c>
      <c r="D2376" s="12" t="s">
        <v>322</v>
      </c>
      <c r="F2376" s="4"/>
      <c r="G2376" s="4"/>
      <c r="H2376" s="4"/>
      <c r="I2376" s="1"/>
      <c r="J2376" s="1"/>
      <c r="K2376" s="1"/>
      <c r="L2376" s="1"/>
      <c r="M2376" s="1"/>
      <c r="N2376" s="4"/>
      <c r="O2376" s="4"/>
      <c r="P2376" s="4"/>
      <c r="Q2376" s="4"/>
    </row>
    <row r="2377" spans="1:17" ht="30" customHeight="1" x14ac:dyDescent="0.25">
      <c r="A2377" s="1">
        <v>31376</v>
      </c>
      <c r="B2377" s="2" t="str">
        <f>HYPERLINK("https://www.quangtri.gov.vn/", "UBND Ủy ban nhân dântỉnh Quảng Trị tỉnh Quảng Trị")</f>
        <v>UBND Ủy ban nhân dântỉnh Quảng Trị tỉnh Quảng Trị</v>
      </c>
      <c r="C2377" s="12" t="s">
        <v>321</v>
      </c>
      <c r="F2377" s="4"/>
      <c r="G2377" s="4"/>
      <c r="H2377" s="4"/>
      <c r="I2377" s="1"/>
      <c r="J2377" s="1"/>
      <c r="K2377" s="1"/>
      <c r="L2377" s="1"/>
      <c r="M2377" s="1"/>
      <c r="N2377" s="4"/>
      <c r="O2377" s="4"/>
      <c r="P2377" s="4"/>
      <c r="Q2377" s="4"/>
    </row>
    <row r="2378" spans="1:17" ht="30" customHeight="1" x14ac:dyDescent="0.25">
      <c r="A2378" s="1">
        <v>31377</v>
      </c>
      <c r="B2378" s="2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2378" s="12" t="s">
        <v>321</v>
      </c>
      <c r="D2378" s="12" t="s">
        <v>322</v>
      </c>
      <c r="F2378" s="4"/>
      <c r="G2378" s="4"/>
      <c r="H2378" s="4"/>
      <c r="I2378" s="1"/>
      <c r="J2378" s="1"/>
      <c r="K2378" s="1"/>
      <c r="L2378" s="1"/>
      <c r="M2378" s="1"/>
      <c r="N2378" s="4"/>
      <c r="O2378" s="4"/>
      <c r="P2378" s="4"/>
      <c r="Q2378" s="4"/>
    </row>
    <row r="2379" spans="1:17" ht="30" customHeight="1" x14ac:dyDescent="0.25">
      <c r="A2379" s="1">
        <v>31378</v>
      </c>
      <c r="B2379" s="2" t="str">
        <f>HYPERLINK("https://cuvan.daitu.thainguyen.gov.vn/", "UBND Ủy ban nhân dân xã Cù Vân tỉnh Thái Nguyên")</f>
        <v>UBND Ủy ban nhân dân xã Cù Vân tỉnh Thái Nguyên</v>
      </c>
      <c r="C2379" s="12" t="s">
        <v>321</v>
      </c>
      <c r="F2379" s="4"/>
      <c r="G2379" s="4"/>
      <c r="H2379" s="4"/>
      <c r="I2379" s="1"/>
      <c r="J2379" s="1"/>
      <c r="K2379" s="1"/>
      <c r="L2379" s="1"/>
      <c r="M2379" s="1"/>
      <c r="N2379" s="4"/>
      <c r="O2379" s="4"/>
      <c r="P2379" s="4"/>
      <c r="Q2379" s="4"/>
    </row>
    <row r="2380" spans="1:17" ht="30" customHeight="1" x14ac:dyDescent="0.25">
      <c r="A2380" s="1">
        <v>31379</v>
      </c>
      <c r="B2380" s="2" t="str">
        <f>HYPERLINK("https://www.facebook.com/p/C%C3%B4ng-an-X%C3%A3-Kim-%C4%90%E1%BB%A9c-100072062261654/?_rdr", "Công an xã Kim Đức tỉnh Phú Thọ")</f>
        <v>Công an xã Kim Đức tỉnh Phú Thọ</v>
      </c>
      <c r="C2380" s="12" t="s">
        <v>321</v>
      </c>
      <c r="D2380" s="12" t="s">
        <v>322</v>
      </c>
      <c r="F2380" s="4"/>
      <c r="G2380" s="4"/>
      <c r="H2380" s="4"/>
      <c r="I2380" s="1"/>
      <c r="J2380" s="1"/>
      <c r="K2380" s="1"/>
      <c r="L2380" s="1"/>
      <c r="M2380" s="1"/>
      <c r="N2380" s="4"/>
      <c r="O2380" s="4"/>
      <c r="P2380" s="4"/>
      <c r="Q2380" s="4"/>
    </row>
    <row r="2381" spans="1:17" ht="30" customHeight="1" x14ac:dyDescent="0.25">
      <c r="A2381" s="1">
        <v>31380</v>
      </c>
      <c r="B2381" s="2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2381" s="12" t="s">
        <v>321</v>
      </c>
      <c r="F2381" s="4"/>
      <c r="G2381" s="4"/>
      <c r="H2381" s="4"/>
      <c r="I2381" s="1"/>
      <c r="J2381" s="1"/>
      <c r="K2381" s="1"/>
      <c r="L2381" s="1"/>
      <c r="M2381" s="1"/>
      <c r="N2381" s="4"/>
      <c r="O2381" s="4"/>
      <c r="P2381" s="4"/>
      <c r="Q2381" s="4"/>
    </row>
    <row r="2382" spans="1:17" ht="30" customHeight="1" x14ac:dyDescent="0.25">
      <c r="A2382" s="1">
        <v>31381</v>
      </c>
      <c r="B2382" s="2" t="s">
        <v>238</v>
      </c>
      <c r="C2382" s="13" t="s">
        <v>1</v>
      </c>
      <c r="D2382" s="12" t="s">
        <v>322</v>
      </c>
      <c r="F2382" s="4"/>
      <c r="G2382" s="4"/>
      <c r="H2382" s="4"/>
      <c r="I2382" s="1"/>
      <c r="J2382" s="1"/>
      <c r="K2382" s="1"/>
      <c r="L2382" s="1"/>
      <c r="M2382" s="1"/>
      <c r="N2382" s="4"/>
      <c r="O2382" s="4"/>
      <c r="P2382" s="4"/>
      <c r="Q2382" s="4"/>
    </row>
    <row r="2383" spans="1:17" ht="30" customHeight="1" x14ac:dyDescent="0.25">
      <c r="A2383" s="1">
        <v>31382</v>
      </c>
      <c r="B2383" s="2" t="str">
        <f>HYPERLINK("https://lienminh.namdinh.gov.vn/", "UBND Ủy ban nhân dân xã Liên Minh tỉnh Nam Định")</f>
        <v>UBND Ủy ban nhân dân xã Liên Minh tỉnh Nam Định</v>
      </c>
      <c r="C2383" s="12" t="s">
        <v>321</v>
      </c>
      <c r="F2383" s="4"/>
      <c r="G2383" s="4"/>
      <c r="H2383" s="4"/>
      <c r="I2383" s="1"/>
      <c r="J2383" s="1"/>
      <c r="K2383" s="1"/>
      <c r="L2383" s="1"/>
      <c r="M2383" s="1"/>
      <c r="N2383" s="4"/>
      <c r="O2383" s="4"/>
      <c r="P2383" s="4"/>
      <c r="Q2383" s="4"/>
    </row>
    <row r="2384" spans="1:17" ht="30" customHeight="1" x14ac:dyDescent="0.25">
      <c r="A2384" s="1">
        <v>31383</v>
      </c>
      <c r="B2384" s="2" t="str">
        <f>HYPERLINK("https://www.facebook.com/p/C%C3%B4ng-an-x%C3%A3-V%C4%A9nh-B%C3%ACnh-100072074544071/", "Công an xã Vĩnh Bình thành phố Cần Thơ")</f>
        <v>Công an xã Vĩnh Bình thành phố Cần Thơ</v>
      </c>
      <c r="C2384" s="12" t="s">
        <v>321</v>
      </c>
      <c r="D2384" s="12" t="s">
        <v>322</v>
      </c>
      <c r="F2384" s="4"/>
      <c r="G2384" s="4"/>
      <c r="H2384" s="4"/>
      <c r="I2384" s="1"/>
      <c r="J2384" s="1"/>
      <c r="K2384" s="1"/>
      <c r="L2384" s="1"/>
      <c r="M2384" s="1"/>
      <c r="N2384" s="4"/>
      <c r="O2384" s="4"/>
      <c r="P2384" s="4"/>
      <c r="Q2384" s="4"/>
    </row>
    <row r="2385" spans="1:17" ht="30" customHeight="1" x14ac:dyDescent="0.25">
      <c r="A2385" s="1">
        <v>31384</v>
      </c>
      <c r="B2385" s="2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2385" s="12" t="s">
        <v>321</v>
      </c>
      <c r="F2385" s="4"/>
      <c r="G2385" s="4"/>
      <c r="H2385" s="4"/>
      <c r="I2385" s="1"/>
      <c r="J2385" s="1"/>
      <c r="K2385" s="1"/>
      <c r="L2385" s="1"/>
      <c r="M2385" s="1"/>
      <c r="N2385" s="4"/>
      <c r="O2385" s="4"/>
      <c r="P2385" s="4"/>
      <c r="Q2385" s="4"/>
    </row>
    <row r="2386" spans="1:17" ht="30" customHeight="1" x14ac:dyDescent="0.25">
      <c r="A2386" s="1">
        <v>31385</v>
      </c>
      <c r="B2386" s="2" t="s">
        <v>239</v>
      </c>
      <c r="C2386" s="13" t="s">
        <v>1</v>
      </c>
      <c r="D2386" s="12" t="s">
        <v>322</v>
      </c>
      <c r="F2386" s="4"/>
      <c r="G2386" s="4"/>
      <c r="H2386" s="4"/>
      <c r="I2386" s="1"/>
      <c r="J2386" s="1"/>
      <c r="K2386" s="1"/>
      <c r="L2386" s="1"/>
      <c r="M2386" s="1"/>
      <c r="N2386" s="4"/>
      <c r="O2386" s="4"/>
      <c r="P2386" s="4"/>
      <c r="Q2386" s="4"/>
    </row>
    <row r="2387" spans="1:17" ht="30" customHeight="1" x14ac:dyDescent="0.25">
      <c r="A2387" s="1">
        <v>31386</v>
      </c>
      <c r="B2387" s="2" t="str">
        <f>HYPERLINK("http://gialam.hanoi.gov.vn/", "UBND Ủy ban nhân dân huyện Gia Lâm thành phố Hà Nội")</f>
        <v>UBND Ủy ban nhân dân huyện Gia Lâm thành phố Hà Nội</v>
      </c>
      <c r="C2387" s="12" t="s">
        <v>321</v>
      </c>
      <c r="F2387" s="4"/>
      <c r="G2387" s="4"/>
      <c r="H2387" s="4"/>
      <c r="I2387" s="1"/>
      <c r="J2387" s="1"/>
      <c r="K2387" s="1"/>
      <c r="L2387" s="1"/>
      <c r="M2387" s="1"/>
      <c r="N2387" s="4"/>
      <c r="O2387" s="4"/>
      <c r="P2387" s="4"/>
      <c r="Q2387" s="4"/>
    </row>
    <row r="2388" spans="1:17" ht="30" customHeight="1" x14ac:dyDescent="0.25">
      <c r="A2388" s="1">
        <v>31387</v>
      </c>
      <c r="B2388" s="2" t="s">
        <v>313</v>
      </c>
      <c r="C2388" s="14" t="s">
        <v>1</v>
      </c>
      <c r="D2388" s="12" t="s">
        <v>322</v>
      </c>
      <c r="F2388" s="4"/>
      <c r="G2388" s="4"/>
      <c r="H2388" s="4"/>
      <c r="I2388" s="1"/>
      <c r="J2388" s="1"/>
      <c r="K2388" s="1"/>
      <c r="L2388" s="1"/>
      <c r="M2388" s="1"/>
      <c r="N2388" s="4"/>
      <c r="O2388" s="4"/>
      <c r="P2388" s="4"/>
      <c r="Q2388" s="4"/>
    </row>
    <row r="2389" spans="1:17" ht="30" customHeight="1" x14ac:dyDescent="0.25">
      <c r="A2389" s="1">
        <v>31388</v>
      </c>
      <c r="B2389" s="2" t="str">
        <f>HYPERLINK("https://vuthu.thaibinh.gov.vn/", "UBND Ủy ban nhân dân xã Việt Thuận tỉnh Thái Bình")</f>
        <v>UBND Ủy ban nhân dân xã Việt Thuận tỉnh Thái Bình</v>
      </c>
      <c r="C2389" s="12" t="s">
        <v>321</v>
      </c>
      <c r="F2389" s="4"/>
      <c r="G2389" s="4"/>
      <c r="H2389" s="4"/>
      <c r="I2389" s="1"/>
      <c r="J2389" s="1"/>
      <c r="K2389" s="1"/>
      <c r="L2389" s="1"/>
      <c r="M2389" s="1"/>
      <c r="N2389" s="4"/>
      <c r="O2389" s="4"/>
      <c r="P2389" s="4"/>
      <c r="Q2389" s="4"/>
    </row>
    <row r="2390" spans="1:17" ht="30" customHeight="1" x14ac:dyDescent="0.25">
      <c r="A2390" s="1">
        <v>31389</v>
      </c>
      <c r="B2390" s="2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390" s="12" t="s">
        <v>321</v>
      </c>
      <c r="D2390" s="12" t="s">
        <v>322</v>
      </c>
      <c r="F2390" s="4"/>
      <c r="G2390" s="4"/>
      <c r="H2390" s="4"/>
      <c r="I2390" s="1"/>
      <c r="J2390" s="1"/>
      <c r="K2390" s="1"/>
      <c r="L2390" s="1"/>
      <c r="M2390" s="1"/>
      <c r="N2390" s="4"/>
      <c r="O2390" s="4"/>
      <c r="P2390" s="4"/>
      <c r="Q2390" s="4"/>
    </row>
    <row r="2391" spans="1:17" ht="30" customHeight="1" x14ac:dyDescent="0.25">
      <c r="A2391" s="1">
        <v>31390</v>
      </c>
      <c r="B2391" s="2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391" s="12" t="s">
        <v>321</v>
      </c>
      <c r="F2391" s="4"/>
      <c r="G2391" s="4"/>
      <c r="H2391" s="4"/>
      <c r="I2391" s="1"/>
      <c r="J2391" s="1"/>
      <c r="K2391" s="1"/>
      <c r="L2391" s="1"/>
      <c r="M2391" s="1"/>
      <c r="N2391" s="4"/>
      <c r="O2391" s="4"/>
      <c r="P2391" s="4"/>
      <c r="Q2391" s="4"/>
    </row>
    <row r="2392" spans="1:17" ht="30" customHeight="1" x14ac:dyDescent="0.25">
      <c r="A2392" s="1">
        <v>31391</v>
      </c>
      <c r="B2392" s="2" t="str">
        <f>HYPERLINK("https://www.facebook.com/p/C%C3%B4ng-an-x%C3%A3-Ch%C3%AD-T%C3%A2n-100070525734695/?locale=fy_NL", "Công an xã Chí Tân tỉnh Hưng Yên")</f>
        <v>Công an xã Chí Tân tỉnh Hưng Yên</v>
      </c>
      <c r="C2392" s="12" t="s">
        <v>321</v>
      </c>
      <c r="D2392" s="12" t="s">
        <v>322</v>
      </c>
      <c r="F2392" s="4"/>
      <c r="G2392" s="4"/>
      <c r="H2392" s="4"/>
      <c r="I2392" s="1"/>
      <c r="J2392" s="1"/>
      <c r="K2392" s="1"/>
      <c r="L2392" s="1"/>
      <c r="M2392" s="1"/>
      <c r="N2392" s="4"/>
      <c r="O2392" s="4"/>
      <c r="P2392" s="4"/>
      <c r="Q2392" s="4"/>
    </row>
    <row r="2393" spans="1:17" ht="30" customHeight="1" x14ac:dyDescent="0.25">
      <c r="A2393" s="1">
        <v>31392</v>
      </c>
      <c r="B2393" s="2" t="str">
        <f>HYPERLINK("https://www.quangninh.gov.vn/donvi/xahiephoa/Trang/ChiTietTinTuc.aspx?nid=943", "UBND Ủy ban nhân dân xã Chí Tân tỉnh Hưng Yên")</f>
        <v>UBND Ủy ban nhân dân xã Chí Tân tỉnh Hưng Yên</v>
      </c>
      <c r="C2393" s="12" t="s">
        <v>321</v>
      </c>
      <c r="F2393" s="4"/>
      <c r="G2393" s="4"/>
      <c r="H2393" s="4"/>
      <c r="I2393" s="1"/>
      <c r="J2393" s="1"/>
      <c r="K2393" s="1"/>
      <c r="L2393" s="1"/>
      <c r="M2393" s="1"/>
      <c r="N2393" s="4"/>
      <c r="O2393" s="4"/>
      <c r="P2393" s="4"/>
      <c r="Q2393" s="4"/>
    </row>
    <row r="2394" spans="1:17" ht="30" customHeight="1" x14ac:dyDescent="0.25">
      <c r="A2394" s="1">
        <v>31393</v>
      </c>
      <c r="B2394" s="2" t="str">
        <f>HYPERLINK("https://www.facebook.com/p/C%C3%B4ng-an-x%C3%A3-Ng%E1%BB%8Dc-Quan-100022836976673/", "Công an xã Ngọc Quan tỉnh Phú Thọ")</f>
        <v>Công an xã Ngọc Quan tỉnh Phú Thọ</v>
      </c>
      <c r="C2394" s="12" t="s">
        <v>321</v>
      </c>
      <c r="D2394" s="12" t="s">
        <v>322</v>
      </c>
      <c r="F2394" s="4"/>
      <c r="G2394" s="4"/>
      <c r="H2394" s="4"/>
      <c r="I2394" s="1"/>
      <c r="J2394" s="1"/>
      <c r="K2394" s="1"/>
      <c r="L2394" s="1"/>
      <c r="M2394" s="1"/>
      <c r="N2394" s="4"/>
      <c r="O2394" s="4"/>
      <c r="P2394" s="4"/>
      <c r="Q2394" s="4"/>
    </row>
    <row r="2395" spans="1:17" ht="30" customHeight="1" x14ac:dyDescent="0.25">
      <c r="A2395" s="1">
        <v>31394</v>
      </c>
      <c r="B2395" s="2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395" s="12" t="s">
        <v>321</v>
      </c>
      <c r="F2395" s="4"/>
      <c r="G2395" s="4"/>
      <c r="H2395" s="4"/>
      <c r="I2395" s="1"/>
      <c r="J2395" s="1"/>
      <c r="K2395" s="1"/>
      <c r="L2395" s="1"/>
      <c r="M2395" s="1"/>
      <c r="N2395" s="4"/>
      <c r="O2395" s="4"/>
      <c r="P2395" s="4"/>
      <c r="Q2395" s="4"/>
    </row>
    <row r="2396" spans="1:17" ht="30" customHeight="1" x14ac:dyDescent="0.25">
      <c r="A2396" s="1">
        <v>31395</v>
      </c>
      <c r="B2396" s="2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396" s="12" t="s">
        <v>321</v>
      </c>
      <c r="D2396" s="12" t="s">
        <v>322</v>
      </c>
      <c r="F2396" s="4"/>
      <c r="G2396" s="4"/>
      <c r="H2396" s="4"/>
      <c r="I2396" s="1"/>
      <c r="J2396" s="1"/>
      <c r="K2396" s="1"/>
      <c r="L2396" s="1"/>
      <c r="M2396" s="1"/>
      <c r="N2396" s="4"/>
      <c r="O2396" s="4"/>
      <c r="P2396" s="4"/>
      <c r="Q2396" s="4"/>
    </row>
    <row r="2397" spans="1:17" ht="30" customHeight="1" x14ac:dyDescent="0.25">
      <c r="A2397" s="1">
        <v>31396</v>
      </c>
      <c r="B2397" s="2" t="str">
        <f>HYPERLINK("https://daitu.thainguyen.gov.vn/", "UBND Ủy ban nhân dân huyện Đại Từ tỉnh Thái Nguyên")</f>
        <v>UBND Ủy ban nhân dân huyện Đại Từ tỉnh Thái Nguyên</v>
      </c>
      <c r="C2397" s="12" t="s">
        <v>321</v>
      </c>
      <c r="F2397" s="4"/>
      <c r="G2397" s="4"/>
      <c r="H2397" s="4"/>
      <c r="I2397" s="1"/>
      <c r="J2397" s="1"/>
      <c r="K2397" s="1"/>
      <c r="L2397" s="1"/>
      <c r="M2397" s="1"/>
      <c r="N2397" s="4"/>
      <c r="O2397" s="4"/>
      <c r="P2397" s="4"/>
      <c r="Q2397" s="4"/>
    </row>
    <row r="2398" spans="1:17" ht="30" customHeight="1" x14ac:dyDescent="0.25">
      <c r="A2398" s="1">
        <v>31397</v>
      </c>
      <c r="B2398" s="2" t="s">
        <v>314</v>
      </c>
      <c r="C2398" s="14" t="s">
        <v>1</v>
      </c>
      <c r="D2398" s="12" t="s">
        <v>322</v>
      </c>
      <c r="F2398" s="4"/>
      <c r="G2398" s="4"/>
      <c r="H2398" s="4"/>
      <c r="I2398" s="1"/>
      <c r="J2398" s="1"/>
      <c r="K2398" s="1"/>
      <c r="L2398" s="1"/>
      <c r="M2398" s="1"/>
      <c r="N2398" s="4"/>
      <c r="O2398" s="4"/>
      <c r="P2398" s="4"/>
      <c r="Q2398" s="4"/>
    </row>
    <row r="2399" spans="1:17" ht="30" customHeight="1" x14ac:dyDescent="0.25">
      <c r="A2399" s="1">
        <v>31398</v>
      </c>
      <c r="B2399" s="2" t="str">
        <f>HYPERLINK("https://bentre.gov.vn/Documents/848_danh_sach%20nguoi%20phat%20ngon.pdf", "UBND Ủy ban nhân dân xã An Hòa Tây tỉnh Bến Tre")</f>
        <v>UBND Ủy ban nhân dân xã An Hòa Tây tỉnh Bến Tre</v>
      </c>
      <c r="C2399" s="12" t="s">
        <v>321</v>
      </c>
      <c r="F2399" s="4"/>
      <c r="G2399" s="4"/>
      <c r="H2399" s="4"/>
      <c r="I2399" s="1"/>
      <c r="J2399" s="1"/>
      <c r="K2399" s="1"/>
      <c r="L2399" s="1"/>
      <c r="M2399" s="1"/>
      <c r="N2399" s="4"/>
      <c r="O2399" s="4"/>
      <c r="P2399" s="4"/>
      <c r="Q2399" s="4"/>
    </row>
    <row r="2400" spans="1:17" ht="30" customHeight="1" x14ac:dyDescent="0.25">
      <c r="A2400" s="1">
        <v>31399</v>
      </c>
      <c r="B2400" s="2" t="s">
        <v>315</v>
      </c>
      <c r="C2400" s="14" t="s">
        <v>1</v>
      </c>
      <c r="D2400" s="12" t="s">
        <v>322</v>
      </c>
      <c r="F2400" s="4"/>
      <c r="G2400" s="4"/>
      <c r="H2400" s="4"/>
      <c r="I2400" s="1"/>
      <c r="J2400" s="1"/>
      <c r="K2400" s="1"/>
      <c r="L2400" s="1"/>
      <c r="M2400" s="1"/>
      <c r="N2400" s="4"/>
      <c r="O2400" s="4"/>
      <c r="P2400" s="4"/>
      <c r="Q2400" s="4"/>
    </row>
    <row r="2401" spans="1:17" ht="30" customHeight="1" x14ac:dyDescent="0.25">
      <c r="A2401" s="1">
        <v>31400</v>
      </c>
      <c r="B2401" s="2" t="str">
        <f>HYPERLINK("https://thanhxuan.hanoi.gov.vn/", "UBND Ủy ban nhân dân phường Đại Xuân thành phố Hà Nội")</f>
        <v>UBND Ủy ban nhân dân phường Đại Xuân thành phố Hà Nội</v>
      </c>
      <c r="C2401" s="12" t="s">
        <v>321</v>
      </c>
      <c r="F2401" s="4"/>
      <c r="G2401" s="4"/>
      <c r="H2401" s="4"/>
      <c r="I2401" s="1"/>
      <c r="J2401" s="1"/>
      <c r="K2401" s="1"/>
      <c r="L2401" s="1"/>
      <c r="M2401" s="1"/>
      <c r="N2401" s="4"/>
      <c r="O2401" s="4"/>
      <c r="P2401" s="4"/>
      <c r="Q2401" s="4"/>
    </row>
    <row r="2402" spans="1:17" ht="30" customHeight="1" x14ac:dyDescent="0.25">
      <c r="A2402" s="1">
        <v>31401</v>
      </c>
      <c r="B2402" s="2" t="str">
        <f>HYPERLINK("https://www.facebook.com/CADKN/", "Công an xã Đạ K'Nàng tỉnh Lâm Đồng")</f>
        <v>Công an xã Đạ K'Nàng tỉnh Lâm Đồng</v>
      </c>
      <c r="C2402" s="12" t="s">
        <v>321</v>
      </c>
      <c r="D2402" s="12" t="s">
        <v>322</v>
      </c>
      <c r="F2402" s="4"/>
      <c r="G2402" s="4"/>
      <c r="H2402" s="4"/>
      <c r="I2402" s="1"/>
      <c r="J2402" s="1"/>
      <c r="K2402" s="1"/>
      <c r="L2402" s="1"/>
      <c r="M2402" s="1"/>
      <c r="N2402" s="4"/>
      <c r="O2402" s="4"/>
      <c r="P2402" s="4"/>
      <c r="Q2402" s="4"/>
    </row>
    <row r="2403" spans="1:17" ht="30" customHeight="1" x14ac:dyDescent="0.25">
      <c r="A2403" s="1">
        <v>31402</v>
      </c>
      <c r="B2403" s="2" t="str">
        <f>HYPERLINK("https://lamdong.gov.vn/sites/damrong/gioithieu/danhbahuyen/SitePages/ubnd-cac-xa.aspx", "UBND Ủy ban nhân dân xã Đạ K'Nàng tỉnh Lâm Đồng")</f>
        <v>UBND Ủy ban nhân dân xã Đạ K'Nàng tỉnh Lâm Đồng</v>
      </c>
      <c r="C2403" s="12" t="s">
        <v>321</v>
      </c>
      <c r="F2403" s="4"/>
      <c r="G2403" s="4"/>
      <c r="H2403" s="4"/>
      <c r="I2403" s="1"/>
      <c r="J2403" s="1"/>
      <c r="K2403" s="1"/>
      <c r="L2403" s="1"/>
      <c r="M2403" s="1"/>
      <c r="N2403" s="4"/>
      <c r="O2403" s="4"/>
      <c r="P2403" s="4"/>
      <c r="Q2403" s="4"/>
    </row>
    <row r="2404" spans="1:17" ht="30" customHeight="1" x14ac:dyDescent="0.25">
      <c r="A2404" s="1">
        <v>31403</v>
      </c>
      <c r="B2404" s="2" t="s">
        <v>9</v>
      </c>
      <c r="C2404" s="14" t="s">
        <v>1</v>
      </c>
      <c r="D2404" s="12" t="s">
        <v>322</v>
      </c>
      <c r="F2404" s="4"/>
      <c r="G2404" s="4"/>
      <c r="H2404" s="4"/>
      <c r="I2404" s="1"/>
      <c r="J2404" s="1"/>
      <c r="K2404" s="1"/>
      <c r="L2404" s="1"/>
      <c r="M2404" s="1"/>
      <c r="N2404" s="4"/>
      <c r="O2404" s="4"/>
      <c r="P2404" s="4"/>
      <c r="Q2404" s="4"/>
    </row>
    <row r="2405" spans="1:17" ht="30" customHeight="1" x14ac:dyDescent="0.25">
      <c r="A2405" s="1">
        <v>31404</v>
      </c>
      <c r="B2405" s="2" t="str">
        <f>HYPERLINK("https://m.hdndtuyenquang.gov.vn/dai-bieu-voi-cu-tri/tra-loi-y-kien/yen-son/xa-dao-vien.html", "UBND Ủy ban nhân dân xã Đạo Viện tỉnh Tuyên Quang")</f>
        <v>UBND Ủy ban nhân dân xã Đạo Viện tỉnh Tuyên Quang</v>
      </c>
      <c r="C2405" s="12" t="s">
        <v>321</v>
      </c>
      <c r="F2405" s="4"/>
      <c r="G2405" s="4"/>
      <c r="H2405" s="4"/>
      <c r="I2405" s="1"/>
      <c r="J2405" s="1"/>
      <c r="K2405" s="1"/>
      <c r="L2405" s="1"/>
      <c r="M2405" s="1"/>
      <c r="N2405" s="4"/>
      <c r="O2405" s="4"/>
      <c r="P2405" s="4"/>
      <c r="Q2405" s="4"/>
    </row>
    <row r="2406" spans="1:17" ht="30" customHeight="1" x14ac:dyDescent="0.25">
      <c r="A2406" s="1">
        <v>31405</v>
      </c>
      <c r="B2406" s="2" t="str">
        <f>HYPERLINK("https://www.facebook.com/p/C%C3%B4ng-an-x%C3%A3-%C4%90%E1%BA%B7ng-L%E1%BB%85-huy%E1%BB%87n-%C3%82n-Thi-t%E1%BB%89nh-H%C6%B0ng-Y%C3%AAn-100070670761232/", "Công an xã Đặng Lễ tỉnh Hưng Yên")</f>
        <v>Công an xã Đặng Lễ tỉnh Hưng Yên</v>
      </c>
      <c r="C2406" s="12" t="s">
        <v>321</v>
      </c>
      <c r="D2406" s="12" t="s">
        <v>322</v>
      </c>
      <c r="F2406" s="4"/>
      <c r="G2406" s="4"/>
      <c r="H2406" s="4"/>
      <c r="I2406" s="1"/>
      <c r="J2406" s="1"/>
      <c r="K2406" s="1"/>
      <c r="L2406" s="1"/>
      <c r="M2406" s="1"/>
      <c r="N2406" s="4"/>
      <c r="O2406" s="4"/>
      <c r="P2406" s="4"/>
      <c r="Q2406" s="4"/>
    </row>
    <row r="2407" spans="1:17" ht="30" customHeight="1" x14ac:dyDescent="0.25">
      <c r="A2407" s="1">
        <v>31406</v>
      </c>
      <c r="B2407" s="2" t="str">
        <f>HYPERLINK("https://dichvucong.hungyen.gov.vn/dichvucong/hotline", "UBND Ủy ban nhân dân xã Đặng Lễ tỉnh Hưng Yên")</f>
        <v>UBND Ủy ban nhân dân xã Đặng Lễ tỉnh Hưng Yên</v>
      </c>
      <c r="C2407" s="12" t="s">
        <v>321</v>
      </c>
      <c r="F2407" s="4"/>
      <c r="G2407" s="4"/>
      <c r="H2407" s="4"/>
      <c r="I2407" s="1"/>
      <c r="J2407" s="1"/>
      <c r="K2407" s="1"/>
      <c r="L2407" s="1"/>
      <c r="M2407" s="1"/>
      <c r="N2407" s="4"/>
      <c r="O2407" s="4"/>
      <c r="P2407" s="4"/>
      <c r="Q2407" s="4"/>
    </row>
    <row r="2408" spans="1:17" ht="30" customHeight="1" x14ac:dyDescent="0.25">
      <c r="A2408" s="1">
        <v>31407</v>
      </c>
      <c r="B2408" s="2" t="str">
        <f>HYPERLINK("https://www.facebook.com/p/C%C3%B4ng-An-x%C3%A3-%C4%90%E1%BB%8Bnh-B%C3%ACnh-Y%C3%AAn-%C4%90%E1%BB%8Bnh-Thanh-Ho%C3%A1-100083486191339/", "Công an xã Định Bình tỉnh Thanh Hóa")</f>
        <v>Công an xã Định Bình tỉnh Thanh Hóa</v>
      </c>
      <c r="C2408" s="12" t="s">
        <v>321</v>
      </c>
      <c r="D2408" s="12" t="s">
        <v>322</v>
      </c>
      <c r="F2408" s="4"/>
      <c r="G2408" s="4"/>
      <c r="H2408" s="4"/>
      <c r="I2408" s="1"/>
      <c r="J2408" s="1"/>
      <c r="K2408" s="1"/>
      <c r="L2408" s="1"/>
      <c r="M2408" s="1"/>
      <c r="N2408" s="4"/>
      <c r="O2408" s="4"/>
      <c r="P2408" s="4"/>
      <c r="Q2408" s="4"/>
    </row>
    <row r="2409" spans="1:17" ht="30" customHeight="1" x14ac:dyDescent="0.25">
      <c r="A2409" s="1">
        <v>31408</v>
      </c>
      <c r="B2409" s="2" t="str">
        <f>HYPERLINK("https://kimson.ninhbinh.gov.vn/gioi-thieu/xa-dinh-hoa", "UBND Ủy ban nhân dân xã Định Bình tỉnh Thanh Hóa")</f>
        <v>UBND Ủy ban nhân dân xã Định Bình tỉnh Thanh Hóa</v>
      </c>
      <c r="C2409" s="12" t="s">
        <v>321</v>
      </c>
      <c r="F2409" s="4"/>
      <c r="G2409" s="4"/>
      <c r="H2409" s="4"/>
      <c r="I2409" s="1"/>
      <c r="J2409" s="1"/>
      <c r="K2409" s="1"/>
      <c r="L2409" s="1"/>
      <c r="M2409" s="1"/>
      <c r="N2409" s="4"/>
      <c r="O2409" s="4"/>
      <c r="P2409" s="4"/>
      <c r="Q2409" s="4"/>
    </row>
    <row r="2410" spans="1:17" ht="30" customHeight="1" x14ac:dyDescent="0.25">
      <c r="A2410" s="1">
        <v>31409</v>
      </c>
      <c r="B2410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410" s="12" t="s">
        <v>321</v>
      </c>
      <c r="D2410" s="12" t="s">
        <v>322</v>
      </c>
      <c r="F2410" s="4"/>
      <c r="G2410" s="4"/>
      <c r="H2410" s="4"/>
      <c r="I2410" s="1"/>
      <c r="J2410" s="1"/>
      <c r="K2410" s="1"/>
      <c r="L2410" s="1"/>
      <c r="M2410" s="1"/>
      <c r="N2410" s="4"/>
      <c r="O2410" s="4"/>
      <c r="P2410" s="4"/>
      <c r="Q2410" s="4"/>
    </row>
    <row r="2411" spans="1:17" ht="30" customHeight="1" x14ac:dyDescent="0.25">
      <c r="A2411" s="1">
        <v>31410</v>
      </c>
      <c r="B2411" s="2" t="str">
        <f>HYPERLINK("https://melinh.hanoi.gov.vn/", "UBND Ủy ban nhân dân huyện Mê Linh thành phố Hà Nội")</f>
        <v>UBND Ủy ban nhân dân huyện Mê Linh thành phố Hà Nội</v>
      </c>
      <c r="C2411" s="12" t="s">
        <v>321</v>
      </c>
      <c r="F2411" s="4"/>
      <c r="G2411" s="4"/>
      <c r="H2411" s="4"/>
      <c r="I2411" s="1"/>
      <c r="J2411" s="1"/>
      <c r="K2411" s="1"/>
      <c r="L2411" s="1"/>
      <c r="M2411" s="1"/>
      <c r="N2411" s="4"/>
      <c r="O2411" s="4"/>
      <c r="P2411" s="4"/>
      <c r="Q2411" s="4"/>
    </row>
    <row r="2412" spans="1:17" ht="30" customHeight="1" x14ac:dyDescent="0.25">
      <c r="A2412" s="1">
        <v>31411</v>
      </c>
      <c r="B2412" s="2" t="str">
        <f>HYPERLINK("https://www.facebook.com/groups/toi.yeu.xa.thuong.vuc.huyen.chuong.my/", "Công an xã Thượng Vực thành phố Hà Nội")</f>
        <v>Công an xã Thượng Vực thành phố Hà Nội</v>
      </c>
      <c r="C2412" s="12" t="s">
        <v>321</v>
      </c>
      <c r="D2412" s="12" t="s">
        <v>322</v>
      </c>
      <c r="F2412" s="4"/>
      <c r="G2412" s="4"/>
      <c r="H2412" s="4"/>
      <c r="I2412" s="1"/>
      <c r="J2412" s="1"/>
      <c r="K2412" s="1"/>
      <c r="L2412" s="1"/>
      <c r="M2412" s="1"/>
      <c r="N2412" s="4"/>
      <c r="O2412" s="4"/>
      <c r="P2412" s="4"/>
      <c r="Q2412" s="4"/>
    </row>
    <row r="2413" spans="1:17" ht="30" customHeight="1" x14ac:dyDescent="0.25">
      <c r="A2413" s="1">
        <v>31412</v>
      </c>
      <c r="B2413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413" s="12" t="s">
        <v>321</v>
      </c>
      <c r="F2413" s="4"/>
      <c r="G2413" s="4"/>
      <c r="H2413" s="4"/>
      <c r="I2413" s="1"/>
      <c r="J2413" s="1"/>
      <c r="K2413" s="1"/>
      <c r="L2413" s="1"/>
      <c r="M2413" s="1"/>
      <c r="N2413" s="4"/>
      <c r="O2413" s="4"/>
      <c r="P2413" s="4"/>
      <c r="Q2413" s="4"/>
    </row>
    <row r="2414" spans="1:17" ht="30" customHeight="1" x14ac:dyDescent="0.25">
      <c r="A2414" s="1">
        <v>31413</v>
      </c>
      <c r="B2414" s="2" t="str">
        <f>HYPERLINK("https://www.facebook.com/profile.php?id=100072188300088", "Công an xã Chiềng Pằn tỉnh Sơn La")</f>
        <v>Công an xã Chiềng Pằn tỉnh Sơn La</v>
      </c>
      <c r="C2414" s="12" t="s">
        <v>321</v>
      </c>
      <c r="D2414" s="12" t="s">
        <v>322</v>
      </c>
      <c r="F2414" s="4"/>
      <c r="G2414" s="4"/>
      <c r="H2414" s="4"/>
      <c r="I2414" s="1"/>
      <c r="J2414" s="1"/>
      <c r="K2414" s="1"/>
      <c r="L2414" s="1"/>
      <c r="M2414" s="1"/>
      <c r="N2414" s="4"/>
      <c r="O2414" s="4"/>
      <c r="P2414" s="4"/>
      <c r="Q2414" s="4"/>
    </row>
    <row r="2415" spans="1:17" ht="30" customHeight="1" x14ac:dyDescent="0.25">
      <c r="A2415" s="1">
        <v>31414</v>
      </c>
      <c r="B2415" s="2" t="str">
        <f>HYPERLINK("https://yenchau.sonla.gov.vn/?pageid=31386&amp;p_field=3758", "UBND Ủy ban nhân dân xã Chiềng Pằn tỉnh Sơn La")</f>
        <v>UBND Ủy ban nhân dân xã Chiềng Pằn tỉnh Sơn La</v>
      </c>
      <c r="C2415" s="12" t="s">
        <v>321</v>
      </c>
      <c r="F2415" s="4"/>
      <c r="G2415" s="4"/>
      <c r="H2415" s="4"/>
      <c r="I2415" s="1"/>
      <c r="J2415" s="1"/>
      <c r="K2415" s="1"/>
      <c r="L2415" s="1"/>
      <c r="M2415" s="1"/>
      <c r="N2415" s="4"/>
      <c r="O2415" s="4"/>
      <c r="P2415" s="4"/>
      <c r="Q2415" s="4"/>
    </row>
    <row r="2416" spans="1:17" ht="30" customHeight="1" x14ac:dyDescent="0.25">
      <c r="A2416" s="1">
        <v>31415</v>
      </c>
      <c r="B2416" s="2" t="str">
        <f>HYPERLINK("https://www.facebook.com/groups/toi.yeu.xa.ngoc.hoa.huyen.chuong.my/", "Công an xã Ngọc Hoà thành phố Hà Nội")</f>
        <v>Công an xã Ngọc Hoà thành phố Hà Nội</v>
      </c>
      <c r="C2416" s="12" t="s">
        <v>321</v>
      </c>
      <c r="D2416" s="12" t="s">
        <v>322</v>
      </c>
      <c r="F2416" s="4"/>
      <c r="G2416" s="4"/>
      <c r="H2416" s="4"/>
      <c r="I2416" s="1"/>
      <c r="J2416" s="1"/>
      <c r="K2416" s="1"/>
      <c r="L2416" s="1"/>
      <c r="M2416" s="1"/>
      <c r="N2416" s="4"/>
      <c r="O2416" s="4"/>
      <c r="P2416" s="4"/>
      <c r="Q2416" s="4"/>
    </row>
    <row r="2417" spans="1:17" ht="30" customHeight="1" x14ac:dyDescent="0.25">
      <c r="A2417" s="1">
        <v>31416</v>
      </c>
      <c r="B2417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417" s="12" t="s">
        <v>321</v>
      </c>
      <c r="F2417" s="4"/>
      <c r="G2417" s="4"/>
      <c r="H2417" s="4"/>
      <c r="I2417" s="1"/>
      <c r="J2417" s="1"/>
      <c r="K2417" s="1"/>
      <c r="L2417" s="1"/>
      <c r="M2417" s="1"/>
      <c r="N2417" s="4"/>
      <c r="O2417" s="4"/>
      <c r="P2417" s="4"/>
      <c r="Q2417" s="4"/>
    </row>
    <row r="2418" spans="1:17" ht="30" customHeight="1" x14ac:dyDescent="0.25">
      <c r="A2418" s="1">
        <v>31417</v>
      </c>
      <c r="B2418" s="2" t="str">
        <f>HYPERLINK("https://www.facebook.com/100079671240551/photos/494625456536492/?_rdr", "Công an xã Úc Kỳ tỉnh Thái Nguyên")</f>
        <v>Công an xã Úc Kỳ tỉnh Thái Nguyên</v>
      </c>
      <c r="C2418" s="12" t="s">
        <v>321</v>
      </c>
      <c r="D2418" s="12" t="s">
        <v>322</v>
      </c>
      <c r="F2418" s="4"/>
      <c r="G2418" s="4"/>
      <c r="H2418" s="4"/>
      <c r="I2418" s="1"/>
      <c r="J2418" s="1"/>
      <c r="K2418" s="1"/>
      <c r="L2418" s="1"/>
      <c r="M2418" s="1"/>
      <c r="N2418" s="4"/>
      <c r="O2418" s="4"/>
      <c r="P2418" s="4"/>
      <c r="Q2418" s="4"/>
    </row>
    <row r="2419" spans="1:17" ht="30" customHeight="1" x14ac:dyDescent="0.25">
      <c r="A2419" s="1">
        <v>31418</v>
      </c>
      <c r="B2419" s="2" t="str">
        <f>HYPERLINK("https://phubinh.thainguyen.gov.vn/xa-uc-ky", "UBND Ủy ban nhân dân xã Úc Kỳ tỉnh Thái Nguyên")</f>
        <v>UBND Ủy ban nhân dân xã Úc Kỳ tỉnh Thái Nguyên</v>
      </c>
      <c r="C2419" s="12" t="s">
        <v>321</v>
      </c>
      <c r="F2419" s="4"/>
      <c r="G2419" s="4"/>
      <c r="H2419" s="4"/>
      <c r="I2419" s="1"/>
      <c r="J2419" s="1"/>
      <c r="K2419" s="1"/>
      <c r="L2419" s="1"/>
      <c r="M2419" s="1"/>
      <c r="N2419" s="4"/>
      <c r="O2419" s="4"/>
      <c r="P2419" s="4"/>
      <c r="Q2419" s="4"/>
    </row>
    <row r="2420" spans="1:17" ht="30" customHeight="1" x14ac:dyDescent="0.25">
      <c r="A2420" s="1">
        <v>31419</v>
      </c>
      <c r="B2420" s="2" t="str">
        <f>HYPERLINK("https://www.facebook.com/p/C%C3%B4ng-an-X%C3%A3-%C4%90%C3%A0o-Vi%C3%AAn-Th%E1%BB%8B-x%C3%A3-Qu%E1%BA%BF-V%C3%B5-100082317493607/", "Công an xã Đào Viên tỉnh Bắc Ninh")</f>
        <v>Công an xã Đào Viên tỉnh Bắc Ninh</v>
      </c>
      <c r="C2420" s="12" t="s">
        <v>321</v>
      </c>
      <c r="D2420" s="12" t="s">
        <v>322</v>
      </c>
      <c r="F2420" s="4"/>
      <c r="G2420" s="4"/>
      <c r="H2420" s="4"/>
      <c r="I2420" s="1"/>
      <c r="J2420" s="1"/>
      <c r="K2420" s="1"/>
      <c r="L2420" s="1"/>
      <c r="M2420" s="1"/>
      <c r="N2420" s="4"/>
      <c r="O2420" s="4"/>
      <c r="P2420" s="4"/>
      <c r="Q2420" s="4"/>
    </row>
    <row r="2421" spans="1:17" ht="30" customHeight="1" x14ac:dyDescent="0.25">
      <c r="A2421" s="1">
        <v>31420</v>
      </c>
      <c r="B2421" s="2" t="str">
        <f>HYPERLINK("https://quevo.bacninh.gov.vn/news/-/details/22344/xa-ao-vien", "UBND Ủy ban nhân dân xã Đào Viên tỉnh Bắc Ninh")</f>
        <v>UBND Ủy ban nhân dân xã Đào Viên tỉnh Bắc Ninh</v>
      </c>
      <c r="C2421" s="12" t="s">
        <v>321</v>
      </c>
      <c r="F2421" s="4"/>
      <c r="G2421" s="4"/>
      <c r="H2421" s="4"/>
      <c r="I2421" s="1"/>
      <c r="J2421" s="1"/>
      <c r="K2421" s="1"/>
      <c r="L2421" s="1"/>
      <c r="M2421" s="1"/>
      <c r="N2421" s="4"/>
      <c r="O2421" s="4"/>
      <c r="P2421" s="4"/>
      <c r="Q2421" s="4"/>
    </row>
    <row r="2422" spans="1:17" ht="30" customHeight="1" x14ac:dyDescent="0.25">
      <c r="A2422" s="1">
        <v>31421</v>
      </c>
      <c r="B2422" s="2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2422" s="12" t="s">
        <v>321</v>
      </c>
      <c r="D2422" s="12" t="s">
        <v>322</v>
      </c>
      <c r="F2422" s="4"/>
      <c r="G2422" s="4"/>
      <c r="H2422" s="4"/>
      <c r="I2422" s="1"/>
      <c r="J2422" s="1"/>
      <c r="K2422" s="1"/>
      <c r="L2422" s="1"/>
      <c r="M2422" s="1"/>
      <c r="N2422" s="4"/>
      <c r="O2422" s="4"/>
      <c r="P2422" s="4"/>
      <c r="Q2422" s="4"/>
    </row>
    <row r="2423" spans="1:17" ht="30" customHeight="1" x14ac:dyDescent="0.25">
      <c r="A2423" s="1">
        <v>31422</v>
      </c>
      <c r="B2423" s="2" t="str">
        <f>HYPERLINK("https://phubinh.thainguyen.gov.vn/xa-dao-xa", "UBND Ủy ban nhân dân xã Đào Xá tỉnh Thái Nguyên")</f>
        <v>UBND Ủy ban nhân dân xã Đào Xá tỉnh Thái Nguyên</v>
      </c>
      <c r="C2423" s="12" t="s">
        <v>321</v>
      </c>
      <c r="F2423" s="4"/>
      <c r="G2423" s="4"/>
      <c r="H2423" s="4"/>
      <c r="I2423" s="1"/>
      <c r="J2423" s="1"/>
      <c r="K2423" s="1"/>
      <c r="L2423" s="1"/>
      <c r="M2423" s="1"/>
      <c r="N2423" s="4"/>
      <c r="O2423" s="4"/>
      <c r="P2423" s="4"/>
      <c r="Q2423" s="4"/>
    </row>
    <row r="2424" spans="1:17" ht="30" customHeight="1" x14ac:dyDescent="0.25">
      <c r="A2424" s="1">
        <v>31423</v>
      </c>
      <c r="B2424" s="2" t="str">
        <f>HYPERLINK("https://www.facebook.com/p/C%C3%B4ng-an-x%C3%A3-%C4%90%C3%A0-S%C6%A1n-100067119197567/", "Công an xã Đà Sơn _x000D__x000D_
 _x000D__x000D_
  tỉnh Nghệ An")</f>
        <v>Công an xã Đà Sơn _x000D__x000D_
 _x000D__x000D_
  tỉnh Nghệ An</v>
      </c>
      <c r="C2424" s="12" t="s">
        <v>321</v>
      </c>
      <c r="D2424" s="12" t="s">
        <v>322</v>
      </c>
      <c r="F2424" s="4"/>
      <c r="G2424" s="4"/>
      <c r="H2424" s="4"/>
      <c r="I2424" s="1"/>
      <c r="J2424" s="1"/>
      <c r="K2424" s="1"/>
      <c r="L2424" s="1"/>
      <c r="M2424" s="1"/>
      <c r="N2424" s="4"/>
      <c r="O2424" s="4"/>
      <c r="P2424" s="4"/>
      <c r="Q2424" s="4"/>
    </row>
    <row r="2425" spans="1:17" ht="30" customHeight="1" x14ac:dyDescent="0.25">
      <c r="A2425" s="1">
        <v>31424</v>
      </c>
      <c r="B2425" s="2" t="str">
        <f>HYPERLINK("https://dason.doluong.nghean.gov.vn/", "UBND Ủy ban nhân dân xã Đà Sơn _x000D__x000D_
 _x000D__x000D_
  tỉnh Nghệ An")</f>
        <v>UBND Ủy ban nhân dân xã Đà Sơn _x000D__x000D_
 _x000D__x000D_
  tỉnh Nghệ An</v>
      </c>
      <c r="C2425" s="12" t="s">
        <v>321</v>
      </c>
      <c r="F2425" s="4"/>
      <c r="G2425" s="4"/>
      <c r="H2425" s="4"/>
      <c r="I2425" s="1"/>
      <c r="J2425" s="1"/>
      <c r="K2425" s="1"/>
      <c r="L2425" s="1"/>
      <c r="M2425" s="1"/>
      <c r="N2425" s="4"/>
      <c r="O2425" s="4"/>
      <c r="P2425" s="4"/>
      <c r="Q2425" s="4"/>
    </row>
    <row r="2426" spans="1:17" ht="30" customHeight="1" x14ac:dyDescent="0.25">
      <c r="A2426" s="1">
        <v>31425</v>
      </c>
      <c r="B2426" s="2" t="str">
        <f>HYPERLINK("https://www.facebook.com/p/C%C3%B4ng-an-x%C3%A3-%C4%90%C3%A1-%C4%90%E1%BB%8F-huy%E1%BB%87n-Ph%C3%B9-Y%C3%AAn-t%E1%BB%89nh-S%C6%A1n-La-100069499724470/?locale=nn_NO", "Công an xã Đá Đỏ tỉnh Sơn La")</f>
        <v>Công an xã Đá Đỏ tỉnh Sơn La</v>
      </c>
      <c r="C2426" s="12" t="s">
        <v>321</v>
      </c>
      <c r="D2426" s="12" t="s">
        <v>322</v>
      </c>
      <c r="F2426" s="4"/>
      <c r="G2426" s="4"/>
      <c r="H2426" s="4"/>
      <c r="I2426" s="1"/>
      <c r="J2426" s="1"/>
      <c r="K2426" s="1"/>
      <c r="L2426" s="1"/>
      <c r="M2426" s="1"/>
      <c r="N2426" s="4"/>
      <c r="O2426" s="4"/>
      <c r="P2426" s="4"/>
      <c r="Q2426" s="4"/>
    </row>
    <row r="2427" spans="1:17" ht="30" customHeight="1" x14ac:dyDescent="0.25">
      <c r="A2427" s="1">
        <v>31426</v>
      </c>
      <c r="B2427" s="2" t="str">
        <f>HYPERLINK("https://dado.phuyen.sonla.gov.vn/uy-ban-nhan-dan", "UBND Ủy ban nhân dân xã Đá Đỏ tỉnh Sơn La")</f>
        <v>UBND Ủy ban nhân dân xã Đá Đỏ tỉnh Sơn La</v>
      </c>
      <c r="C2427" s="12" t="s">
        <v>321</v>
      </c>
      <c r="F2427" s="4"/>
      <c r="G2427" s="4"/>
      <c r="H2427" s="4"/>
      <c r="I2427" s="1"/>
      <c r="J2427" s="1"/>
      <c r="K2427" s="1"/>
      <c r="L2427" s="1"/>
      <c r="M2427" s="1"/>
      <c r="N2427" s="4"/>
      <c r="O2427" s="4"/>
      <c r="P2427" s="4"/>
      <c r="Q2427" s="4"/>
    </row>
    <row r="2428" spans="1:17" ht="30" customHeight="1" x14ac:dyDescent="0.25">
      <c r="A2428" s="1">
        <v>31427</v>
      </c>
      <c r="B2428" s="2" t="str">
        <f>HYPERLINK("https://www.facebook.com/groups/toi.yeu.xa.thuy.xuan.tien.huyen.chuong.my/", "Công an xã Thủy Xuân Tiên thành phố Hà Nội")</f>
        <v>Công an xã Thủy Xuân Tiên thành phố Hà Nội</v>
      </c>
      <c r="C2428" s="12" t="s">
        <v>321</v>
      </c>
      <c r="D2428" s="12" t="s">
        <v>322</v>
      </c>
      <c r="F2428" s="4"/>
      <c r="G2428" s="4"/>
      <c r="H2428" s="4"/>
      <c r="I2428" s="1"/>
      <c r="J2428" s="1"/>
      <c r="K2428" s="1"/>
      <c r="L2428" s="1"/>
      <c r="M2428" s="1"/>
      <c r="N2428" s="4"/>
      <c r="O2428" s="4"/>
      <c r="P2428" s="4"/>
      <c r="Q2428" s="4"/>
    </row>
    <row r="2429" spans="1:17" ht="30" customHeight="1" x14ac:dyDescent="0.25">
      <c r="A2429" s="1">
        <v>31428</v>
      </c>
      <c r="B2429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429" s="12" t="s">
        <v>321</v>
      </c>
      <c r="F2429" s="4"/>
      <c r="G2429" s="4"/>
      <c r="H2429" s="4"/>
      <c r="I2429" s="1"/>
      <c r="J2429" s="1"/>
      <c r="K2429" s="1"/>
      <c r="L2429" s="1"/>
      <c r="M2429" s="1"/>
      <c r="N2429" s="4"/>
      <c r="O2429" s="4"/>
      <c r="P2429" s="4"/>
      <c r="Q2429" s="4"/>
    </row>
    <row r="2430" spans="1:17" ht="30" customHeight="1" x14ac:dyDescent="0.25">
      <c r="A2430" s="1">
        <v>31429</v>
      </c>
      <c r="B2430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430" s="12" t="s">
        <v>321</v>
      </c>
      <c r="D2430" s="12" t="s">
        <v>322</v>
      </c>
      <c r="F2430" s="4"/>
      <c r="G2430" s="4"/>
      <c r="H2430" s="4"/>
      <c r="I2430" s="1"/>
      <c r="J2430" s="1"/>
      <c r="K2430" s="1"/>
      <c r="L2430" s="1"/>
      <c r="M2430" s="1"/>
      <c r="N2430" s="4"/>
      <c r="O2430" s="4"/>
      <c r="P2430" s="4"/>
      <c r="Q2430" s="4"/>
    </row>
    <row r="2431" spans="1:17" ht="30" customHeight="1" x14ac:dyDescent="0.25">
      <c r="A2431" s="1">
        <v>31430</v>
      </c>
      <c r="B2431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431" s="12" t="s">
        <v>321</v>
      </c>
      <c r="F2431" s="4"/>
      <c r="G2431" s="4"/>
      <c r="H2431" s="4"/>
      <c r="I2431" s="1"/>
      <c r="J2431" s="1"/>
      <c r="K2431" s="1"/>
      <c r="L2431" s="1"/>
      <c r="M2431" s="1"/>
      <c r="N2431" s="4"/>
      <c r="O2431" s="4"/>
      <c r="P2431" s="4"/>
      <c r="Q2431" s="4"/>
    </row>
    <row r="2432" spans="1:17" ht="30" customHeight="1" x14ac:dyDescent="0.25">
      <c r="A2432" s="1">
        <v>31431</v>
      </c>
      <c r="B2432" s="2" t="s">
        <v>225</v>
      </c>
      <c r="C2432" s="13" t="s">
        <v>1</v>
      </c>
      <c r="D2432" s="12" t="s">
        <v>322</v>
      </c>
      <c r="F2432" s="4"/>
      <c r="G2432" s="4"/>
      <c r="H2432" s="4"/>
      <c r="I2432" s="1"/>
      <c r="J2432" s="1"/>
      <c r="K2432" s="1"/>
      <c r="L2432" s="1"/>
      <c r="M2432" s="1"/>
      <c r="N2432" s="4"/>
      <c r="O2432" s="4"/>
      <c r="P2432" s="4"/>
      <c r="Q2432" s="4"/>
    </row>
    <row r="2433" spans="1:17" ht="30" customHeight="1" x14ac:dyDescent="0.25">
      <c r="A2433" s="1">
        <v>31432</v>
      </c>
      <c r="B2433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433" s="12" t="s">
        <v>321</v>
      </c>
      <c r="F2433" s="4"/>
      <c r="G2433" s="4"/>
      <c r="H2433" s="4"/>
      <c r="I2433" s="1"/>
      <c r="J2433" s="1"/>
      <c r="K2433" s="1"/>
      <c r="L2433" s="1"/>
      <c r="M2433" s="1"/>
      <c r="N2433" s="4"/>
      <c r="O2433" s="4"/>
      <c r="P2433" s="4"/>
      <c r="Q2433" s="4"/>
    </row>
    <row r="2434" spans="1:17" ht="30" customHeight="1" x14ac:dyDescent="0.25">
      <c r="A2434" s="1">
        <v>31433</v>
      </c>
      <c r="B2434" s="2" t="str">
        <f>HYPERLINK("https://www.facebook.com/p/C%C3%B4ng-an-x%C3%A3-Long-Th%E1%BB%8D-100082443905683/", "Công an xã Long An tỉnh Đồng Nai")</f>
        <v>Công an xã Long An tỉnh Đồng Nai</v>
      </c>
      <c r="C2434" s="12" t="s">
        <v>321</v>
      </c>
      <c r="D2434" s="12" t="s">
        <v>322</v>
      </c>
      <c r="F2434" s="4"/>
      <c r="G2434" s="4"/>
      <c r="H2434" s="4"/>
      <c r="I2434" s="1"/>
      <c r="J2434" s="1"/>
      <c r="K2434" s="1"/>
      <c r="L2434" s="1"/>
      <c r="M2434" s="1"/>
      <c r="N2434" s="4"/>
      <c r="O2434" s="4"/>
      <c r="P2434" s="4"/>
      <c r="Q2434" s="4"/>
    </row>
    <row r="2435" spans="1:17" ht="30" customHeight="1" x14ac:dyDescent="0.25">
      <c r="A2435" s="1">
        <v>31434</v>
      </c>
      <c r="B2435" s="2" t="str">
        <f>HYPERLINK("https://longthanh.dongnai.gov.vn/", "UBND Ủy ban nhân dân xã Long An tỉnh Đồng Nai")</f>
        <v>UBND Ủy ban nhân dân xã Long An tỉnh Đồng Nai</v>
      </c>
      <c r="C2435" s="12" t="s">
        <v>321</v>
      </c>
      <c r="F2435" s="4"/>
      <c r="G2435" s="4"/>
      <c r="H2435" s="4"/>
      <c r="I2435" s="1"/>
      <c r="J2435" s="1"/>
      <c r="K2435" s="1"/>
      <c r="L2435" s="1"/>
      <c r="M2435" s="1"/>
      <c r="N2435" s="4"/>
      <c r="O2435" s="4"/>
      <c r="P2435" s="4"/>
      <c r="Q2435" s="4"/>
    </row>
    <row r="2436" spans="1:17" ht="30" customHeight="1" x14ac:dyDescent="0.25">
      <c r="A2436" s="1">
        <v>31435</v>
      </c>
      <c r="B2436" s="2" t="str">
        <f>HYPERLINK("https://www.facebook.com/p/C%C3%B4ng-An-x%C3%A3-Nh%E1%BB%8B-Tr%C6%B0%E1%BB%9Dng-100070518379236/", "Công an xã Nhị Trường tỉnh Trà Vinh")</f>
        <v>Công an xã Nhị Trường tỉnh Trà Vinh</v>
      </c>
      <c r="C2436" s="12" t="s">
        <v>321</v>
      </c>
      <c r="D2436" s="12" t="s">
        <v>322</v>
      </c>
      <c r="F2436" s="4"/>
      <c r="G2436" s="4"/>
      <c r="H2436" s="4"/>
      <c r="I2436" s="1"/>
      <c r="J2436" s="1"/>
      <c r="K2436" s="1"/>
      <c r="L2436" s="1"/>
      <c r="M2436" s="1"/>
      <c r="N2436" s="4"/>
      <c r="O2436" s="4"/>
      <c r="P2436" s="4"/>
      <c r="Q2436" s="4"/>
    </row>
    <row r="2437" spans="1:17" ht="30" customHeight="1" x14ac:dyDescent="0.25">
      <c r="A2437" s="1">
        <v>31436</v>
      </c>
      <c r="B2437" s="2" t="str">
        <f>HYPERLINK("https://nongthonmoi.travinh.gov.vn/nhi-truong-ve-dich-nong-thon-moi-nam-2021/", "UBND Ủy ban nhân dân xã Nhị Trường tỉnh Trà Vinh")</f>
        <v>UBND Ủy ban nhân dân xã Nhị Trường tỉnh Trà Vinh</v>
      </c>
      <c r="C2437" s="12" t="s">
        <v>321</v>
      </c>
      <c r="F2437" s="4"/>
      <c r="G2437" s="4"/>
      <c r="H2437" s="4"/>
      <c r="I2437" s="1"/>
      <c r="J2437" s="1"/>
      <c r="K2437" s="1"/>
      <c r="L2437" s="1"/>
      <c r="M2437" s="1"/>
      <c r="N2437" s="4"/>
      <c r="O2437" s="4"/>
      <c r="P2437" s="4"/>
      <c r="Q2437" s="4"/>
    </row>
    <row r="2438" spans="1:17" ht="30" customHeight="1" x14ac:dyDescent="0.25">
      <c r="A2438" s="1">
        <v>31437</v>
      </c>
      <c r="B2438" s="2" t="str">
        <f>HYPERLINK("https://www.facebook.com/tdlongan/?locale=vi_VN", "Công an tỉnh Long An tỉnh Long An")</f>
        <v>Công an tỉnh Long An tỉnh Long An</v>
      </c>
      <c r="C2438" s="12" t="s">
        <v>321</v>
      </c>
      <c r="D2438" s="12" t="s">
        <v>322</v>
      </c>
      <c r="F2438" s="4"/>
      <c r="G2438" s="4"/>
      <c r="H2438" s="4"/>
      <c r="I2438" s="1"/>
      <c r="J2438" s="1"/>
      <c r="K2438" s="1"/>
      <c r="L2438" s="1"/>
      <c r="M2438" s="1"/>
      <c r="N2438" s="4"/>
      <c r="O2438" s="4"/>
      <c r="P2438" s="4"/>
      <c r="Q2438" s="4"/>
    </row>
    <row r="2439" spans="1:17" ht="30" customHeight="1" x14ac:dyDescent="0.25">
      <c r="A2439" s="1">
        <v>31438</v>
      </c>
      <c r="B2439" s="2" t="str">
        <f>HYPERLINK("https://www.longan.gov.vn/", "UBND Ủy ban nhân dân tỉnh Long An tỉnh Long An")</f>
        <v>UBND Ủy ban nhân dân tỉnh Long An tỉnh Long An</v>
      </c>
      <c r="C2439" s="12" t="s">
        <v>321</v>
      </c>
      <c r="F2439" s="4"/>
      <c r="G2439" s="4"/>
      <c r="H2439" s="4"/>
      <c r="I2439" s="1"/>
      <c r="J2439" s="1"/>
      <c r="K2439" s="1"/>
      <c r="L2439" s="1"/>
      <c r="M2439" s="1"/>
      <c r="N2439" s="4"/>
      <c r="O2439" s="4"/>
      <c r="P2439" s="4"/>
      <c r="Q2439" s="4"/>
    </row>
    <row r="2440" spans="1:17" ht="30" customHeight="1" x14ac:dyDescent="0.25">
      <c r="A2440" s="1">
        <v>31439</v>
      </c>
      <c r="B2440" s="2" t="str">
        <f>HYPERLINK("https://www.facebook.com/p/C%E1%BB%95ng-th%C3%B4ng-tin-%C4%91i%E1%BB%87n-t%E1%BB%AD-UBND-x%C3%A3-Tam-B%C3%ACnh-100064514929795/", "Công an xã Tam Bình tỉnh TIỀN GIANG")</f>
        <v>Công an xã Tam Bình tỉnh TIỀN GIANG</v>
      </c>
      <c r="C2440" s="12" t="s">
        <v>321</v>
      </c>
      <c r="D2440" s="12" t="s">
        <v>322</v>
      </c>
      <c r="F2440" s="4"/>
      <c r="G2440" s="4"/>
      <c r="H2440" s="4"/>
      <c r="I2440" s="1"/>
      <c r="J2440" s="1"/>
      <c r="K2440" s="1"/>
      <c r="L2440" s="1"/>
      <c r="M2440" s="1"/>
      <c r="N2440" s="4"/>
      <c r="O2440" s="4"/>
      <c r="P2440" s="4"/>
      <c r="Q2440" s="4"/>
    </row>
    <row r="2441" spans="1:17" ht="30" customHeight="1" x14ac:dyDescent="0.25">
      <c r="A2441" s="1">
        <v>31440</v>
      </c>
      <c r="B2441" s="2" t="str">
        <f>HYPERLINK("https://cailay.tiengiang.gov.vn/cac-xa", "UBND Ủy ban nhân dân xã Tam Bình tỉnh TIỀN GIANG")</f>
        <v>UBND Ủy ban nhân dân xã Tam Bình tỉnh TIỀN GIANG</v>
      </c>
      <c r="C2441" s="12" t="s">
        <v>321</v>
      </c>
      <c r="F2441" s="4"/>
      <c r="G2441" s="4"/>
      <c r="H2441" s="4"/>
      <c r="I2441" s="1"/>
      <c r="J2441" s="1"/>
      <c r="K2441" s="1"/>
      <c r="L2441" s="1"/>
      <c r="M2441" s="1"/>
      <c r="N2441" s="4"/>
      <c r="O2441" s="4"/>
      <c r="P2441" s="4"/>
      <c r="Q2441" s="4"/>
    </row>
    <row r="2442" spans="1:17" ht="30" customHeight="1" x14ac:dyDescent="0.25">
      <c r="A2442" s="1">
        <v>31441</v>
      </c>
      <c r="B2442" s="2" t="str">
        <f>HYPERLINK("https://www.facebook.com/p/C%C3%B4ng-an-x%C3%A3-Th%E1%BA%A1ch-H%E1%BB%99i-100064363196517/", "Công an xã Thạch Hội tỉnh Hà Tĩnh")</f>
        <v>Công an xã Thạch Hội tỉnh Hà Tĩnh</v>
      </c>
      <c r="C2442" s="12" t="s">
        <v>321</v>
      </c>
      <c r="D2442" s="12" t="s">
        <v>322</v>
      </c>
      <c r="F2442" s="4"/>
      <c r="G2442" s="4"/>
      <c r="H2442" s="4"/>
      <c r="I2442" s="1"/>
      <c r="J2442" s="1"/>
      <c r="K2442" s="1"/>
      <c r="L2442" s="1"/>
      <c r="M2442" s="1"/>
      <c r="N2442" s="4"/>
      <c r="O2442" s="4"/>
      <c r="P2442" s="4"/>
      <c r="Q2442" s="4"/>
    </row>
    <row r="2443" spans="1:17" ht="30" customHeight="1" x14ac:dyDescent="0.25">
      <c r="A2443" s="1">
        <v>31442</v>
      </c>
      <c r="B2443" s="2" t="str">
        <f>HYPERLINK("https://thachha.hatinh.gov.vn/portal/pages/2023-12-07/UBND-huyen-Thach-Ha-to-chuc-doi-thoai-chinh-sach-v-472761.aspx", "UBND Ủy ban nhân dân xã Thạch Hội tỉnh Hà Tĩnh")</f>
        <v>UBND Ủy ban nhân dân xã Thạch Hội tỉnh Hà Tĩnh</v>
      </c>
      <c r="C2443" s="12" t="s">
        <v>321</v>
      </c>
      <c r="F2443" s="4"/>
      <c r="G2443" s="4"/>
      <c r="H2443" s="4"/>
      <c r="I2443" s="1"/>
      <c r="J2443" s="1"/>
      <c r="K2443" s="1"/>
      <c r="L2443" s="1"/>
      <c r="M2443" s="1"/>
      <c r="N2443" s="4"/>
      <c r="O2443" s="4"/>
      <c r="P2443" s="4"/>
      <c r="Q2443" s="4"/>
    </row>
    <row r="2444" spans="1:17" ht="30" customHeight="1" x14ac:dyDescent="0.25">
      <c r="A2444" s="1">
        <v>31443</v>
      </c>
      <c r="B2444" s="2" t="str">
        <f>HYPERLINK("https://www.facebook.com/thahspt/", "Cảnh sát Thi hành án hình sự và Hỗ trợ tư pháp Phú Thiện tỉnh Gia Lai")</f>
        <v>Cảnh sát Thi hành án hình sự và Hỗ trợ tư pháp Phú Thiện tỉnh Gia Lai</v>
      </c>
      <c r="C2444" s="12" t="s">
        <v>321</v>
      </c>
      <c r="D2444" s="12" t="s">
        <v>322</v>
      </c>
      <c r="F2444" s="4"/>
      <c r="G2444" s="4"/>
      <c r="H2444" s="4"/>
      <c r="I2444" s="1"/>
      <c r="J2444" s="1"/>
      <c r="K2444" s="1"/>
      <c r="L2444" s="1"/>
      <c r="M2444" s="1"/>
      <c r="N2444" s="4"/>
      <c r="O2444" s="4"/>
      <c r="P2444" s="4"/>
      <c r="Q2444" s="4"/>
    </row>
    <row r="2445" spans="1:17" ht="30" customHeight="1" x14ac:dyDescent="0.25">
      <c r="A2445" s="1">
        <v>31444</v>
      </c>
      <c r="B2445" s="2" t="str">
        <f>HYPERLINK("https://vksnd.gialai.gov.vn/VKSND-huyen-thi-xa-thanh-pho/vksnd-huyen-kbang-kiem-sat-viec-to-chuc-tiem-vac-xin-phong-covid-19-lan-02-cho-cac-doi-tuong-bi-giam-giu-va-pham-nhan-1855.html", "UBND Ủy ban nhân dânt Thi hành án hình sự và Hỗ trợ tư pháp Phú Thiện tỉnh Gia Lai")</f>
        <v>UBND Ủy ban nhân dânt Thi hành án hình sự và Hỗ trợ tư pháp Phú Thiện tỉnh Gia Lai</v>
      </c>
      <c r="C2445" s="12" t="s">
        <v>321</v>
      </c>
      <c r="F2445" s="4"/>
      <c r="G2445" s="4"/>
      <c r="H2445" s="4"/>
      <c r="I2445" s="1"/>
      <c r="J2445" s="1"/>
      <c r="K2445" s="1"/>
      <c r="L2445" s="1"/>
      <c r="M2445" s="1"/>
      <c r="N2445" s="4"/>
      <c r="O2445" s="4"/>
      <c r="P2445" s="4"/>
      <c r="Q2445" s="4"/>
    </row>
    <row r="2446" spans="1:17" ht="30" customHeight="1" x14ac:dyDescent="0.25">
      <c r="A2446" s="1">
        <v>31445</v>
      </c>
      <c r="B2446" s="2" t="str">
        <f>HYPERLINK("https://www.facebook.com/CongantinhPhuTho19/", "Công an tỉnh Phú Thọ tỉnh Phú Thọ")</f>
        <v>Công an tỉnh Phú Thọ tỉnh Phú Thọ</v>
      </c>
      <c r="C2446" s="12" t="s">
        <v>321</v>
      </c>
      <c r="D2446" s="12" t="s">
        <v>322</v>
      </c>
      <c r="F2446" s="4"/>
      <c r="G2446" s="4"/>
      <c r="H2446" s="4"/>
      <c r="I2446" s="1"/>
      <c r="J2446" s="1"/>
      <c r="K2446" s="1"/>
      <c r="L2446" s="1"/>
      <c r="M2446" s="1"/>
      <c r="N2446" s="4"/>
      <c r="O2446" s="4"/>
      <c r="P2446" s="4"/>
      <c r="Q2446" s="4"/>
    </row>
    <row r="2447" spans="1:17" ht="30" customHeight="1" x14ac:dyDescent="0.25">
      <c r="A2447" s="1">
        <v>31446</v>
      </c>
      <c r="B2447" s="2" t="str">
        <f>HYPERLINK("https://phutho.gov.vn/Pages/Index.aspx", "UBND Ủy ban nhân dân tỉnh Phú Thọ tỉnh Phú Thọ")</f>
        <v>UBND Ủy ban nhân dân tỉnh Phú Thọ tỉnh Phú Thọ</v>
      </c>
      <c r="C2447" s="12" t="s">
        <v>321</v>
      </c>
      <c r="F2447" s="4"/>
      <c r="G2447" s="4"/>
      <c r="H2447" s="4"/>
      <c r="I2447" s="1"/>
      <c r="J2447" s="1"/>
      <c r="K2447" s="1"/>
      <c r="L2447" s="1"/>
      <c r="M2447" s="1"/>
      <c r="N2447" s="4"/>
      <c r="O2447" s="4"/>
      <c r="P2447" s="4"/>
      <c r="Q2447" s="4"/>
    </row>
    <row r="2448" spans="1:17" ht="30" customHeight="1" x14ac:dyDescent="0.25">
      <c r="A2448" s="1">
        <v>31447</v>
      </c>
      <c r="B2448" s="2" t="str">
        <f>HYPERLINK("https://www.facebook.com/ConganThuDo/?locale=vi_VN", "Công an thành phố Hà Nội thành phố Hà Nội")</f>
        <v>Công an thành phố Hà Nội thành phố Hà Nội</v>
      </c>
      <c r="C2448" s="12" t="s">
        <v>321</v>
      </c>
      <c r="D2448" s="12" t="s">
        <v>322</v>
      </c>
      <c r="F2448" s="4"/>
      <c r="G2448" s="4"/>
      <c r="H2448" s="4"/>
      <c r="I2448" s="1"/>
      <c r="J2448" s="1"/>
      <c r="K2448" s="1"/>
      <c r="L2448" s="1"/>
      <c r="M2448" s="1"/>
      <c r="N2448" s="4"/>
      <c r="O2448" s="4"/>
      <c r="P2448" s="4"/>
      <c r="Q2448" s="4"/>
    </row>
    <row r="2449" spans="1:17" ht="30" customHeight="1" x14ac:dyDescent="0.25">
      <c r="A2449" s="1">
        <v>31448</v>
      </c>
      <c r="B2449" s="2" t="str">
        <f>HYPERLINK("https://hanoi.gov.vn/", "UBND Ủy ban nhân dân thành phố Hà Nội thành phố Hà Nội")</f>
        <v>UBND Ủy ban nhân dân thành phố Hà Nội thành phố Hà Nội</v>
      </c>
      <c r="C2449" s="12" t="s">
        <v>321</v>
      </c>
      <c r="F2449" s="4"/>
      <c r="G2449" s="4"/>
      <c r="H2449" s="4"/>
      <c r="I2449" s="1"/>
      <c r="J2449" s="1"/>
      <c r="K2449" s="1"/>
      <c r="L2449" s="1"/>
      <c r="M2449" s="1"/>
      <c r="N2449" s="4"/>
      <c r="O2449" s="4"/>
      <c r="P2449" s="4"/>
      <c r="Q2449" s="4"/>
    </row>
    <row r="2450" spans="1:17" ht="30" customHeight="1" x14ac:dyDescent="0.25">
      <c r="A2450" s="1">
        <v>31449</v>
      </c>
      <c r="B2450" s="2" t="str">
        <f>HYPERLINK("https://www.facebook.com/conganhuyenlucngan/?locale=fo_FO", "Công an huyện Lục Ngạn tỉnh Bắc Giang")</f>
        <v>Công an huyện Lục Ngạn tỉnh Bắc Giang</v>
      </c>
      <c r="C2450" s="12" t="s">
        <v>321</v>
      </c>
      <c r="D2450" s="12" t="s">
        <v>322</v>
      </c>
      <c r="F2450" s="4"/>
      <c r="G2450" s="4"/>
      <c r="H2450" s="4"/>
      <c r="I2450" s="1"/>
      <c r="J2450" s="1"/>
      <c r="K2450" s="1"/>
      <c r="L2450" s="1"/>
      <c r="M2450" s="1"/>
      <c r="N2450" s="4"/>
      <c r="O2450" s="4"/>
      <c r="P2450" s="4"/>
      <c r="Q2450" s="4"/>
    </row>
    <row r="2451" spans="1:17" ht="30" customHeight="1" x14ac:dyDescent="0.25">
      <c r="A2451" s="1">
        <v>31450</v>
      </c>
      <c r="B2451" s="2" t="str">
        <f>HYPERLINK("https://lucngan.bacgiang.gov.vn/", "UBND Ủy ban nhân dân huyện Lục Ngạn tỉnh Bắc Giang")</f>
        <v>UBND Ủy ban nhân dân huyện Lục Ngạn tỉnh Bắc Giang</v>
      </c>
      <c r="C2451" s="12" t="s">
        <v>321</v>
      </c>
      <c r="F2451" s="4"/>
      <c r="G2451" s="4"/>
      <c r="H2451" s="4"/>
      <c r="I2451" s="1"/>
      <c r="J2451" s="1"/>
      <c r="K2451" s="1"/>
      <c r="L2451" s="1"/>
      <c r="M2451" s="1"/>
      <c r="N2451" s="4"/>
      <c r="O2451" s="4"/>
      <c r="P2451" s="4"/>
      <c r="Q2451" s="4"/>
    </row>
    <row r="2452" spans="1:17" ht="30" customHeight="1" x14ac:dyDescent="0.25">
      <c r="A2452" s="1">
        <v>31451</v>
      </c>
      <c r="B2452" s="2" t="str">
        <f>HYPERLINK("https://www.facebook.com/p/C%C3%B4ng-an-x%C3%A3-C%C3%A1t-Th%E1%BB%8Bnh-100063712560146/", "Công an xã Cát Thịnh tỉnh Yên Bái")</f>
        <v>Công an xã Cát Thịnh tỉnh Yên Bái</v>
      </c>
      <c r="C2452" s="12" t="s">
        <v>321</v>
      </c>
      <c r="D2452" s="12" t="s">
        <v>322</v>
      </c>
      <c r="F2452" s="4"/>
      <c r="G2452" s="4"/>
      <c r="H2452" s="4"/>
      <c r="I2452" s="1"/>
      <c r="J2452" s="1"/>
      <c r="K2452" s="1"/>
      <c r="L2452" s="1"/>
      <c r="M2452" s="1"/>
      <c r="N2452" s="4"/>
      <c r="O2452" s="4"/>
      <c r="P2452" s="4"/>
      <c r="Q2452" s="4"/>
    </row>
    <row r="2453" spans="1:17" ht="30" customHeight="1" x14ac:dyDescent="0.25">
      <c r="A2453" s="1">
        <v>31452</v>
      </c>
      <c r="B2453" s="2" t="str">
        <f>HYPERLINK("https://vanchan.yenbai.gov.vn/cac-xa-thi-tran/xa-cat-thinh", "UBND Ủy ban nhân dân xã Cát Thịnh tỉnh Yên Bái")</f>
        <v>UBND Ủy ban nhân dân xã Cát Thịnh tỉnh Yên Bái</v>
      </c>
      <c r="C2453" s="12" t="s">
        <v>321</v>
      </c>
      <c r="F2453" s="4"/>
      <c r="G2453" s="4"/>
      <c r="H2453" s="4"/>
      <c r="I2453" s="1"/>
      <c r="J2453" s="1"/>
      <c r="K2453" s="1"/>
      <c r="L2453" s="1"/>
      <c r="M2453" s="1"/>
      <c r="N2453" s="4"/>
      <c r="O2453" s="4"/>
      <c r="P2453" s="4"/>
      <c r="Q2453" s="4"/>
    </row>
    <row r="2454" spans="1:17" ht="30" customHeight="1" x14ac:dyDescent="0.25">
      <c r="A2454" s="1">
        <v>31453</v>
      </c>
      <c r="B2454" s="2" t="str">
        <f>HYPERLINK("https://www.facebook.com/conganxuanhoa.tx/?locale=vi_VN", "Công an xã Xuân Hóa tỉnh Thanh Hóa")</f>
        <v>Công an xã Xuân Hóa tỉnh Thanh Hóa</v>
      </c>
      <c r="C2454" s="12" t="s">
        <v>321</v>
      </c>
      <c r="D2454" s="12" t="s">
        <v>322</v>
      </c>
      <c r="F2454" s="4"/>
      <c r="G2454" s="4"/>
      <c r="H2454" s="4"/>
      <c r="I2454" s="1"/>
      <c r="J2454" s="1"/>
      <c r="K2454" s="1"/>
      <c r="L2454" s="1"/>
      <c r="M2454" s="1"/>
      <c r="N2454" s="4"/>
      <c r="O2454" s="4"/>
      <c r="P2454" s="4"/>
      <c r="Q2454" s="4"/>
    </row>
    <row r="2455" spans="1:17" ht="30" customHeight="1" x14ac:dyDescent="0.25">
      <c r="A2455" s="1">
        <v>31454</v>
      </c>
      <c r="B2455" s="2" t="str">
        <f>HYPERLINK("https://xuansinh.thoxuan.thanhhoa.gov.vn/web/trang-chu/bo-may-hanh-chinh/bo-may-hanh-chinh-uy-ban-nhan-dan-xa-xuan-sinh.html", "UBND Ủy ban nhân dân xã Xuân Hóa tỉnh Thanh Hóa")</f>
        <v>UBND Ủy ban nhân dân xã Xuân Hóa tỉnh Thanh Hóa</v>
      </c>
      <c r="C2455" s="12" t="s">
        <v>321</v>
      </c>
      <c r="F2455" s="4"/>
      <c r="G2455" s="4"/>
      <c r="H2455" s="4"/>
      <c r="I2455" s="1"/>
      <c r="J2455" s="1"/>
      <c r="K2455" s="1"/>
      <c r="L2455" s="1"/>
      <c r="M2455" s="1"/>
      <c r="N2455" s="4"/>
      <c r="O2455" s="4"/>
      <c r="P2455" s="4"/>
      <c r="Q2455" s="4"/>
    </row>
    <row r="2456" spans="1:17" ht="30" customHeight="1" x14ac:dyDescent="0.25">
      <c r="A2456" s="1">
        <v>31455</v>
      </c>
      <c r="B2456" s="2" t="str">
        <f>HYPERLINK("https://www.facebook.com/p/C%C3%B4ng-An-X%C3%A3-C%C3%B2-N%C3%B2i-Mai-S%C6%A1n-S%C6%A1n-La-100069518322279/", "Công an xã Cò Nòi tỉnh Sơn La")</f>
        <v>Công an xã Cò Nòi tỉnh Sơn La</v>
      </c>
      <c r="C2456" s="12" t="s">
        <v>321</v>
      </c>
      <c r="D2456" s="12" t="s">
        <v>322</v>
      </c>
      <c r="F2456" s="4"/>
      <c r="G2456" s="4"/>
      <c r="H2456" s="4"/>
      <c r="I2456" s="1"/>
      <c r="J2456" s="1"/>
      <c r="K2456" s="1"/>
      <c r="L2456" s="1"/>
      <c r="M2456" s="1"/>
      <c r="N2456" s="4"/>
      <c r="O2456" s="4"/>
      <c r="P2456" s="4"/>
      <c r="Q2456" s="4"/>
    </row>
    <row r="2457" spans="1:17" ht="30" customHeight="1" x14ac:dyDescent="0.25">
      <c r="A2457" s="1">
        <v>31456</v>
      </c>
      <c r="B2457" s="2" t="str">
        <f>HYPERLINK("https://sonla.gov.vn/tin-van-hoa-xa-hoi/dong-chi-chu-tich-ubnd-huyen-du-ngay-hoi-dai-doan-ket-toan-dan-toc-tai-ban-me-lech-xa-co-noi-735712", "UBND Ủy ban nhân dân xã Cò Nòi tỉnh Sơn La")</f>
        <v>UBND Ủy ban nhân dân xã Cò Nòi tỉnh Sơn La</v>
      </c>
      <c r="C2457" s="12" t="s">
        <v>321</v>
      </c>
      <c r="F2457" s="4"/>
      <c r="G2457" s="4"/>
      <c r="H2457" s="4"/>
      <c r="I2457" s="1"/>
      <c r="J2457" s="1"/>
      <c r="K2457" s="1"/>
      <c r="L2457" s="1"/>
      <c r="M2457" s="1"/>
      <c r="N2457" s="4"/>
      <c r="O2457" s="4"/>
      <c r="P2457" s="4"/>
      <c r="Q2457" s="4"/>
    </row>
    <row r="2458" spans="1:17" ht="30" customHeight="1" x14ac:dyDescent="0.25">
      <c r="A2458" s="1">
        <v>31457</v>
      </c>
      <c r="B2458" s="2" t="str">
        <f>HYPERLINK("https://www.facebook.com/p/C%C3%B4ng-an-x%C3%A3-C%C3%B4-Ba-B%E1%BA%A3o-L%E1%BA%A1c-100083408823742/", "Công an xã Cô Ba tỉnh Cao Bằng")</f>
        <v>Công an xã Cô Ba tỉnh Cao Bằng</v>
      </c>
      <c r="C2458" s="12" t="s">
        <v>321</v>
      </c>
      <c r="D2458" s="12" t="s">
        <v>322</v>
      </c>
      <c r="F2458" s="4"/>
      <c r="G2458" s="4"/>
      <c r="H2458" s="4"/>
      <c r="I2458" s="1"/>
      <c r="J2458" s="1"/>
      <c r="K2458" s="1"/>
      <c r="L2458" s="1"/>
      <c r="M2458" s="1"/>
      <c r="N2458" s="4"/>
      <c r="O2458" s="4"/>
      <c r="P2458" s="4"/>
      <c r="Q2458" s="4"/>
    </row>
    <row r="2459" spans="1:17" ht="30" customHeight="1" x14ac:dyDescent="0.25">
      <c r="A2459" s="1">
        <v>31458</v>
      </c>
      <c r="B2459" s="2" t="str">
        <f>HYPERLINK("http://coba.baolac.caobang.gov.vn/", "UBND Ủy ban nhân dân xã Cô Ba tỉnh Cao Bằng")</f>
        <v>UBND Ủy ban nhân dân xã Cô Ba tỉnh Cao Bằng</v>
      </c>
      <c r="C2459" s="12" t="s">
        <v>321</v>
      </c>
      <c r="F2459" s="4"/>
      <c r="G2459" s="4"/>
      <c r="H2459" s="4"/>
      <c r="I2459" s="1"/>
      <c r="J2459" s="1"/>
      <c r="K2459" s="1"/>
      <c r="L2459" s="1"/>
      <c r="M2459" s="1"/>
      <c r="N2459" s="4"/>
      <c r="O2459" s="4"/>
      <c r="P2459" s="4"/>
      <c r="Q2459" s="4"/>
    </row>
    <row r="2460" spans="1:17" ht="30" customHeight="1" x14ac:dyDescent="0.25">
      <c r="A2460" s="1">
        <v>31459</v>
      </c>
      <c r="B2460" s="2" t="str">
        <f>HYPERLINK("https://www.facebook.com/p/C%C3%B4ng-an-x%C3%A3-C%C3%B4ng-B%E1%BA%B1ng-huy%E1%BB%87n-P%C3%A1c-N%E1%BA%B7m-t%E1%BB%89nh-B%E1%BA%AFc-K%E1%BA%A1n-100079579266880/", "Công an xã Công Bằng tỉnh Bắc Kạn")</f>
        <v>Công an xã Công Bằng tỉnh Bắc Kạn</v>
      </c>
      <c r="C2460" s="12" t="s">
        <v>321</v>
      </c>
      <c r="D2460" s="12" t="s">
        <v>322</v>
      </c>
      <c r="F2460" s="4"/>
      <c r="G2460" s="4"/>
      <c r="H2460" s="4"/>
      <c r="I2460" s="1"/>
      <c r="J2460" s="1"/>
      <c r="K2460" s="1"/>
      <c r="L2460" s="1"/>
      <c r="M2460" s="1"/>
      <c r="N2460" s="4"/>
      <c r="O2460" s="4"/>
      <c r="P2460" s="4"/>
      <c r="Q2460" s="4"/>
    </row>
    <row r="2461" spans="1:17" ht="30" customHeight="1" x14ac:dyDescent="0.25">
      <c r="A2461" s="1">
        <v>31460</v>
      </c>
      <c r="B2461" s="2" t="str">
        <f>HYPERLINK("https://congbang.pacnam.gov.vn/", "UBND Ủy ban nhân dân xã Công Bằng tỉnh Bắc Kạn")</f>
        <v>UBND Ủy ban nhân dân xã Công Bằng tỉnh Bắc Kạn</v>
      </c>
      <c r="C2461" s="12" t="s">
        <v>321</v>
      </c>
      <c r="F2461" s="4"/>
      <c r="G2461" s="4"/>
      <c r="H2461" s="4"/>
      <c r="I2461" s="1"/>
      <c r="J2461" s="1"/>
      <c r="K2461" s="1"/>
      <c r="L2461" s="1"/>
      <c r="M2461" s="1"/>
      <c r="N2461" s="4"/>
      <c r="O2461" s="4"/>
      <c r="P2461" s="4"/>
      <c r="Q2461" s="4"/>
    </row>
    <row r="2462" spans="1:17" ht="30" customHeight="1" x14ac:dyDescent="0.25">
      <c r="A2462" s="1">
        <v>31461</v>
      </c>
      <c r="B2462" s="2" t="str">
        <f>HYPERLINK("https://www.facebook.com/p/C%C3%B4ng-an-x%C3%A3-C%C3%B4ng-Li%C3%AAm-CA-huy%E1%BB%87n-N%C3%B4ng-C%E1%BB%91ng-100063767244389/", "Công an xã Công Liêm tỉnh Thanh Hóa")</f>
        <v>Công an xã Công Liêm tỉnh Thanh Hóa</v>
      </c>
      <c r="C2462" s="12" t="s">
        <v>321</v>
      </c>
      <c r="D2462" s="12" t="s">
        <v>322</v>
      </c>
      <c r="F2462" s="4"/>
      <c r="G2462" s="4"/>
      <c r="H2462" s="4"/>
      <c r="I2462" s="1"/>
      <c r="J2462" s="1"/>
      <c r="K2462" s="1"/>
      <c r="L2462" s="1"/>
      <c r="M2462" s="1"/>
      <c r="N2462" s="4"/>
      <c r="O2462" s="4"/>
      <c r="P2462" s="4"/>
      <c r="Q2462" s="4"/>
    </row>
    <row r="2463" spans="1:17" ht="30" customHeight="1" x14ac:dyDescent="0.25">
      <c r="A2463" s="1">
        <v>31462</v>
      </c>
      <c r="B2463" s="2" t="str">
        <f>HYPERLINK("https://congliem.nongcong.thanhhoa.gov.vn/web/trang-chu/can-bo-chuc-ubnd-xa-cong-liem.html", "UBND Ủy ban nhân dân xã Công Liêm tỉnh Thanh Hóa")</f>
        <v>UBND Ủy ban nhân dân xã Công Liêm tỉnh Thanh Hóa</v>
      </c>
      <c r="C2463" s="12" t="s">
        <v>321</v>
      </c>
      <c r="F2463" s="4"/>
      <c r="G2463" s="4"/>
      <c r="H2463" s="4"/>
      <c r="I2463" s="1"/>
      <c r="J2463" s="1"/>
      <c r="K2463" s="1"/>
      <c r="L2463" s="1"/>
      <c r="M2463" s="1"/>
      <c r="N2463" s="4"/>
      <c r="O2463" s="4"/>
      <c r="P2463" s="4"/>
      <c r="Q2463" s="4"/>
    </row>
    <row r="2464" spans="1:17" ht="30" customHeight="1" x14ac:dyDescent="0.25">
      <c r="A2464" s="1">
        <v>31463</v>
      </c>
      <c r="B2464" s="2" t="str">
        <f>HYPERLINK("https://www.facebook.com/profile.php?id=100072399193016", "Công an xã Đại Thắng tỉnh Nam Định")</f>
        <v>Công an xã Đại Thắng tỉnh Nam Định</v>
      </c>
      <c r="C2464" s="12" t="s">
        <v>321</v>
      </c>
      <c r="D2464" s="12" t="s">
        <v>322</v>
      </c>
      <c r="F2464" s="4"/>
      <c r="G2464" s="4"/>
      <c r="H2464" s="4"/>
      <c r="I2464" s="1"/>
      <c r="J2464" s="1"/>
      <c r="K2464" s="1"/>
      <c r="L2464" s="1"/>
      <c r="M2464" s="1"/>
      <c r="N2464" s="4"/>
      <c r="O2464" s="4"/>
      <c r="P2464" s="4"/>
      <c r="Q2464" s="4"/>
    </row>
    <row r="2465" spans="1:17" ht="30" customHeight="1" x14ac:dyDescent="0.25">
      <c r="A2465" s="1">
        <v>31464</v>
      </c>
      <c r="B2465" s="2" t="str">
        <f>HYPERLINK("https://daithang.namdinh.gov.vn/", "UBND Ủy ban nhân dân xã Đại Thắng tỉnh Nam Định")</f>
        <v>UBND Ủy ban nhân dân xã Đại Thắng tỉnh Nam Định</v>
      </c>
      <c r="C2465" s="12" t="s">
        <v>321</v>
      </c>
      <c r="F2465" s="4"/>
      <c r="G2465" s="4"/>
      <c r="H2465" s="4"/>
      <c r="I2465" s="1"/>
      <c r="J2465" s="1"/>
      <c r="K2465" s="1"/>
      <c r="L2465" s="1"/>
      <c r="M2465" s="1"/>
      <c r="N2465" s="4"/>
      <c r="O2465" s="4"/>
      <c r="P2465" s="4"/>
      <c r="Q2465" s="4"/>
    </row>
    <row r="2466" spans="1:17" ht="30" customHeight="1" x14ac:dyDescent="0.25">
      <c r="A2466" s="1">
        <v>31465</v>
      </c>
      <c r="B2466" s="2" t="str">
        <f>HYPERLINK("https://www.facebook.com/p/C%C3%B4ng-An-X%C3%A3-Long-T%C3%A2n-100072414188764/", "Công an xã Long Tân tỉnh Bình Phước")</f>
        <v>Công an xã Long Tân tỉnh Bình Phước</v>
      </c>
      <c r="C2466" s="12" t="s">
        <v>321</v>
      </c>
      <c r="D2466" s="12" t="s">
        <v>322</v>
      </c>
      <c r="F2466" s="4"/>
      <c r="G2466" s="4"/>
      <c r="H2466" s="4"/>
      <c r="I2466" s="1"/>
      <c r="J2466" s="1"/>
      <c r="K2466" s="1"/>
      <c r="L2466" s="1"/>
      <c r="M2466" s="1"/>
      <c r="N2466" s="4"/>
      <c r="O2466" s="4"/>
      <c r="P2466" s="4"/>
      <c r="Q2466" s="4"/>
    </row>
    <row r="2467" spans="1:17" ht="30" customHeight="1" x14ac:dyDescent="0.25">
      <c r="A2467" s="1">
        <v>31466</v>
      </c>
      <c r="B2467" s="2" t="str">
        <f>HYPERLINK("https://longtan.phurieng.binhphuoc.gov.vn/", "UBND Ủy ban nhân dân xã Long Tân tỉnh Bình Phước")</f>
        <v>UBND Ủy ban nhân dân xã Long Tân tỉnh Bình Phước</v>
      </c>
      <c r="C2467" s="12" t="s">
        <v>321</v>
      </c>
      <c r="F2467" s="4"/>
      <c r="G2467" s="4"/>
      <c r="H2467" s="4"/>
      <c r="I2467" s="1"/>
      <c r="J2467" s="1"/>
      <c r="K2467" s="1"/>
      <c r="L2467" s="1"/>
      <c r="M2467" s="1"/>
      <c r="N2467" s="4"/>
      <c r="O2467" s="4"/>
      <c r="P2467" s="4"/>
      <c r="Q2467" s="4"/>
    </row>
    <row r="2468" spans="1:17" ht="30" customHeight="1" x14ac:dyDescent="0.25">
      <c r="A2468" s="1">
        <v>31467</v>
      </c>
      <c r="B2468" s="2" t="str">
        <f>HYPERLINK("https://www.facebook.com/p/C%C3%B4ng-an-x%C3%A3-M%E1%BB%B9-Th%E1%BA%A1nh-An-B%E1%BA%BFn-Tre-100075841302470/", "Công an xã Mỹ Thạnh tỉnh Bến Tre")</f>
        <v>Công an xã Mỹ Thạnh tỉnh Bến Tre</v>
      </c>
      <c r="C2468" s="12" t="s">
        <v>321</v>
      </c>
      <c r="D2468" s="12" t="s">
        <v>322</v>
      </c>
      <c r="F2468" s="4"/>
      <c r="G2468" s="4"/>
      <c r="H2468" s="4"/>
      <c r="I2468" s="1"/>
      <c r="J2468" s="1"/>
      <c r="K2468" s="1"/>
      <c r="L2468" s="1"/>
      <c r="M2468" s="1"/>
      <c r="N2468" s="4"/>
      <c r="O2468" s="4"/>
      <c r="P2468" s="4"/>
      <c r="Q2468" s="4"/>
    </row>
    <row r="2469" spans="1:17" ht="30" customHeight="1" x14ac:dyDescent="0.25">
      <c r="A2469" s="1">
        <v>31468</v>
      </c>
      <c r="B2469" s="2" t="str">
        <f>HYPERLINK("http://mythanhgiongtrom.bentre.gov.vn/", "UBND Ủy ban nhân dân xã Mỹ Thạnh tỉnh Bến Tre")</f>
        <v>UBND Ủy ban nhân dân xã Mỹ Thạnh tỉnh Bến Tre</v>
      </c>
      <c r="C2469" s="12" t="s">
        <v>321</v>
      </c>
      <c r="F2469" s="4"/>
      <c r="G2469" s="4"/>
      <c r="H2469" s="4"/>
      <c r="I2469" s="1"/>
      <c r="J2469" s="1"/>
      <c r="K2469" s="1"/>
      <c r="L2469" s="1"/>
      <c r="M2469" s="1"/>
      <c r="N2469" s="4"/>
      <c r="O2469" s="4"/>
      <c r="P2469" s="4"/>
      <c r="Q2469" s="4"/>
    </row>
    <row r="2470" spans="1:17" ht="30" customHeight="1" x14ac:dyDescent="0.25">
      <c r="A2470" s="1">
        <v>31469</v>
      </c>
      <c r="B2470" s="2" t="str">
        <f>HYPERLINK("https://www.facebook.com/p/C%C3%B4ng-an-x%C3%A3-Hi%E1%BB%87p-C%C3%A1t-Nam-S%C3%A1ch-H%E1%BA%A3i-D%C6%B0%C6%A1ng-100072440046533/", "Công an xã Hiệp Cát tỉnh Hải Dương")</f>
        <v>Công an xã Hiệp Cát tỉnh Hải Dương</v>
      </c>
      <c r="C2470" s="12" t="s">
        <v>321</v>
      </c>
      <c r="D2470" s="12" t="s">
        <v>322</v>
      </c>
      <c r="F2470" s="4"/>
      <c r="G2470" s="4"/>
      <c r="H2470" s="4"/>
      <c r="I2470" s="1"/>
      <c r="J2470" s="1"/>
      <c r="K2470" s="1"/>
      <c r="L2470" s="1"/>
      <c r="M2470" s="1"/>
      <c r="N2470" s="4"/>
      <c r="O2470" s="4"/>
      <c r="P2470" s="4"/>
      <c r="Q2470" s="4"/>
    </row>
    <row r="2471" spans="1:17" ht="30" customHeight="1" x14ac:dyDescent="0.25">
      <c r="A2471" s="1">
        <v>31470</v>
      </c>
      <c r="B2471" s="2" t="str">
        <f>HYPERLINK("http://hiepcat.namsach.haiduong.gov.vn/", "UBND Ủy ban nhân dân xã Hiệp Cát tỉnh Hải Dương")</f>
        <v>UBND Ủy ban nhân dân xã Hiệp Cát tỉnh Hải Dương</v>
      </c>
      <c r="C2471" s="12" t="s">
        <v>321</v>
      </c>
      <c r="F2471" s="4"/>
      <c r="G2471" s="4"/>
      <c r="H2471" s="4"/>
      <c r="I2471" s="1"/>
      <c r="J2471" s="1"/>
      <c r="K2471" s="1"/>
      <c r="L2471" s="1"/>
      <c r="M2471" s="1"/>
      <c r="N2471" s="4"/>
      <c r="O2471" s="4"/>
      <c r="P2471" s="4"/>
      <c r="Q2471" s="4"/>
    </row>
    <row r="2472" spans="1:17" ht="30" customHeight="1" x14ac:dyDescent="0.25">
      <c r="A2472" s="1">
        <v>31471</v>
      </c>
      <c r="B2472" s="2" t="str">
        <f>HYPERLINK("https://www.facebook.com/Anninh24hnamdinh/", "Công an tỉnh Nam Định tỉnh Nam Định")</f>
        <v>Công an tỉnh Nam Định tỉnh Nam Định</v>
      </c>
      <c r="C2472" s="12" t="s">
        <v>321</v>
      </c>
      <c r="D2472" s="12" t="s">
        <v>322</v>
      </c>
      <c r="F2472" s="4"/>
      <c r="G2472" s="4"/>
      <c r="H2472" s="4"/>
      <c r="I2472" s="1"/>
      <c r="J2472" s="1"/>
      <c r="K2472" s="1"/>
      <c r="L2472" s="1"/>
      <c r="M2472" s="1"/>
      <c r="N2472" s="4"/>
      <c r="O2472" s="4"/>
      <c r="P2472" s="4"/>
      <c r="Q2472" s="4"/>
    </row>
    <row r="2473" spans="1:17" ht="30" customHeight="1" x14ac:dyDescent="0.25">
      <c r="A2473" s="1">
        <v>31472</v>
      </c>
      <c r="B2473" s="2" t="str">
        <f>HYPERLINK("https://namdinh.gov.vn/", "UBND Ủy ban nhân dân tỉnh Nam Định tỉnh Nam Định")</f>
        <v>UBND Ủy ban nhân dân tỉnh Nam Định tỉnh Nam Định</v>
      </c>
      <c r="C2473" s="12" t="s">
        <v>321</v>
      </c>
      <c r="F2473" s="4"/>
      <c r="G2473" s="4"/>
      <c r="H2473" s="4"/>
      <c r="I2473" s="1"/>
      <c r="J2473" s="1"/>
      <c r="K2473" s="1"/>
      <c r="L2473" s="1"/>
      <c r="M2473" s="1"/>
      <c r="N2473" s="4"/>
      <c r="O2473" s="4"/>
      <c r="P2473" s="4"/>
      <c r="Q2473" s="4"/>
    </row>
    <row r="2474" spans="1:17" ht="30" customHeight="1" x14ac:dyDescent="0.25">
      <c r="A2474" s="1">
        <v>31473</v>
      </c>
      <c r="B2474" s="2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474" s="12" t="s">
        <v>321</v>
      </c>
      <c r="D2474" s="12" t="s">
        <v>322</v>
      </c>
      <c r="F2474" s="4"/>
      <c r="G2474" s="4"/>
      <c r="H2474" s="4"/>
      <c r="I2474" s="1"/>
      <c r="J2474" s="1"/>
      <c r="K2474" s="1"/>
      <c r="L2474" s="1"/>
      <c r="M2474" s="1"/>
      <c r="N2474" s="4"/>
      <c r="O2474" s="4"/>
      <c r="P2474" s="4"/>
      <c r="Q2474" s="4"/>
    </row>
    <row r="2475" spans="1:17" ht="30" customHeight="1" x14ac:dyDescent="0.25">
      <c r="A2475" s="1">
        <v>31474</v>
      </c>
      <c r="B2475" s="2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475" s="12" t="s">
        <v>321</v>
      </c>
      <c r="F2475" s="4"/>
      <c r="G2475" s="4"/>
      <c r="H2475" s="4"/>
      <c r="I2475" s="1"/>
      <c r="J2475" s="1"/>
      <c r="K2475" s="1"/>
      <c r="L2475" s="1"/>
      <c r="M2475" s="1"/>
      <c r="N2475" s="4"/>
      <c r="O2475" s="4"/>
      <c r="P2475" s="4"/>
      <c r="Q2475" s="4"/>
    </row>
    <row r="2476" spans="1:17" ht="30" customHeight="1" x14ac:dyDescent="0.25">
      <c r="A2476" s="1">
        <v>31475</v>
      </c>
      <c r="B2476" s="2" t="str">
        <f>HYPERLINK("https://www.facebook.com/p/C%C3%B4ng-an-x%C3%A3-Ch%C3%AD-T%C3%A2n-100070525734695/?locale=fy_NL", "Công an xã Chí Tân tỉnh Hưng Yên")</f>
        <v>Công an xã Chí Tân tỉnh Hưng Yên</v>
      </c>
      <c r="C2476" s="12" t="s">
        <v>321</v>
      </c>
      <c r="D2476" s="12" t="s">
        <v>322</v>
      </c>
      <c r="F2476" s="4"/>
      <c r="G2476" s="4"/>
      <c r="H2476" s="4"/>
      <c r="I2476" s="1"/>
      <c r="J2476" s="1"/>
      <c r="K2476" s="1"/>
      <c r="L2476" s="1"/>
      <c r="M2476" s="1"/>
      <c r="N2476" s="4"/>
      <c r="O2476" s="4"/>
      <c r="P2476" s="4"/>
      <c r="Q2476" s="4"/>
    </row>
    <row r="2477" spans="1:17" ht="30" customHeight="1" x14ac:dyDescent="0.25">
      <c r="A2477" s="1">
        <v>31476</v>
      </c>
      <c r="B2477" s="2" t="str">
        <f>HYPERLINK("https://www.quangninh.gov.vn/donvi/xahiephoa/Trang/ChiTietTinTuc.aspx?nid=943", "UBND Ủy ban nhân dân xã Chí Tân tỉnh Hưng Yên")</f>
        <v>UBND Ủy ban nhân dân xã Chí Tân tỉnh Hưng Yên</v>
      </c>
      <c r="C2477" s="12" t="s">
        <v>321</v>
      </c>
      <c r="F2477" s="4"/>
      <c r="G2477" s="4"/>
      <c r="H2477" s="4"/>
      <c r="I2477" s="1"/>
      <c r="J2477" s="1"/>
      <c r="K2477" s="1"/>
      <c r="L2477" s="1"/>
      <c r="M2477" s="1"/>
      <c r="N2477" s="4"/>
      <c r="O2477" s="4"/>
      <c r="P2477" s="4"/>
      <c r="Q2477" s="4"/>
    </row>
    <row r="2478" spans="1:17" ht="30" customHeight="1" x14ac:dyDescent="0.25">
      <c r="A2478" s="1">
        <v>31477</v>
      </c>
      <c r="B2478" s="2" t="str">
        <f>HYPERLINK("https://www.facebook.com/p/C%C3%B4ng-an-x%C3%A3-Ng%E1%BB%8Dc-Quan-100022836976673/", "Công an xã Ngọc Quan tỉnh Phú Thọ")</f>
        <v>Công an xã Ngọc Quan tỉnh Phú Thọ</v>
      </c>
      <c r="C2478" s="12" t="s">
        <v>321</v>
      </c>
      <c r="D2478" s="12" t="s">
        <v>322</v>
      </c>
      <c r="F2478" s="4"/>
      <c r="G2478" s="4"/>
      <c r="H2478" s="4"/>
      <c r="I2478" s="1"/>
      <c r="J2478" s="1"/>
      <c r="K2478" s="1"/>
      <c r="L2478" s="1"/>
      <c r="M2478" s="1"/>
      <c r="N2478" s="4"/>
      <c r="O2478" s="4"/>
      <c r="P2478" s="4"/>
      <c r="Q2478" s="4"/>
    </row>
    <row r="2479" spans="1:17" ht="30" customHeight="1" x14ac:dyDescent="0.25">
      <c r="A2479" s="1">
        <v>31478</v>
      </c>
      <c r="B2479" s="2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479" s="12" t="s">
        <v>321</v>
      </c>
      <c r="F2479" s="4"/>
      <c r="G2479" s="4"/>
      <c r="H2479" s="4"/>
      <c r="I2479" s="1"/>
      <c r="J2479" s="1"/>
      <c r="K2479" s="1"/>
      <c r="L2479" s="1"/>
      <c r="M2479" s="1"/>
      <c r="N2479" s="4"/>
      <c r="O2479" s="4"/>
      <c r="P2479" s="4"/>
      <c r="Q2479" s="4"/>
    </row>
    <row r="2480" spans="1:17" ht="30" customHeight="1" x14ac:dyDescent="0.25">
      <c r="A2480" s="1">
        <v>31479</v>
      </c>
      <c r="B2480" s="2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480" s="12" t="s">
        <v>321</v>
      </c>
      <c r="D2480" s="12" t="s">
        <v>322</v>
      </c>
      <c r="F2480" s="4"/>
      <c r="G2480" s="4"/>
      <c r="H2480" s="4"/>
      <c r="I2480" s="1"/>
      <c r="J2480" s="1"/>
      <c r="K2480" s="1"/>
      <c r="L2480" s="1"/>
      <c r="M2480" s="1"/>
      <c r="N2480" s="4"/>
      <c r="O2480" s="4"/>
      <c r="P2480" s="4"/>
      <c r="Q2480" s="4"/>
    </row>
    <row r="2481" spans="1:17" ht="30" customHeight="1" x14ac:dyDescent="0.25">
      <c r="A2481" s="1">
        <v>31480</v>
      </c>
      <c r="B2481" s="2" t="str">
        <f>HYPERLINK("https://daitu.thainguyen.gov.vn/", "UBND Ủy ban nhân dân huyện Đại Từ tỉnh Thái Nguyên")</f>
        <v>UBND Ủy ban nhân dân huyện Đại Từ tỉnh Thái Nguyên</v>
      </c>
      <c r="C2481" s="12" t="s">
        <v>321</v>
      </c>
      <c r="F2481" s="4"/>
      <c r="G2481" s="4"/>
      <c r="H2481" s="4"/>
      <c r="I2481" s="1"/>
      <c r="J2481" s="1"/>
      <c r="K2481" s="1"/>
      <c r="L2481" s="1"/>
      <c r="M2481" s="1"/>
      <c r="N2481" s="4"/>
      <c r="O2481" s="4"/>
      <c r="P2481" s="4"/>
      <c r="Q2481" s="4"/>
    </row>
    <row r="2482" spans="1:17" ht="30" customHeight="1" x14ac:dyDescent="0.25">
      <c r="A2482" s="1">
        <v>31481</v>
      </c>
      <c r="B2482" s="2" t="s">
        <v>316</v>
      </c>
      <c r="C2482" s="14" t="s">
        <v>1</v>
      </c>
      <c r="D2482" s="12" t="s">
        <v>322</v>
      </c>
      <c r="F2482" s="4"/>
      <c r="G2482" s="4"/>
      <c r="H2482" s="4"/>
      <c r="I2482" s="1"/>
      <c r="J2482" s="1"/>
      <c r="K2482" s="1"/>
      <c r="L2482" s="1"/>
      <c r="M2482" s="1"/>
      <c r="N2482" s="4"/>
      <c r="O2482" s="4"/>
      <c r="P2482" s="4"/>
      <c r="Q2482" s="4"/>
    </row>
    <row r="2483" spans="1:17" ht="30" customHeight="1" x14ac:dyDescent="0.25">
      <c r="A2483" s="1">
        <v>31482</v>
      </c>
      <c r="B2483" s="2" t="str">
        <f>HYPERLINK("https://bentre.gov.vn/Documents/848_danh_sach%20nguoi%20phat%20ngon.pdf", "UBND Ủy ban nhân dân xã An Hoà Tây tỉnh Bến Tre")</f>
        <v>UBND Ủy ban nhân dân xã An Hoà Tây tỉnh Bến Tre</v>
      </c>
      <c r="C2483" s="12" t="s">
        <v>321</v>
      </c>
      <c r="F2483" s="4"/>
      <c r="G2483" s="4"/>
      <c r="H2483" s="4"/>
      <c r="I2483" s="1"/>
      <c r="J2483" s="1"/>
      <c r="K2483" s="1"/>
      <c r="L2483" s="1"/>
      <c r="M2483" s="1"/>
      <c r="N2483" s="4"/>
      <c r="O2483" s="4"/>
      <c r="P2483" s="4"/>
      <c r="Q2483" s="4"/>
    </row>
    <row r="2484" spans="1:17" ht="30" customHeight="1" x14ac:dyDescent="0.25">
      <c r="A2484" s="1">
        <v>31483</v>
      </c>
      <c r="B2484" s="2" t="str">
        <f>HYPERLINK("https://www.facebook.com/groups/toi.yeu.xa.thuy.xuan.tien.huyen.chuong.my/", "Công an xã Thủy Xuân Tiên thành phố Hà Nội")</f>
        <v>Công an xã Thủy Xuân Tiên thành phố Hà Nội</v>
      </c>
      <c r="C2484" s="12" t="s">
        <v>321</v>
      </c>
      <c r="D2484" s="12" t="s">
        <v>322</v>
      </c>
      <c r="F2484" s="4"/>
      <c r="G2484" s="4"/>
      <c r="H2484" s="4"/>
      <c r="I2484" s="1"/>
      <c r="J2484" s="1"/>
      <c r="K2484" s="1"/>
      <c r="L2484" s="1"/>
      <c r="M2484" s="1"/>
      <c r="N2484" s="4"/>
      <c r="O2484" s="4"/>
      <c r="P2484" s="4"/>
      <c r="Q2484" s="4"/>
    </row>
    <row r="2485" spans="1:17" ht="30" customHeight="1" x14ac:dyDescent="0.25">
      <c r="A2485" s="1">
        <v>31484</v>
      </c>
      <c r="B2485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485" s="12" t="s">
        <v>321</v>
      </c>
      <c r="F2485" s="4"/>
      <c r="G2485" s="4"/>
      <c r="H2485" s="4"/>
      <c r="I2485" s="1"/>
      <c r="J2485" s="1"/>
      <c r="K2485" s="1"/>
      <c r="L2485" s="1"/>
      <c r="M2485" s="1"/>
      <c r="N2485" s="4"/>
      <c r="O2485" s="4"/>
      <c r="P2485" s="4"/>
      <c r="Q2485" s="4"/>
    </row>
    <row r="2486" spans="1:17" ht="30" customHeight="1" x14ac:dyDescent="0.25">
      <c r="A2486" s="1">
        <v>31485</v>
      </c>
      <c r="B2486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486" s="12" t="s">
        <v>321</v>
      </c>
      <c r="D2486" s="12" t="s">
        <v>322</v>
      </c>
      <c r="F2486" s="4"/>
      <c r="G2486" s="4"/>
      <c r="H2486" s="4"/>
      <c r="I2486" s="1"/>
      <c r="J2486" s="1"/>
      <c r="K2486" s="1"/>
      <c r="L2486" s="1"/>
      <c r="M2486" s="1"/>
      <c r="N2486" s="4"/>
      <c r="O2486" s="4"/>
      <c r="P2486" s="4"/>
      <c r="Q2486" s="4"/>
    </row>
    <row r="2487" spans="1:17" ht="30" customHeight="1" x14ac:dyDescent="0.25">
      <c r="A2487" s="1">
        <v>31486</v>
      </c>
      <c r="B2487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487" s="12" t="s">
        <v>321</v>
      </c>
      <c r="F2487" s="4"/>
      <c r="G2487" s="4"/>
      <c r="H2487" s="4"/>
      <c r="I2487" s="1"/>
      <c r="J2487" s="1"/>
      <c r="K2487" s="1"/>
      <c r="L2487" s="1"/>
      <c r="M2487" s="1"/>
      <c r="N2487" s="4"/>
      <c r="O2487" s="4"/>
      <c r="P2487" s="4"/>
      <c r="Q2487" s="4"/>
    </row>
    <row r="2488" spans="1:17" ht="30" customHeight="1" x14ac:dyDescent="0.25">
      <c r="A2488" s="1">
        <v>31487</v>
      </c>
      <c r="B2488" s="2" t="s">
        <v>225</v>
      </c>
      <c r="C2488" s="13" t="s">
        <v>1</v>
      </c>
      <c r="D2488" s="12" t="s">
        <v>322</v>
      </c>
      <c r="F2488" s="4"/>
      <c r="G2488" s="4"/>
      <c r="H2488" s="4"/>
      <c r="I2488" s="1"/>
      <c r="J2488" s="1"/>
      <c r="K2488" s="1"/>
      <c r="L2488" s="1"/>
      <c r="M2488" s="1"/>
      <c r="N2488" s="4"/>
      <c r="O2488" s="4"/>
      <c r="P2488" s="4"/>
      <c r="Q2488" s="4"/>
    </row>
    <row r="2489" spans="1:17" ht="30" customHeight="1" x14ac:dyDescent="0.25">
      <c r="A2489" s="1">
        <v>31488</v>
      </c>
      <c r="B2489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489" s="12" t="s">
        <v>321</v>
      </c>
      <c r="F2489" s="4"/>
      <c r="G2489" s="4"/>
      <c r="H2489" s="4"/>
      <c r="I2489" s="1"/>
      <c r="J2489" s="1"/>
      <c r="K2489" s="1"/>
      <c r="L2489" s="1"/>
      <c r="M2489" s="1"/>
      <c r="N2489" s="4"/>
      <c r="O2489" s="4"/>
      <c r="P2489" s="4"/>
      <c r="Q2489" s="4"/>
    </row>
    <row r="2490" spans="1:17" ht="30" customHeight="1" x14ac:dyDescent="0.25">
      <c r="A2490" s="1">
        <v>31489</v>
      </c>
      <c r="B2490" s="2" t="str">
        <f>HYPERLINK("https://www.facebook.com/p/C%C3%B4ng-an-x%C3%A3-Ph%C6%B0%E1%BB%9Bc-T%C3%A2n-huy%E1%BB%87n-Ph%C3%BA-Ri%E1%BB%81ng-100084934592090/?locale=vi_VN", "Công an xã Phước Tân tỉnh Bình Phước")</f>
        <v>Công an xã Phước Tân tỉnh Bình Phước</v>
      </c>
      <c r="C2490" s="12" t="s">
        <v>321</v>
      </c>
      <c r="D2490" s="12" t="s">
        <v>322</v>
      </c>
      <c r="F2490" s="4"/>
      <c r="G2490" s="4"/>
      <c r="H2490" s="4"/>
      <c r="I2490" s="1"/>
      <c r="J2490" s="1"/>
      <c r="K2490" s="1"/>
      <c r="L2490" s="1"/>
      <c r="M2490" s="1"/>
      <c r="N2490" s="4"/>
      <c r="O2490" s="4"/>
      <c r="P2490" s="4"/>
      <c r="Q2490" s="4"/>
    </row>
    <row r="2491" spans="1:17" ht="30" customHeight="1" x14ac:dyDescent="0.25">
      <c r="A2491" s="1">
        <v>31490</v>
      </c>
      <c r="B2491" s="2" t="str">
        <f>HYPERLINK("https://mc.ninhthuan.gov.vn/portaldvc/KenhTin/dich-vu-cong-truc-tuyen.aspx?_dv=000-21-32-H43", "UBND Ủy ban nhân dân xã Phước Tân tỉnh Bình Phước")</f>
        <v>UBND Ủy ban nhân dân xã Phước Tân tỉnh Bình Phước</v>
      </c>
      <c r="C2491" s="12" t="s">
        <v>321</v>
      </c>
      <c r="F2491" s="4"/>
      <c r="G2491" s="4"/>
      <c r="H2491" s="4"/>
      <c r="I2491" s="1"/>
      <c r="J2491" s="1"/>
      <c r="K2491" s="1"/>
      <c r="L2491" s="1"/>
      <c r="M2491" s="1"/>
      <c r="N2491" s="4"/>
      <c r="O2491" s="4"/>
      <c r="P2491" s="4"/>
      <c r="Q2491" s="4"/>
    </row>
    <row r="2492" spans="1:17" ht="30" customHeight="1" x14ac:dyDescent="0.25">
      <c r="A2492" s="1">
        <v>31491</v>
      </c>
      <c r="B2492" s="2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492" s="12" t="s">
        <v>321</v>
      </c>
      <c r="D2492" s="12" t="s">
        <v>322</v>
      </c>
      <c r="F2492" s="4"/>
      <c r="G2492" s="4"/>
      <c r="H2492" s="4"/>
      <c r="I2492" s="1"/>
      <c r="J2492" s="1"/>
      <c r="K2492" s="1"/>
      <c r="L2492" s="1"/>
      <c r="M2492" s="1"/>
      <c r="N2492" s="4"/>
      <c r="O2492" s="4"/>
      <c r="P2492" s="4"/>
      <c r="Q2492" s="4"/>
    </row>
    <row r="2493" spans="1:17" ht="30" customHeight="1" x14ac:dyDescent="0.25">
      <c r="A2493" s="1">
        <v>31492</v>
      </c>
      <c r="B2493" s="2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493" s="12" t="s">
        <v>321</v>
      </c>
      <c r="F2493" s="4"/>
      <c r="G2493" s="4"/>
      <c r="H2493" s="4"/>
      <c r="I2493" s="1"/>
      <c r="J2493" s="1"/>
      <c r="K2493" s="1"/>
      <c r="L2493" s="1"/>
      <c r="M2493" s="1"/>
      <c r="N2493" s="4"/>
      <c r="O2493" s="4"/>
      <c r="P2493" s="4"/>
      <c r="Q2493" s="4"/>
    </row>
    <row r="2494" spans="1:17" ht="30" customHeight="1" x14ac:dyDescent="0.25">
      <c r="A2494" s="1">
        <v>31493</v>
      </c>
      <c r="B2494" s="2" t="str">
        <f>HYPERLINK("https://www.facebook.com/profile.php?id=100078868363461&amp;locale=ms_MY&amp;_rdr", "Công an xã Sơn Trung tỉnh Hà Tĩnh")</f>
        <v>Công an xã Sơn Trung tỉnh Hà Tĩnh</v>
      </c>
      <c r="C2494" s="12" t="s">
        <v>321</v>
      </c>
      <c r="D2494" s="12" t="s">
        <v>322</v>
      </c>
      <c r="F2494" s="4"/>
      <c r="G2494" s="4"/>
      <c r="H2494" s="4"/>
      <c r="I2494" s="1"/>
      <c r="J2494" s="1"/>
      <c r="K2494" s="1"/>
      <c r="L2494" s="1"/>
      <c r="M2494" s="1"/>
      <c r="N2494" s="4"/>
      <c r="O2494" s="4"/>
      <c r="P2494" s="4"/>
      <c r="Q2494" s="4"/>
    </row>
    <row r="2495" spans="1:17" ht="30" customHeight="1" x14ac:dyDescent="0.25">
      <c r="A2495" s="1">
        <v>31494</v>
      </c>
      <c r="B2495" s="2" t="str">
        <f>HYPERLINK("https://xasontrung.hatinh.gov.vn/", "UBND Ủy ban nhân dân xã Sơn Trung tỉnh Hà Tĩnh")</f>
        <v>UBND Ủy ban nhân dân xã Sơn Trung tỉnh Hà Tĩnh</v>
      </c>
      <c r="C2495" s="12" t="s">
        <v>321</v>
      </c>
      <c r="F2495" s="4"/>
      <c r="G2495" s="4"/>
      <c r="H2495" s="4"/>
      <c r="I2495" s="1"/>
      <c r="J2495" s="1"/>
      <c r="K2495" s="1"/>
      <c r="L2495" s="1"/>
      <c r="M2495" s="1"/>
      <c r="N2495" s="4"/>
      <c r="O2495" s="4"/>
      <c r="P2495" s="4"/>
      <c r="Q2495" s="4"/>
    </row>
    <row r="2496" spans="1:17" ht="30" customHeight="1" x14ac:dyDescent="0.25">
      <c r="A2496" s="1">
        <v>31495</v>
      </c>
      <c r="B2496" s="2" t="str">
        <f>HYPERLINK("https://www.facebook.com/pages/C%C3%B4ng%20An%20Huy%E1%BB%87n%20Tri%20T%C3%B4n/649169801768785/", "Công an huyện Tri Tôn tỉnh An Giang")</f>
        <v>Công an huyện Tri Tôn tỉnh An Giang</v>
      </c>
      <c r="C2496" s="12" t="s">
        <v>321</v>
      </c>
      <c r="D2496" s="12" t="s">
        <v>322</v>
      </c>
      <c r="F2496" s="4"/>
      <c r="G2496" s="4"/>
      <c r="H2496" s="4"/>
      <c r="I2496" s="1"/>
      <c r="J2496" s="1"/>
      <c r="K2496" s="1"/>
      <c r="L2496" s="1"/>
      <c r="M2496" s="1"/>
      <c r="N2496" s="4"/>
      <c r="O2496" s="4"/>
      <c r="P2496" s="4"/>
      <c r="Q2496" s="4"/>
    </row>
    <row r="2497" spans="1:17" ht="30" customHeight="1" x14ac:dyDescent="0.25">
      <c r="A2497" s="1">
        <v>31496</v>
      </c>
      <c r="B2497" s="2" t="str">
        <f>HYPERLINK("https://triton.angiang.gov.vn/wps/portal/Home", "UBND Ủy ban nhân dân huyện Tri Tôn tỉnh An Giang")</f>
        <v>UBND Ủy ban nhân dân huyện Tri Tôn tỉnh An Giang</v>
      </c>
      <c r="C2497" s="12" t="s">
        <v>321</v>
      </c>
      <c r="F2497" s="4"/>
      <c r="G2497" s="4"/>
      <c r="H2497" s="4"/>
      <c r="I2497" s="1"/>
      <c r="J2497" s="1"/>
      <c r="K2497" s="1"/>
      <c r="L2497" s="1"/>
      <c r="M2497" s="1"/>
      <c r="N2497" s="4"/>
      <c r="O2497" s="4"/>
      <c r="P2497" s="4"/>
      <c r="Q2497" s="4"/>
    </row>
    <row r="2498" spans="1:17" ht="30" customHeight="1" x14ac:dyDescent="0.25">
      <c r="A2498" s="1">
        <v>31497</v>
      </c>
      <c r="B2498" s="2" t="str">
        <f>HYPERLINK("https://www.facebook.com/pages/C%C3%B4ng%20An%20T%E1%BB%89nh%20Ngh%E1%BB%87%20An/165424950312440/", "Công an tỉnh Nghệ An tỉnh Nghệ An")</f>
        <v>Công an tỉnh Nghệ An tỉnh Nghệ An</v>
      </c>
      <c r="C2498" s="12" t="s">
        <v>321</v>
      </c>
      <c r="D2498" s="12" t="s">
        <v>322</v>
      </c>
      <c r="F2498" s="4"/>
      <c r="G2498" s="4"/>
      <c r="H2498" s="4"/>
      <c r="I2498" s="1"/>
      <c r="J2498" s="1"/>
      <c r="K2498" s="1"/>
      <c r="L2498" s="1"/>
      <c r="M2498" s="1"/>
      <c r="N2498" s="4"/>
      <c r="O2498" s="4"/>
      <c r="P2498" s="4"/>
      <c r="Q2498" s="4"/>
    </row>
    <row r="2499" spans="1:17" ht="30" customHeight="1" x14ac:dyDescent="0.25">
      <c r="A2499" s="1">
        <v>31498</v>
      </c>
      <c r="B2499" s="2" t="str">
        <f>HYPERLINK("https://www.nghean.gov.vn/", "UBND Ủy ban nhân dân tỉnh Nghệ An tỉnh Nghệ An")</f>
        <v>UBND Ủy ban nhân dân tỉnh Nghệ An tỉnh Nghệ An</v>
      </c>
      <c r="C2499" s="12" t="s">
        <v>321</v>
      </c>
      <c r="F2499" s="4"/>
      <c r="G2499" s="4"/>
      <c r="H2499" s="4"/>
      <c r="I2499" s="1"/>
      <c r="J2499" s="1"/>
      <c r="K2499" s="1"/>
      <c r="L2499" s="1"/>
      <c r="M2499" s="1"/>
      <c r="N2499" s="4"/>
      <c r="O2499" s="4"/>
      <c r="P2499" s="4"/>
      <c r="Q2499" s="4"/>
    </row>
    <row r="2500" spans="1:17" ht="30" customHeight="1" x14ac:dyDescent="0.25">
      <c r="A2500" s="1">
        <v>31499</v>
      </c>
      <c r="B2500" s="2" t="str">
        <f>HYPERLINK("https://www.facebook.com/phongchaybinhthuan/?locale=vi_VN", "Công an tỉnh Bình Thuận tỉnh Bình Thuận")</f>
        <v>Công an tỉnh Bình Thuận tỉnh Bình Thuận</v>
      </c>
      <c r="C2500" s="12" t="s">
        <v>321</v>
      </c>
      <c r="D2500" s="12" t="s">
        <v>322</v>
      </c>
      <c r="F2500" s="4"/>
      <c r="G2500" s="4"/>
      <c r="H2500" s="4"/>
      <c r="I2500" s="1"/>
      <c r="J2500" s="1"/>
      <c r="K2500" s="1"/>
      <c r="L2500" s="1"/>
      <c r="M2500" s="1"/>
      <c r="N2500" s="4"/>
      <c r="O2500" s="4"/>
      <c r="P2500" s="4"/>
      <c r="Q2500" s="4"/>
    </row>
    <row r="2501" spans="1:17" ht="30" customHeight="1" x14ac:dyDescent="0.25">
      <c r="A2501" s="1">
        <v>31500</v>
      </c>
      <c r="B2501" s="2" t="str">
        <f>HYPERLINK("https://binhthuan.gov.vn/", "UBND Ủy ban nhân dân tỉnh Bình Thuận tỉnh Bình Thuận")</f>
        <v>UBND Ủy ban nhân dân tỉnh Bình Thuận tỉnh Bình Thuận</v>
      </c>
      <c r="C2501" s="12" t="s">
        <v>321</v>
      </c>
      <c r="F2501" s="4"/>
      <c r="G2501" s="4"/>
      <c r="H2501" s="4"/>
      <c r="I2501" s="1"/>
      <c r="J2501" s="1"/>
      <c r="K2501" s="1"/>
      <c r="L2501" s="1"/>
      <c r="M2501" s="1"/>
      <c r="N2501" s="4"/>
      <c r="O2501" s="4"/>
      <c r="P2501" s="4"/>
      <c r="Q2501" s="4"/>
    </row>
    <row r="2502" spans="1:17" ht="30" customHeight="1" x14ac:dyDescent="0.25">
      <c r="A2502" s="1">
        <v>31501</v>
      </c>
      <c r="B2502" s="2" t="str">
        <f>HYPERLINK("https://www.facebook.com/conganhatinh/", "Công an tỉnh Hà Tĩnh tỉnh Hà Tĩnh")</f>
        <v>Công an tỉnh Hà Tĩnh tỉnh Hà Tĩnh</v>
      </c>
      <c r="C2502" s="12" t="s">
        <v>321</v>
      </c>
      <c r="D2502" s="12" t="s">
        <v>322</v>
      </c>
      <c r="F2502" s="4"/>
      <c r="G2502" s="4"/>
      <c r="H2502" s="4"/>
      <c r="I2502" s="1"/>
      <c r="J2502" s="1"/>
      <c r="K2502" s="1"/>
      <c r="L2502" s="1"/>
      <c r="M2502" s="1"/>
      <c r="N2502" s="4"/>
      <c r="O2502" s="4"/>
      <c r="P2502" s="4"/>
      <c r="Q2502" s="4"/>
    </row>
    <row r="2503" spans="1:17" ht="30" customHeight="1" x14ac:dyDescent="0.25">
      <c r="A2503" s="1">
        <v>31502</v>
      </c>
      <c r="B2503" s="2" t="str">
        <f>HYPERLINK("https://hatinh.gov.vn/", "UBND Ủy ban nhân dân tỉnh Hà Tĩnh tỉnh Hà Tĩnh")</f>
        <v>UBND Ủy ban nhân dân tỉnh Hà Tĩnh tỉnh Hà Tĩnh</v>
      </c>
      <c r="C2503" s="12" t="s">
        <v>321</v>
      </c>
      <c r="F2503" s="4"/>
      <c r="G2503" s="4"/>
      <c r="H2503" s="4"/>
      <c r="I2503" s="1"/>
      <c r="J2503" s="1"/>
      <c r="K2503" s="1"/>
      <c r="L2503" s="1"/>
      <c r="M2503" s="1"/>
      <c r="N2503" s="4"/>
      <c r="O2503" s="4"/>
      <c r="P2503" s="4"/>
      <c r="Q2503" s="4"/>
    </row>
    <row r="2504" spans="1:17" ht="30" customHeight="1" x14ac:dyDescent="0.25">
      <c r="A2504" s="1">
        <v>31503</v>
      </c>
      <c r="B2504" s="2" t="str">
        <f>HYPERLINK("https://www.facebook.com/traitamgiamtayninh/?locale=vi_VN", "Trại tạm giam Tây Ninh tỉnh TÂY NINH")</f>
        <v>Trại tạm giam Tây Ninh tỉnh TÂY NINH</v>
      </c>
      <c r="C2504" s="12" t="s">
        <v>321</v>
      </c>
      <c r="D2504" s="12" t="s">
        <v>322</v>
      </c>
      <c r="F2504" s="4"/>
      <c r="G2504" s="4"/>
      <c r="H2504" s="4"/>
      <c r="I2504" s="1"/>
      <c r="J2504" s="1"/>
      <c r="K2504" s="1"/>
      <c r="L2504" s="1"/>
      <c r="M2504" s="1"/>
      <c r="N2504" s="4"/>
      <c r="O2504" s="4"/>
      <c r="P2504" s="4"/>
      <c r="Q2504" s="4"/>
    </row>
    <row r="2505" spans="1:17" ht="30" customHeight="1" x14ac:dyDescent="0.25">
      <c r="A2505" s="1">
        <v>31504</v>
      </c>
      <c r="B2505" s="2" t="str">
        <f>HYPERLINK("https://www.tayninh.gov.vn/", "UBND Ủy ban nhân dânm giam Tây Ninh tỉnh TÂY NINH")</f>
        <v>UBND Ủy ban nhân dânm giam Tây Ninh tỉnh TÂY NINH</v>
      </c>
      <c r="C2505" s="12" t="s">
        <v>321</v>
      </c>
      <c r="F2505" s="4"/>
      <c r="G2505" s="4"/>
      <c r="H2505" s="4"/>
      <c r="I2505" s="1"/>
      <c r="J2505" s="1"/>
      <c r="K2505" s="1"/>
      <c r="L2505" s="1"/>
      <c r="M2505" s="1"/>
      <c r="N2505" s="4"/>
      <c r="O2505" s="4"/>
      <c r="P2505" s="4"/>
      <c r="Q2505" s="4"/>
    </row>
    <row r="2506" spans="1:17" ht="30" customHeight="1" x14ac:dyDescent="0.25">
      <c r="A2506" s="1">
        <v>31505</v>
      </c>
      <c r="B2506" s="2" t="str">
        <f>HYPERLINK("https://www.facebook.com/p/C%C3%B4ng-an-x%C3%A3-Ch%C3%A2u-B%C3%ACnh-100069726939590/", "Công an xã Châu Bình tỉnh Bến Tre")</f>
        <v>Công an xã Châu Bình tỉnh Bến Tre</v>
      </c>
      <c r="C2506" s="12" t="s">
        <v>321</v>
      </c>
      <c r="D2506" s="12" t="s">
        <v>322</v>
      </c>
      <c r="F2506" s="4"/>
      <c r="G2506" s="4"/>
      <c r="H2506" s="4"/>
      <c r="I2506" s="1"/>
      <c r="J2506" s="1"/>
      <c r="K2506" s="1"/>
      <c r="L2506" s="1"/>
      <c r="M2506" s="1"/>
      <c r="N2506" s="4"/>
      <c r="O2506" s="4"/>
      <c r="P2506" s="4"/>
      <c r="Q2506" s="4"/>
    </row>
    <row r="2507" spans="1:17" ht="30" customHeight="1" x14ac:dyDescent="0.25">
      <c r="A2507" s="1">
        <v>31506</v>
      </c>
      <c r="B2507" s="2" t="str">
        <f>HYPERLINK("http://chaubinh.giongtrom.bentre.gov.vn/", "UBND Ủy ban nhân dân xã Châu Bình tỉnh Bến Tre")</f>
        <v>UBND Ủy ban nhân dân xã Châu Bình tỉnh Bến Tre</v>
      </c>
      <c r="C2507" s="12" t="s">
        <v>321</v>
      </c>
      <c r="F2507" s="4"/>
      <c r="G2507" s="4"/>
      <c r="H2507" s="4"/>
      <c r="I2507" s="1"/>
      <c r="J2507" s="1"/>
      <c r="K2507" s="1"/>
      <c r="L2507" s="1"/>
      <c r="M2507" s="1"/>
      <c r="N2507" s="4"/>
      <c r="O2507" s="4"/>
      <c r="P2507" s="4"/>
      <c r="Q2507" s="4"/>
    </row>
    <row r="2508" spans="1:17" ht="30" customHeight="1" x14ac:dyDescent="0.25">
      <c r="A2508" s="1">
        <v>31507</v>
      </c>
      <c r="B2508" s="2" t="str">
        <f>HYPERLINK("https://www.facebook.com/p/C%C3%B4ng-An-x%C3%A3-M%C6%B0%E1%BB%9Dng-So-100069787908812/?_rdr", "Công an xã Mường So tỉnh Lai Châu")</f>
        <v>Công an xã Mường So tỉnh Lai Châu</v>
      </c>
      <c r="C2508" s="12" t="s">
        <v>321</v>
      </c>
      <c r="D2508" s="12" t="s">
        <v>322</v>
      </c>
      <c r="F2508" s="4"/>
      <c r="G2508" s="4"/>
      <c r="H2508" s="4"/>
      <c r="I2508" s="1"/>
      <c r="J2508" s="1"/>
      <c r="K2508" s="1"/>
      <c r="L2508" s="1"/>
      <c r="M2508" s="1"/>
      <c r="N2508" s="4"/>
      <c r="O2508" s="4"/>
      <c r="P2508" s="4"/>
      <c r="Q2508" s="4"/>
    </row>
    <row r="2509" spans="1:17" ht="30" customHeight="1" x14ac:dyDescent="0.25">
      <c r="A2509" s="1">
        <v>31508</v>
      </c>
      <c r="B2509" s="2" t="str">
        <f>HYPERLINK("https://muongte.laichau.gov.vn/", "UBND Ủy ban nhân dân xã Mường So tỉnh Lai Châu")</f>
        <v>UBND Ủy ban nhân dân xã Mường So tỉnh Lai Châu</v>
      </c>
      <c r="C2509" s="12" t="s">
        <v>321</v>
      </c>
      <c r="F2509" s="4"/>
      <c r="G2509" s="4"/>
      <c r="H2509" s="4"/>
      <c r="I2509" s="1"/>
      <c r="J2509" s="1"/>
      <c r="K2509" s="1"/>
      <c r="L2509" s="1"/>
      <c r="M2509" s="1"/>
      <c r="N2509" s="4"/>
      <c r="O2509" s="4"/>
      <c r="P2509" s="4"/>
      <c r="Q2509" s="4"/>
    </row>
    <row r="2510" spans="1:17" ht="30" customHeight="1" x14ac:dyDescent="0.25">
      <c r="A2510" s="1">
        <v>31509</v>
      </c>
      <c r="B2510" s="2" t="str">
        <f>HYPERLINK("https://www.facebook.com/pages/Cong%20An%20Huyen%20Giong%20Trom/552014178144054/", "Công an huyện Giồng Trôm tỉnh Bến Tre")</f>
        <v>Công an huyện Giồng Trôm tỉnh Bến Tre</v>
      </c>
      <c r="C2510" s="12" t="s">
        <v>321</v>
      </c>
      <c r="D2510" s="12" t="s">
        <v>322</v>
      </c>
      <c r="F2510" s="4"/>
      <c r="G2510" s="4"/>
      <c r="H2510" s="4"/>
      <c r="I2510" s="1"/>
      <c r="J2510" s="1"/>
      <c r="K2510" s="1"/>
      <c r="L2510" s="1"/>
      <c r="M2510" s="1"/>
      <c r="N2510" s="4"/>
      <c r="O2510" s="4"/>
      <c r="P2510" s="4"/>
      <c r="Q2510" s="4"/>
    </row>
    <row r="2511" spans="1:17" ht="30" customHeight="1" x14ac:dyDescent="0.25">
      <c r="A2511" s="1">
        <v>31510</v>
      </c>
      <c r="B2511" s="2" t="str">
        <f>HYPERLINK("https://giongtrom.bentre.gov.vn/", "UBND Ủy ban nhân dânn huyện Giồng Trôm tỉnh Bến Tre")</f>
        <v>UBND Ủy ban nhân dânn huyện Giồng Trôm tỉnh Bến Tre</v>
      </c>
      <c r="C2511" s="12" t="s">
        <v>321</v>
      </c>
      <c r="F2511" s="4"/>
      <c r="G2511" s="4"/>
      <c r="H2511" s="4"/>
      <c r="I2511" s="1"/>
      <c r="J2511" s="1"/>
      <c r="K2511" s="1"/>
      <c r="L2511" s="1"/>
      <c r="M2511" s="1"/>
      <c r="N2511" s="4"/>
      <c r="O2511" s="4"/>
      <c r="P2511" s="4"/>
      <c r="Q2511" s="4"/>
    </row>
    <row r="2512" spans="1:17" ht="30" customHeight="1" x14ac:dyDescent="0.25">
      <c r="A2512" s="1">
        <v>31511</v>
      </c>
      <c r="B2512" s="2" t="str">
        <f>HYPERLINK("https://www.facebook.com/profile.php?id=100069866522888", "Công an xã Chiềng Sàng tỉnh Sơn La")</f>
        <v>Công an xã Chiềng Sàng tỉnh Sơn La</v>
      </c>
      <c r="C2512" s="12" t="s">
        <v>321</v>
      </c>
      <c r="D2512" s="12" t="s">
        <v>322</v>
      </c>
      <c r="F2512" s="4"/>
      <c r="G2512" s="4"/>
      <c r="H2512" s="4"/>
      <c r="I2512" s="1"/>
      <c r="J2512" s="1"/>
      <c r="K2512" s="1"/>
      <c r="L2512" s="1"/>
      <c r="M2512" s="1"/>
      <c r="N2512" s="4"/>
      <c r="O2512" s="4"/>
      <c r="P2512" s="4"/>
      <c r="Q2512" s="4"/>
    </row>
    <row r="2513" spans="1:17" ht="30" customHeight="1" x14ac:dyDescent="0.25">
      <c r="A2513" s="1">
        <v>31512</v>
      </c>
      <c r="B2513" s="2" t="str">
        <f>HYPERLINK("https://yenchau.sonla.gov.vn/?pageid=31386&amp;p_field=3758", "UBND Ủy ban nhân dân xã Chiềng Sàng tỉnh Sơn La")</f>
        <v>UBND Ủy ban nhân dân xã Chiềng Sàng tỉnh Sơn La</v>
      </c>
      <c r="C2513" s="12" t="s">
        <v>321</v>
      </c>
      <c r="F2513" s="4"/>
      <c r="G2513" s="4"/>
      <c r="H2513" s="4"/>
      <c r="I2513" s="1"/>
      <c r="J2513" s="1"/>
      <c r="K2513" s="1"/>
      <c r="L2513" s="1"/>
      <c r="M2513" s="1"/>
      <c r="N2513" s="4"/>
      <c r="O2513" s="4"/>
      <c r="P2513" s="4"/>
      <c r="Q2513" s="4"/>
    </row>
    <row r="2514" spans="1:17" ht="30" customHeight="1" x14ac:dyDescent="0.25">
      <c r="A2514" s="1">
        <v>31513</v>
      </c>
      <c r="B2514" s="2" t="str">
        <f>HYPERLINK("https://www.facebook.com/p/C%C3%B4ng-an-x%C3%A3-Ph%C6%B0%E1%BB%9Bc-T%C3%A2n-100078407517853/", "Công an xã Phước Tân tỉnh Phú Yên")</f>
        <v>Công an xã Phước Tân tỉnh Phú Yên</v>
      </c>
      <c r="C2514" s="12" t="s">
        <v>321</v>
      </c>
      <c r="D2514" s="12" t="s">
        <v>322</v>
      </c>
      <c r="F2514" s="4"/>
      <c r="G2514" s="4"/>
      <c r="H2514" s="4"/>
      <c r="I2514" s="1"/>
      <c r="J2514" s="1"/>
      <c r="K2514" s="1"/>
      <c r="L2514" s="1"/>
      <c r="M2514" s="1"/>
      <c r="N2514" s="4"/>
      <c r="O2514" s="4"/>
      <c r="P2514" s="4"/>
      <c r="Q2514" s="4"/>
    </row>
    <row r="2515" spans="1:17" ht="30" customHeight="1" x14ac:dyDescent="0.25">
      <c r="A2515" s="1">
        <v>31514</v>
      </c>
      <c r="B2515" s="2" t="str">
        <f>HYPERLINK("https://sonhoa.phuyen.gov.vn/van-hoa-xa-hoi/to-chuc-le-don-nhan-bang-xep-hang-di-tich-lich-su-cap-tinh-dia-diem-xay-ra-vu-tham-sat-nui-lo-772126", "UBND Ủy ban nhân dân xã Phước Tân tỉnh Phú Yên")</f>
        <v>UBND Ủy ban nhân dân xã Phước Tân tỉnh Phú Yên</v>
      </c>
      <c r="C2515" s="12" t="s">
        <v>321</v>
      </c>
      <c r="F2515" s="4"/>
      <c r="G2515" s="4"/>
      <c r="H2515" s="4"/>
      <c r="I2515" s="1"/>
      <c r="J2515" s="1"/>
      <c r="K2515" s="1"/>
      <c r="L2515" s="1"/>
      <c r="M2515" s="1"/>
      <c r="N2515" s="4"/>
      <c r="O2515" s="4"/>
      <c r="P2515" s="4"/>
      <c r="Q2515" s="4"/>
    </row>
    <row r="2516" spans="1:17" ht="30" customHeight="1" x14ac:dyDescent="0.25">
      <c r="A2516" s="1">
        <v>31515</v>
      </c>
      <c r="B2516" s="2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516" s="12" t="s">
        <v>321</v>
      </c>
      <c r="D2516" s="12" t="s">
        <v>322</v>
      </c>
      <c r="F2516" s="4"/>
      <c r="G2516" s="4"/>
      <c r="H2516" s="4"/>
      <c r="I2516" s="1"/>
      <c r="J2516" s="1"/>
      <c r="K2516" s="1"/>
      <c r="L2516" s="1"/>
      <c r="M2516" s="1"/>
      <c r="N2516" s="4"/>
      <c r="O2516" s="4"/>
      <c r="P2516" s="4"/>
      <c r="Q2516" s="4"/>
    </row>
    <row r="2517" spans="1:17" ht="30" customHeight="1" x14ac:dyDescent="0.25">
      <c r="A2517" s="1">
        <v>31516</v>
      </c>
      <c r="B2517" s="2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517" s="12" t="s">
        <v>321</v>
      </c>
      <c r="F2517" s="4"/>
      <c r="G2517" s="4"/>
      <c r="H2517" s="4"/>
      <c r="I2517" s="1"/>
      <c r="J2517" s="1"/>
      <c r="K2517" s="1"/>
      <c r="L2517" s="1"/>
      <c r="M2517" s="1"/>
      <c r="N2517" s="4"/>
      <c r="O2517" s="4"/>
      <c r="P2517" s="4"/>
      <c r="Q2517" s="4"/>
    </row>
    <row r="2518" spans="1:17" ht="30" customHeight="1" x14ac:dyDescent="0.25">
      <c r="A2518" s="1">
        <v>31517</v>
      </c>
      <c r="B2518" s="2" t="str">
        <f>HYPERLINK("https://www.facebook.com/profile.php?id=100078868363461&amp;locale=ms_MY&amp;_rdr", "Công an xã Sơn Trung _x000D__x000D_
 _x000D__x000D_
  tỉnh Hà Tĩnh")</f>
        <v>Công an xã Sơn Trung _x000D__x000D_
 _x000D__x000D_
  tỉnh Hà Tĩnh</v>
      </c>
      <c r="C2518" s="12" t="s">
        <v>321</v>
      </c>
      <c r="D2518" s="12" t="s">
        <v>322</v>
      </c>
      <c r="F2518" s="4"/>
      <c r="G2518" s="4"/>
      <c r="H2518" s="4"/>
      <c r="I2518" s="1"/>
      <c r="J2518" s="1"/>
      <c r="K2518" s="1"/>
      <c r="L2518" s="1"/>
      <c r="M2518" s="1"/>
      <c r="N2518" s="4"/>
      <c r="O2518" s="4"/>
      <c r="P2518" s="4"/>
      <c r="Q2518" s="4"/>
    </row>
    <row r="2519" spans="1:17" ht="30" customHeight="1" x14ac:dyDescent="0.25">
      <c r="A2519" s="1">
        <v>31518</v>
      </c>
      <c r="B2519" s="2" t="str">
        <f>HYPERLINK("https://xasontrung.hatinh.gov.vn/", "UBND Ủy ban nhân dân xã Sơn Trung _x000D__x000D_
 _x000D__x000D_
  tỉnh Hà Tĩnh")</f>
        <v>UBND Ủy ban nhân dân xã Sơn Trung _x000D__x000D_
 _x000D__x000D_
  tỉnh Hà Tĩnh</v>
      </c>
      <c r="C2519" s="12" t="s">
        <v>321</v>
      </c>
      <c r="F2519" s="4"/>
      <c r="G2519" s="4"/>
      <c r="H2519" s="4"/>
      <c r="I2519" s="1"/>
      <c r="J2519" s="1"/>
      <c r="K2519" s="1"/>
      <c r="L2519" s="1"/>
      <c r="M2519" s="1"/>
      <c r="N2519" s="4"/>
      <c r="O2519" s="4"/>
      <c r="P2519" s="4"/>
      <c r="Q2519" s="4"/>
    </row>
    <row r="2520" spans="1:17" ht="30" customHeight="1" x14ac:dyDescent="0.25">
      <c r="A2520" s="1">
        <v>31519</v>
      </c>
      <c r="B2520" s="2" t="str">
        <f>HYPERLINK("https://www.facebook.com/pages/C%C3%B4ng%20An%20Huy%E1%BB%87n%20Tri%20T%C3%B4n/649169801768785/", "Công an huyện Tri Tôn tỉnh An Giang")</f>
        <v>Công an huyện Tri Tôn tỉnh An Giang</v>
      </c>
      <c r="C2520" s="12" t="s">
        <v>321</v>
      </c>
      <c r="D2520" s="12" t="s">
        <v>322</v>
      </c>
      <c r="F2520" s="4"/>
      <c r="G2520" s="4"/>
      <c r="H2520" s="4"/>
      <c r="I2520" s="1"/>
      <c r="J2520" s="1"/>
      <c r="K2520" s="1"/>
      <c r="L2520" s="1"/>
      <c r="M2520" s="1"/>
      <c r="N2520" s="4"/>
      <c r="O2520" s="4"/>
      <c r="P2520" s="4"/>
      <c r="Q2520" s="4"/>
    </row>
    <row r="2521" spans="1:17" ht="30" customHeight="1" x14ac:dyDescent="0.25">
      <c r="A2521" s="1">
        <v>31520</v>
      </c>
      <c r="B2521" s="2" t="str">
        <f>HYPERLINK("https://triton.angiang.gov.vn/wps/portal/Home", "UBND Ủy ban nhân dân huyện Tri Tôn tỉnh An Giang")</f>
        <v>UBND Ủy ban nhân dân huyện Tri Tôn tỉnh An Giang</v>
      </c>
      <c r="C2521" s="12" t="s">
        <v>321</v>
      </c>
      <c r="F2521" s="4"/>
      <c r="G2521" s="4"/>
      <c r="H2521" s="4"/>
      <c r="I2521" s="1"/>
      <c r="J2521" s="1"/>
      <c r="K2521" s="1"/>
      <c r="L2521" s="1"/>
      <c r="M2521" s="1"/>
      <c r="N2521" s="4"/>
      <c r="O2521" s="4"/>
      <c r="P2521" s="4"/>
      <c r="Q2521" s="4"/>
    </row>
    <row r="2522" spans="1:17" ht="30" customHeight="1" x14ac:dyDescent="0.25">
      <c r="A2522" s="1">
        <v>31521</v>
      </c>
      <c r="B2522" s="2" t="s">
        <v>237</v>
      </c>
      <c r="C2522" s="13" t="s">
        <v>1</v>
      </c>
      <c r="D2522" s="12" t="s">
        <v>322</v>
      </c>
      <c r="F2522" s="4"/>
      <c r="G2522" s="4"/>
      <c r="H2522" s="4"/>
      <c r="I2522" s="1"/>
      <c r="J2522" s="1"/>
      <c r="K2522" s="1"/>
      <c r="L2522" s="1"/>
      <c r="M2522" s="1"/>
      <c r="N2522" s="4"/>
      <c r="O2522" s="4"/>
      <c r="P2522" s="4"/>
      <c r="Q2522" s="4"/>
    </row>
    <row r="2523" spans="1:17" ht="30" customHeight="1" x14ac:dyDescent="0.25">
      <c r="A2523" s="1">
        <v>31522</v>
      </c>
      <c r="B2523" s="2" t="str">
        <f>HYPERLINK("https://phutho.phutan.angiang.gov.vn/", "UBND Ủy ban nhân dân xã Đại An tỉnh Phú Thọ")</f>
        <v>UBND Ủy ban nhân dân xã Đại An tỉnh Phú Thọ</v>
      </c>
      <c r="C2523" s="12" t="s">
        <v>321</v>
      </c>
      <c r="F2523" s="4"/>
      <c r="G2523" s="4"/>
      <c r="H2523" s="4"/>
      <c r="I2523" s="1"/>
      <c r="J2523" s="1"/>
      <c r="K2523" s="1"/>
      <c r="L2523" s="1"/>
      <c r="M2523" s="1"/>
      <c r="N2523" s="4"/>
      <c r="O2523" s="4"/>
      <c r="P2523" s="4"/>
      <c r="Q2523" s="4"/>
    </row>
    <row r="2524" spans="1:17" ht="30" customHeight="1" x14ac:dyDescent="0.25">
      <c r="A2524" s="1">
        <v>31523</v>
      </c>
      <c r="B2524" s="2" t="str">
        <f>HYPERLINK("https://www.facebook.com/TuoitreConganCaoBang/?locale=vi_VN", "Công an tỉnh Cao Bằng tỉnh Cao Bằng")</f>
        <v>Công an tỉnh Cao Bằng tỉnh Cao Bằng</v>
      </c>
      <c r="C2524" s="12" t="s">
        <v>321</v>
      </c>
      <c r="D2524" s="12" t="s">
        <v>322</v>
      </c>
      <c r="F2524" s="4"/>
      <c r="G2524" s="4"/>
      <c r="H2524" s="4"/>
      <c r="I2524" s="1"/>
      <c r="J2524" s="1"/>
      <c r="K2524" s="1"/>
      <c r="L2524" s="1"/>
      <c r="M2524" s="1"/>
      <c r="N2524" s="4"/>
      <c r="O2524" s="4"/>
      <c r="P2524" s="4"/>
      <c r="Q2524" s="4"/>
    </row>
    <row r="2525" spans="1:17" ht="30" customHeight="1" x14ac:dyDescent="0.25">
      <c r="A2525" s="1">
        <v>31524</v>
      </c>
      <c r="B2525" s="2" t="str">
        <f>HYPERLINK("https://caobang.gov.vn/uy-ban-nhan-dan-tinh", "UBND Ủy ban nhân dân tỉnh Cao Bằng tỉnh Cao Bằng")</f>
        <v>UBND Ủy ban nhân dân tỉnh Cao Bằng tỉnh Cao Bằng</v>
      </c>
      <c r="C2525" s="12" t="s">
        <v>321</v>
      </c>
      <c r="F2525" s="4"/>
      <c r="G2525" s="4"/>
      <c r="H2525" s="4"/>
      <c r="I2525" s="1"/>
      <c r="J2525" s="1"/>
      <c r="K2525" s="1"/>
      <c r="L2525" s="1"/>
      <c r="M2525" s="1"/>
      <c r="N2525" s="4"/>
      <c r="O2525" s="4"/>
      <c r="P2525" s="4"/>
      <c r="Q2525" s="4"/>
    </row>
    <row r="2526" spans="1:17" ht="30" customHeight="1" x14ac:dyDescent="0.25">
      <c r="A2526" s="1">
        <v>31525</v>
      </c>
      <c r="B2526" s="2" t="str">
        <f>HYPERLINK("https://www.facebook.com/pages/C%C3%B4ng%20An%20T%E1%BB%89nh%20Ngh%E1%BB%87%20An/165424950312440/", "Công an tỉnh Nghệ An tỉnh Nghệ An")</f>
        <v>Công an tỉnh Nghệ An tỉnh Nghệ An</v>
      </c>
      <c r="C2526" s="12" t="s">
        <v>321</v>
      </c>
      <c r="D2526" s="12" t="s">
        <v>322</v>
      </c>
      <c r="F2526" s="4"/>
      <c r="G2526" s="4"/>
      <c r="H2526" s="4"/>
      <c r="I2526" s="1"/>
      <c r="J2526" s="1"/>
      <c r="K2526" s="1"/>
      <c r="L2526" s="1"/>
      <c r="M2526" s="1"/>
      <c r="N2526" s="4"/>
      <c r="O2526" s="4"/>
      <c r="P2526" s="4"/>
      <c r="Q2526" s="4"/>
    </row>
    <row r="2527" spans="1:17" ht="30" customHeight="1" x14ac:dyDescent="0.25">
      <c r="A2527" s="1">
        <v>31526</v>
      </c>
      <c r="B2527" s="2" t="str">
        <f>HYPERLINK("https://www.nghean.gov.vn/", "UBND Ủy ban nhân dân tỉnh Nghệ An tỉnh Nghệ An")</f>
        <v>UBND Ủy ban nhân dân tỉnh Nghệ An tỉnh Nghệ An</v>
      </c>
      <c r="C2527" s="12" t="s">
        <v>321</v>
      </c>
      <c r="F2527" s="4"/>
      <c r="G2527" s="4"/>
      <c r="H2527" s="4"/>
      <c r="I2527" s="1"/>
      <c r="J2527" s="1"/>
      <c r="K2527" s="1"/>
      <c r="L2527" s="1"/>
      <c r="M2527" s="1"/>
      <c r="N2527" s="4"/>
      <c r="O2527" s="4"/>
      <c r="P2527" s="4"/>
      <c r="Q2527" s="4"/>
    </row>
    <row r="2528" spans="1:17" ht="30" customHeight="1" x14ac:dyDescent="0.25">
      <c r="A2528" s="1">
        <v>31527</v>
      </c>
      <c r="B2528" s="2" t="str">
        <f>HYPERLINK("https://www.facebook.com/ConganThuDo/?locale=vi_VN", "Công an thành phố Hà Nội thành phố Hà Nội")</f>
        <v>Công an thành phố Hà Nội thành phố Hà Nội</v>
      </c>
      <c r="C2528" s="12" t="s">
        <v>321</v>
      </c>
      <c r="D2528" s="12" t="s">
        <v>322</v>
      </c>
      <c r="F2528" s="4"/>
      <c r="G2528" s="4"/>
      <c r="H2528" s="4"/>
      <c r="I2528" s="1"/>
      <c r="J2528" s="1"/>
      <c r="K2528" s="1"/>
      <c r="L2528" s="1"/>
      <c r="M2528" s="1"/>
      <c r="N2528" s="4"/>
      <c r="O2528" s="4"/>
      <c r="P2528" s="4"/>
      <c r="Q2528" s="4"/>
    </row>
    <row r="2529" spans="1:17" ht="30" customHeight="1" x14ac:dyDescent="0.25">
      <c r="A2529" s="1">
        <v>31528</v>
      </c>
      <c r="B2529" s="2" t="str">
        <f>HYPERLINK("https://hanoi.gov.vn/", "UBND Ủy ban nhân dân thành phố Hà Nội thành phố Hà Nội")</f>
        <v>UBND Ủy ban nhân dân thành phố Hà Nội thành phố Hà Nội</v>
      </c>
      <c r="C2529" s="12" t="s">
        <v>321</v>
      </c>
      <c r="F2529" s="4"/>
      <c r="G2529" s="4"/>
      <c r="H2529" s="4"/>
      <c r="I2529" s="1"/>
      <c r="J2529" s="1"/>
      <c r="K2529" s="1"/>
      <c r="L2529" s="1"/>
      <c r="M2529" s="1"/>
      <c r="N2529" s="4"/>
      <c r="O2529" s="4"/>
      <c r="P2529" s="4"/>
      <c r="Q2529" s="4"/>
    </row>
    <row r="2530" spans="1:17" ht="30" customHeight="1" x14ac:dyDescent="0.25">
      <c r="A2530" s="1">
        <v>31529</v>
      </c>
      <c r="B2530" s="2" t="str">
        <f>HYPERLINK("https://www.facebook.com/TSMT.tuyenquang2015/?locale=vi_VN", "Công an thành phố Tuyên Quang tỉnh Tuyên Quang")</f>
        <v>Công an thành phố Tuyên Quang tỉnh Tuyên Quang</v>
      </c>
      <c r="C2530" s="12" t="s">
        <v>321</v>
      </c>
      <c r="D2530" s="12" t="s">
        <v>322</v>
      </c>
      <c r="F2530" s="4"/>
      <c r="G2530" s="4"/>
      <c r="H2530" s="4"/>
      <c r="I2530" s="1"/>
      <c r="J2530" s="1"/>
      <c r="K2530" s="1"/>
      <c r="L2530" s="1"/>
      <c r="M2530" s="1"/>
      <c r="N2530" s="4"/>
      <c r="O2530" s="4"/>
      <c r="P2530" s="4"/>
      <c r="Q2530" s="4"/>
    </row>
    <row r="2531" spans="1:17" ht="30" customHeight="1" x14ac:dyDescent="0.25">
      <c r="A2531" s="1">
        <v>31530</v>
      </c>
      <c r="B2531" s="2" t="str">
        <f>HYPERLINK("https://thanhpho.tuyenquang.gov.vn/", "UBND Ủy ban nhân dân thành phố Tuyên Quang tỉnh Tuyên Quang")</f>
        <v>UBND Ủy ban nhân dân thành phố Tuyên Quang tỉnh Tuyên Quang</v>
      </c>
      <c r="C2531" s="12" t="s">
        <v>321</v>
      </c>
      <c r="F2531" s="4"/>
      <c r="G2531" s="4"/>
      <c r="H2531" s="4"/>
      <c r="I2531" s="1"/>
      <c r="J2531" s="1"/>
      <c r="K2531" s="1"/>
      <c r="L2531" s="1"/>
      <c r="M2531" s="1"/>
      <c r="N2531" s="4"/>
      <c r="O2531" s="4"/>
      <c r="P2531" s="4"/>
      <c r="Q2531" s="4"/>
    </row>
    <row r="2532" spans="1:17" ht="30" customHeight="1" x14ac:dyDescent="0.25">
      <c r="A2532" s="1">
        <v>31531</v>
      </c>
      <c r="B2532" s="2" t="str">
        <f>HYPERLINK("https://www.facebook.com/p/C%C3%B4ng-an-x%C3%A3-%C4%90%E1%BB%A9c-B%C3%ACnh-%C4%90%C3%B4ng-100069991207869/?_rdr", "Công an xã Đức Bình Đông tỉnh Phú Yên")</f>
        <v>Công an xã Đức Bình Đông tỉnh Phú Yên</v>
      </c>
      <c r="C2532" s="12" t="s">
        <v>321</v>
      </c>
      <c r="D2532" s="12" t="s">
        <v>322</v>
      </c>
      <c r="F2532" s="4"/>
      <c r="G2532" s="4"/>
      <c r="H2532" s="4"/>
      <c r="I2532" s="1"/>
      <c r="J2532" s="1"/>
      <c r="K2532" s="1"/>
      <c r="L2532" s="1"/>
      <c r="M2532" s="1"/>
      <c r="N2532" s="4"/>
      <c r="O2532" s="4"/>
      <c r="P2532" s="4"/>
      <c r="Q2532" s="4"/>
    </row>
    <row r="2533" spans="1:17" ht="30" customHeight="1" x14ac:dyDescent="0.25">
      <c r="A2533" s="1">
        <v>31532</v>
      </c>
      <c r="B2533" s="2" t="str">
        <f>HYPERLINK("https://ducbinhdong.songhinh.phuyen.gov.vn/", "UBND Ủy ban nhân dân xã Đức Bình Đông tỉnh Phú Yên")</f>
        <v>UBND Ủy ban nhân dân xã Đức Bình Đông tỉnh Phú Yên</v>
      </c>
      <c r="C2533" s="12" t="s">
        <v>321</v>
      </c>
      <c r="F2533" s="4"/>
      <c r="G2533" s="4"/>
      <c r="H2533" s="4"/>
      <c r="I2533" s="1"/>
      <c r="J2533" s="1"/>
      <c r="K2533" s="1"/>
      <c r="L2533" s="1"/>
      <c r="M2533" s="1"/>
      <c r="N2533" s="4"/>
      <c r="O2533" s="4"/>
      <c r="P2533" s="4"/>
      <c r="Q2533" s="4"/>
    </row>
    <row r="2534" spans="1:17" ht="30" customHeight="1" x14ac:dyDescent="0.25">
      <c r="A2534" s="1">
        <v>31533</v>
      </c>
      <c r="B2534" s="2" t="str">
        <f>HYPERLINK("https://www.facebook.com/p/C%C3%B4ng-an-huy%E1%BB%87n-B%C3%ACnh-Giang-H%E1%BA%A3i-D%C6%B0%C6%A1ng-100070047815358/?locale=vi_VN", "Công an huyện Bình Giang tỉnh Hải Dương")</f>
        <v>Công an huyện Bình Giang tỉnh Hải Dương</v>
      </c>
      <c r="C2534" s="12" t="s">
        <v>321</v>
      </c>
      <c r="D2534" s="12" t="s">
        <v>322</v>
      </c>
      <c r="F2534" s="4"/>
      <c r="G2534" s="4"/>
      <c r="H2534" s="4"/>
      <c r="I2534" s="1"/>
      <c r="J2534" s="1"/>
      <c r="K2534" s="1"/>
      <c r="L2534" s="1"/>
      <c r="M2534" s="1"/>
      <c r="N2534" s="4"/>
      <c r="O2534" s="4"/>
      <c r="P2534" s="4"/>
      <c r="Q2534" s="4"/>
    </row>
    <row r="2535" spans="1:17" ht="30" customHeight="1" x14ac:dyDescent="0.25">
      <c r="A2535" s="1">
        <v>31534</v>
      </c>
      <c r="B2535" s="2" t="str">
        <f>HYPERLINK("https://binhgiang.haiduong.gov.vn/", "UBND Ủy ban nhân dân huyện Bình Giang tỉnh Hải Dương")</f>
        <v>UBND Ủy ban nhân dân huyện Bình Giang tỉnh Hải Dương</v>
      </c>
      <c r="C2535" s="12" t="s">
        <v>321</v>
      </c>
      <c r="F2535" s="4"/>
      <c r="G2535" s="4"/>
      <c r="H2535" s="4"/>
      <c r="I2535" s="1"/>
      <c r="J2535" s="1"/>
      <c r="K2535" s="1"/>
      <c r="L2535" s="1"/>
      <c r="M2535" s="1"/>
      <c r="N2535" s="4"/>
      <c r="O2535" s="4"/>
      <c r="P2535" s="4"/>
      <c r="Q2535" s="4"/>
    </row>
    <row r="2536" spans="1:17" ht="30" customHeight="1" x14ac:dyDescent="0.25">
      <c r="A2536" s="1">
        <v>31535</v>
      </c>
      <c r="B2536" s="2" t="s">
        <v>317</v>
      </c>
      <c r="C2536" s="14" t="s">
        <v>1</v>
      </c>
      <c r="D2536" s="12" t="s">
        <v>322</v>
      </c>
      <c r="F2536" s="4"/>
      <c r="G2536" s="4"/>
      <c r="H2536" s="4"/>
      <c r="I2536" s="1"/>
      <c r="J2536" s="1"/>
      <c r="K2536" s="1"/>
      <c r="L2536" s="1"/>
      <c r="M2536" s="1"/>
      <c r="N2536" s="4"/>
      <c r="O2536" s="4"/>
      <c r="P2536" s="4"/>
      <c r="Q2536" s="4"/>
    </row>
    <row r="2537" spans="1:17" ht="30" customHeight="1" x14ac:dyDescent="0.25">
      <c r="A2537" s="1">
        <v>31536</v>
      </c>
      <c r="B2537" s="2" t="str">
        <f>HYPERLINK("https://dichvucong.gov.vn/p/home/dvc-tthc-co-quan-chi-tiet.html?id=409956", "UBND Ủy ban nhân dân xã Trường Xuân thành phố Cần Thơ")</f>
        <v>UBND Ủy ban nhân dân xã Trường Xuân thành phố Cần Thơ</v>
      </c>
      <c r="C2537" s="12" t="s">
        <v>321</v>
      </c>
      <c r="F2537" s="4"/>
      <c r="G2537" s="4"/>
      <c r="H2537" s="4"/>
      <c r="I2537" s="1"/>
      <c r="J2537" s="1"/>
      <c r="K2537" s="1"/>
      <c r="L2537" s="1"/>
      <c r="M2537" s="1"/>
      <c r="N2537" s="4"/>
      <c r="O2537" s="4"/>
      <c r="P2537" s="4"/>
      <c r="Q2537" s="4"/>
    </row>
    <row r="2538" spans="1:17" ht="30" customHeight="1" x14ac:dyDescent="0.25">
      <c r="A2538" s="1">
        <v>31537</v>
      </c>
      <c r="B2538" s="2" t="str">
        <f>HYPERLINK("https://www.facebook.com/profile.php?id=100070101512093", "Công an xã Bắc Lương tỉnh Thanh Hóa")</f>
        <v>Công an xã Bắc Lương tỉnh Thanh Hóa</v>
      </c>
      <c r="C2538" s="12" t="s">
        <v>321</v>
      </c>
      <c r="D2538" s="12" t="s">
        <v>322</v>
      </c>
      <c r="F2538" s="4"/>
      <c r="G2538" s="4"/>
      <c r="H2538" s="4"/>
      <c r="I2538" s="1"/>
      <c r="J2538" s="1"/>
      <c r="K2538" s="1"/>
      <c r="L2538" s="1"/>
      <c r="M2538" s="1"/>
      <c r="N2538" s="4"/>
      <c r="O2538" s="4"/>
      <c r="P2538" s="4"/>
      <c r="Q2538" s="4"/>
    </row>
    <row r="2539" spans="1:17" ht="30" customHeight="1" x14ac:dyDescent="0.25">
      <c r="A2539" s="1">
        <v>31538</v>
      </c>
      <c r="B2539" s="2" t="str">
        <f>HYPERLINK("https://bacluong.thoxuan.thanhhoa.gov.vn/", "UBND Ủy ban nhân dân xã Bắc Lương tỉnh Thanh Hóa")</f>
        <v>UBND Ủy ban nhân dân xã Bắc Lương tỉnh Thanh Hóa</v>
      </c>
      <c r="C2539" s="12" t="s">
        <v>321</v>
      </c>
      <c r="F2539" s="4"/>
      <c r="G2539" s="4"/>
      <c r="H2539" s="4"/>
      <c r="I2539" s="1"/>
      <c r="J2539" s="1"/>
      <c r="K2539" s="1"/>
      <c r="L2539" s="1"/>
      <c r="M2539" s="1"/>
      <c r="N2539" s="4"/>
      <c r="O2539" s="4"/>
      <c r="P2539" s="4"/>
      <c r="Q2539" s="4"/>
    </row>
    <row r="2540" spans="1:17" ht="30" customHeight="1" x14ac:dyDescent="0.25">
      <c r="A2540" s="1">
        <v>31539</v>
      </c>
      <c r="B2540" s="2" t="str">
        <f>HYPERLINK("https://www.facebook.com/p/C%C3%B4ng-an-x%C3%A3-H%C6%B0ng-Kh%C3%A1nh-Trung-A-100070163977598/?locale=vi_VN", "Công an xã Hưng Khánh Trung A tỉnh Bến Tre")</f>
        <v>Công an xã Hưng Khánh Trung A tỉnh Bến Tre</v>
      </c>
      <c r="C2540" s="12" t="s">
        <v>321</v>
      </c>
      <c r="D2540" s="12" t="s">
        <v>322</v>
      </c>
      <c r="F2540" s="4"/>
      <c r="G2540" s="4"/>
      <c r="H2540" s="4"/>
      <c r="I2540" s="1"/>
      <c r="J2540" s="1"/>
      <c r="K2540" s="1"/>
      <c r="L2540" s="1"/>
      <c r="M2540" s="1"/>
      <c r="N2540" s="4"/>
      <c r="O2540" s="4"/>
      <c r="P2540" s="4"/>
      <c r="Q2540" s="4"/>
    </row>
    <row r="2541" spans="1:17" ht="30" customHeight="1" x14ac:dyDescent="0.25">
      <c r="A2541" s="1">
        <v>31540</v>
      </c>
      <c r="B2541" s="2" t="str">
        <f>HYPERLINK("https://bentre.gov.vn/news/Pages/Tintucsukien.aspx?Term=B%E1%BA%BFn%20Tre%20v%E1%BB%9Bi%20c%C3%B4ng%20d%C3%A2n&amp;ItemID=36492", "UBND Ủy ban nhân dân xã Hưng Khánh Trung A tỉnh Bến Tre")</f>
        <v>UBND Ủy ban nhân dân xã Hưng Khánh Trung A tỉnh Bến Tre</v>
      </c>
      <c r="C2541" s="12" t="s">
        <v>321</v>
      </c>
      <c r="F2541" s="4"/>
      <c r="G2541" s="4"/>
      <c r="H2541" s="4"/>
      <c r="I2541" s="1"/>
      <c r="J2541" s="1"/>
      <c r="K2541" s="1"/>
      <c r="L2541" s="1"/>
      <c r="M2541" s="1"/>
      <c r="N2541" s="4"/>
      <c r="O2541" s="4"/>
      <c r="P2541" s="4"/>
      <c r="Q2541" s="4"/>
    </row>
    <row r="2542" spans="1:17" ht="30" customHeight="1" x14ac:dyDescent="0.25">
      <c r="A2542" s="1">
        <v>31541</v>
      </c>
      <c r="B2542" s="2" t="str">
        <f>HYPERLINK("https://www.facebook.com/p/C%C3%B4ng-an-ph%C6%B0%E1%BB%9Dng-Qu%E1%BA%A3ng-H%C6%B0ng-TP-Thanh-H%C3%B3a-100075713480192/?locale=ms_MY&amp;_rdr", "Công an phường Quảng Hưng tỉnh Thanh Hóa")</f>
        <v>Công an phường Quảng Hưng tỉnh Thanh Hóa</v>
      </c>
      <c r="C2542" s="12" t="s">
        <v>321</v>
      </c>
      <c r="D2542" s="12" t="s">
        <v>322</v>
      </c>
      <c r="F2542" s="4"/>
      <c r="G2542" s="4"/>
      <c r="H2542" s="4"/>
      <c r="I2542" s="1"/>
      <c r="J2542" s="1"/>
      <c r="K2542" s="1"/>
      <c r="L2542" s="1"/>
      <c r="M2542" s="1"/>
      <c r="N2542" s="4"/>
      <c r="O2542" s="4"/>
      <c r="P2542" s="4"/>
      <c r="Q2542" s="4"/>
    </row>
    <row r="2543" spans="1:17" ht="30" customHeight="1" x14ac:dyDescent="0.25">
      <c r="A2543" s="1">
        <v>31542</v>
      </c>
      <c r="B2543" s="2" t="str">
        <f>HYPERLINK("https://kntc.thanhhoa.gov.vn/kntc.nsf/8B7B11ADD65ADB7D4725877A000C15D3/$file/DT-VBDTPT936332298-10-20211634804359487tungct22.10.2021_08h43p58_giangld_22-10-2021-08-51-13_signed.pdf", "UBND Ủy ban nhân dân phường Quảng Hưng tỉnh Thanh Hóa")</f>
        <v>UBND Ủy ban nhân dân phường Quảng Hưng tỉnh Thanh Hóa</v>
      </c>
      <c r="C2543" s="12" t="s">
        <v>321</v>
      </c>
      <c r="F2543" s="4"/>
      <c r="G2543" s="4"/>
      <c r="H2543" s="4"/>
      <c r="I2543" s="1"/>
      <c r="J2543" s="1"/>
      <c r="K2543" s="1"/>
      <c r="L2543" s="1"/>
      <c r="M2543" s="1"/>
      <c r="N2543" s="4"/>
      <c r="O2543" s="4"/>
      <c r="P2543" s="4"/>
      <c r="Q2543" s="4"/>
    </row>
    <row r="2544" spans="1:17" ht="30" customHeight="1" x14ac:dyDescent="0.25">
      <c r="A2544" s="1">
        <v>31543</v>
      </c>
      <c r="B2544" s="2" t="str">
        <f>HYPERLINK("https://www.facebook.com/p/C%C3%B4ng-an-ph%C6%B0%E1%BB%9Dng-Qu%E1%BA%A3ng-Th%C3%A0nh-TP-Thanh-H%C3%B3a-100063456555126/?locale=vi_VN", "Công an phường Quảng Thành tỉnh Thanh Hóa")</f>
        <v>Công an phường Quảng Thành tỉnh Thanh Hóa</v>
      </c>
      <c r="C2544" s="12" t="s">
        <v>321</v>
      </c>
      <c r="D2544" s="12" t="s">
        <v>322</v>
      </c>
      <c r="F2544" s="4"/>
      <c r="G2544" s="4"/>
      <c r="H2544" s="4"/>
      <c r="I2544" s="1"/>
      <c r="J2544" s="1"/>
      <c r="K2544" s="1"/>
      <c r="L2544" s="1"/>
      <c r="M2544" s="1"/>
      <c r="N2544" s="4"/>
      <c r="O2544" s="4"/>
      <c r="P2544" s="4"/>
      <c r="Q2544" s="4"/>
    </row>
    <row r="2545" spans="1:17" ht="30" customHeight="1" x14ac:dyDescent="0.25">
      <c r="A2545" s="1">
        <v>31544</v>
      </c>
      <c r="B2545" s="2" t="str">
        <f>HYPERLINK("https://tpthanhhoa.thanhhoa.gov.vn/web/gioi-thieu-chung/tin-tuc/van-hoa-xa-hoi/pho-thanh-cong-phuong-quang-thanh-don-nhan-danh-hieu-pho-kieu-mau.html", "UBND Ủy ban nhân dân phường Quảng Thành tỉnh Thanh Hóa")</f>
        <v>UBND Ủy ban nhân dân phường Quảng Thành tỉnh Thanh Hóa</v>
      </c>
      <c r="C2545" s="12" t="s">
        <v>321</v>
      </c>
      <c r="F2545" s="4"/>
      <c r="G2545" s="4"/>
      <c r="H2545" s="4"/>
      <c r="I2545" s="1"/>
      <c r="J2545" s="1"/>
      <c r="K2545" s="1"/>
      <c r="L2545" s="1"/>
      <c r="M2545" s="1"/>
      <c r="N2545" s="4"/>
      <c r="O2545" s="4"/>
      <c r="P2545" s="4"/>
      <c r="Q2545" s="4"/>
    </row>
    <row r="2546" spans="1:17" ht="30" customHeight="1" x14ac:dyDescent="0.25">
      <c r="A2546" s="1">
        <v>31545</v>
      </c>
      <c r="B2546" s="2" t="str">
        <f>HYPERLINK("https://www.facebook.com/capquangthinh.th.vn/?locale=vi_VN", "Công an phường Quảng Thịnh tỉnh Thanh Hóa")</f>
        <v>Công an phường Quảng Thịnh tỉnh Thanh Hóa</v>
      </c>
      <c r="C2546" s="12" t="s">
        <v>321</v>
      </c>
      <c r="D2546" s="12" t="s">
        <v>322</v>
      </c>
      <c r="F2546" s="4"/>
      <c r="G2546" s="4"/>
      <c r="H2546" s="4"/>
      <c r="I2546" s="1"/>
      <c r="J2546" s="1"/>
      <c r="K2546" s="1"/>
      <c r="L2546" s="1"/>
      <c r="M2546" s="1"/>
      <c r="N2546" s="4"/>
      <c r="O2546" s="4"/>
      <c r="P2546" s="4"/>
      <c r="Q2546" s="4"/>
    </row>
    <row r="2547" spans="1:17" ht="30" customHeight="1" x14ac:dyDescent="0.25">
      <c r="A2547" s="1">
        <v>31546</v>
      </c>
      <c r="B2547" s="2" t="str">
        <f>HYPERLINK("https://tpthanhhoa.thanhhoa.gov.vn/web/gioi-thieu-chung/tin-tuc/quoc-phong-an-ninh/phuong-quang-thinh-to-chuc-ngay-hoi-toan-dan-bao-ve-an-ninh-to-quoc.html", "UBND Ủy ban nhân dân phường Quảng Thịnh tỉnh Thanh Hóa")</f>
        <v>UBND Ủy ban nhân dân phường Quảng Thịnh tỉnh Thanh Hóa</v>
      </c>
      <c r="C2547" s="12" t="s">
        <v>321</v>
      </c>
      <c r="F2547" s="4"/>
      <c r="G2547" s="4"/>
      <c r="H2547" s="4"/>
      <c r="I2547" s="1"/>
      <c r="J2547" s="1"/>
      <c r="K2547" s="1"/>
      <c r="L2547" s="1"/>
      <c r="M2547" s="1"/>
      <c r="N2547" s="4"/>
      <c r="O2547" s="4"/>
      <c r="P2547" s="4"/>
      <c r="Q2547" s="4"/>
    </row>
    <row r="2548" spans="1:17" ht="30" customHeight="1" x14ac:dyDescent="0.25">
      <c r="A2548" s="1">
        <v>31547</v>
      </c>
      <c r="B2548" s="2" t="str">
        <f>HYPERLINK("https://www.facebook.com/p/C%C3%B4ng-an-Ph%C6%B0%E1%BB%9Dng-Qu%E1%BA%A3ng-Vinh-TP-S%E1%BA%A7m-S%C6%A1n-100063519010262/", "Công an phường Quảng Vinh tỉnh Thanh Hóa")</f>
        <v>Công an phường Quảng Vinh tỉnh Thanh Hóa</v>
      </c>
      <c r="C2548" s="12" t="s">
        <v>321</v>
      </c>
      <c r="D2548" s="12" t="s">
        <v>322</v>
      </c>
      <c r="F2548" s="4"/>
      <c r="G2548" s="4"/>
      <c r="H2548" s="4"/>
      <c r="I2548" s="1"/>
      <c r="J2548" s="1"/>
      <c r="K2548" s="1"/>
      <c r="L2548" s="1"/>
      <c r="M2548" s="1"/>
      <c r="N2548" s="4"/>
      <c r="O2548" s="4"/>
      <c r="P2548" s="4"/>
      <c r="Q2548" s="4"/>
    </row>
    <row r="2549" spans="1:17" ht="30" customHeight="1" x14ac:dyDescent="0.25">
      <c r="A2549" s="1">
        <v>31548</v>
      </c>
      <c r="B2549" s="2" t="str">
        <f>HYPERLINK("https://quangvinh.samson.thanhhoa.gov.vn/", "UBND Ủy ban nhân dân phường Quảng Vinh tỉnh Thanh Hóa")</f>
        <v>UBND Ủy ban nhân dân phường Quảng Vinh tỉnh Thanh Hóa</v>
      </c>
      <c r="C2549" s="12" t="s">
        <v>321</v>
      </c>
      <c r="F2549" s="4"/>
      <c r="G2549" s="4"/>
      <c r="H2549" s="4"/>
      <c r="I2549" s="1"/>
      <c r="J2549" s="1"/>
      <c r="K2549" s="1"/>
      <c r="L2549" s="1"/>
      <c r="M2549" s="1"/>
      <c r="N2549" s="4"/>
      <c r="O2549" s="4"/>
      <c r="P2549" s="4"/>
      <c r="Q2549" s="4"/>
    </row>
    <row r="2550" spans="1:17" ht="30" customHeight="1" x14ac:dyDescent="0.25">
      <c r="A2550" s="1">
        <v>31549</v>
      </c>
      <c r="B2550" s="2" t="s">
        <v>313</v>
      </c>
      <c r="C2550" s="14" t="s">
        <v>1</v>
      </c>
      <c r="D2550" s="12" t="s">
        <v>322</v>
      </c>
      <c r="F2550" s="4"/>
      <c r="G2550" s="4"/>
      <c r="H2550" s="4"/>
      <c r="I2550" s="1"/>
      <c r="J2550" s="1"/>
      <c r="K2550" s="1"/>
      <c r="L2550" s="1"/>
      <c r="M2550" s="1"/>
      <c r="N2550" s="4"/>
      <c r="O2550" s="4"/>
      <c r="P2550" s="4"/>
      <c r="Q2550" s="4"/>
    </row>
    <row r="2551" spans="1:17" ht="30" customHeight="1" x14ac:dyDescent="0.25">
      <c r="A2551" s="1">
        <v>31550</v>
      </c>
      <c r="B2551" s="2" t="str">
        <f>HYPERLINK("https://vuthu.thaibinh.gov.vn/", "UBND Ủy ban nhân dân xã Việt Thuận tỉnh Thái Bình")</f>
        <v>UBND Ủy ban nhân dân xã Việt Thuận tỉnh Thái Bình</v>
      </c>
      <c r="C2551" s="12" t="s">
        <v>321</v>
      </c>
      <c r="F2551" s="4"/>
      <c r="G2551" s="4"/>
      <c r="H2551" s="4"/>
      <c r="I2551" s="1"/>
      <c r="J2551" s="1"/>
      <c r="K2551" s="1"/>
      <c r="L2551" s="1"/>
      <c r="M2551" s="1"/>
      <c r="N2551" s="4"/>
      <c r="O2551" s="4"/>
      <c r="P2551" s="4"/>
      <c r="Q2551" s="4"/>
    </row>
    <row r="2552" spans="1:17" ht="30" customHeight="1" x14ac:dyDescent="0.25">
      <c r="A2552" s="1">
        <v>31551</v>
      </c>
      <c r="B2552" s="2" t="str">
        <f>HYPERLINK("https://www.facebook.com/p/C%C3%B4ng-an-x%C3%A3-S%C6%A1n-H%C3%B3a-huy%E1%BB%87n-Tuy%C3%AAn-H%C3%B3a-100065121855321/", "Công an xã Sơn Hóa tỉnh Quảng Bình")</f>
        <v>Công an xã Sơn Hóa tỉnh Quảng Bình</v>
      </c>
      <c r="C2552" s="12" t="s">
        <v>321</v>
      </c>
      <c r="D2552" s="12" t="s">
        <v>322</v>
      </c>
      <c r="F2552" s="4"/>
      <c r="G2552" s="4"/>
      <c r="H2552" s="4"/>
      <c r="I2552" s="1"/>
      <c r="J2552" s="1"/>
      <c r="K2552" s="1"/>
      <c r="L2552" s="1"/>
      <c r="M2552" s="1"/>
      <c r="N2552" s="4"/>
      <c r="O2552" s="4"/>
      <c r="P2552" s="4"/>
      <c r="Q2552" s="4"/>
    </row>
    <row r="2553" spans="1:17" ht="30" customHeight="1" x14ac:dyDescent="0.25">
      <c r="A2553" s="1">
        <v>31552</v>
      </c>
      <c r="B2553" s="2" t="str">
        <f>HYPERLINK("https://sonhoa.quangbinh.gov.vn/", "UBND Ủy ban nhân dân xã Sơn Hóa tỉnh Quảng Bình")</f>
        <v>UBND Ủy ban nhân dân xã Sơn Hóa tỉnh Quảng Bình</v>
      </c>
      <c r="C2553" s="12" t="s">
        <v>321</v>
      </c>
      <c r="F2553" s="4"/>
      <c r="G2553" s="4"/>
      <c r="H2553" s="4"/>
      <c r="I2553" s="1"/>
      <c r="J2553" s="1"/>
      <c r="K2553" s="1"/>
      <c r="L2553" s="1"/>
      <c r="M2553" s="1"/>
      <c r="N2553" s="4"/>
      <c r="O2553" s="4"/>
      <c r="P2553" s="4"/>
      <c r="Q2553" s="4"/>
    </row>
    <row r="2554" spans="1:17" ht="30" customHeight="1" x14ac:dyDescent="0.25">
      <c r="A2554" s="1">
        <v>31553</v>
      </c>
      <c r="B2554" s="2" t="str">
        <f>HYPERLINK("https://www.facebook.com/caxsonhai/", "Công an xã Sơn Hải tỉnh Nghệ An")</f>
        <v>Công an xã Sơn Hải tỉnh Nghệ An</v>
      </c>
      <c r="C2554" s="12" t="s">
        <v>321</v>
      </c>
      <c r="D2554" s="12" t="s">
        <v>322</v>
      </c>
      <c r="F2554" s="4"/>
      <c r="G2554" s="4"/>
      <c r="H2554" s="4"/>
      <c r="I2554" s="1"/>
      <c r="J2554" s="1"/>
      <c r="K2554" s="1"/>
      <c r="L2554" s="1"/>
      <c r="M2554" s="1"/>
      <c r="N2554" s="4"/>
      <c r="O2554" s="4"/>
      <c r="P2554" s="4"/>
      <c r="Q2554" s="4"/>
    </row>
    <row r="2555" spans="1:17" ht="30" customHeight="1" x14ac:dyDescent="0.25">
      <c r="A2555" s="1">
        <v>31554</v>
      </c>
      <c r="B2555" s="2" t="str">
        <f>HYPERLINK("https://sonthanh.yenthanh.nghean.gov.vn/to-chuc-bo-may/uy-ban-nhan-dan.html", "UBND Ủy ban nhân dân xã Sơn Hải tỉnh Nghệ An")</f>
        <v>UBND Ủy ban nhân dân xã Sơn Hải tỉnh Nghệ An</v>
      </c>
      <c r="C2555" s="12" t="s">
        <v>321</v>
      </c>
      <c r="F2555" s="4"/>
      <c r="G2555" s="4"/>
      <c r="H2555" s="4"/>
      <c r="I2555" s="1"/>
      <c r="J2555" s="1"/>
      <c r="K2555" s="1"/>
      <c r="L2555" s="1"/>
      <c r="M2555" s="1"/>
      <c r="N2555" s="4"/>
      <c r="O2555" s="4"/>
      <c r="P2555" s="4"/>
      <c r="Q2555" s="4"/>
    </row>
    <row r="2556" spans="1:17" ht="30" customHeight="1" x14ac:dyDescent="0.25">
      <c r="A2556" s="1">
        <v>31555</v>
      </c>
      <c r="B2556" s="2" t="str">
        <f>HYPERLINK("https://www.facebook.com/profile.php?id=100072170514315", "Công an xã Sơn Lập tỉnh Cao Bằng")</f>
        <v>Công an xã Sơn Lập tỉnh Cao Bằng</v>
      </c>
      <c r="C2556" s="12" t="s">
        <v>321</v>
      </c>
      <c r="D2556" s="12" t="s">
        <v>322</v>
      </c>
      <c r="F2556" s="4"/>
      <c r="G2556" s="4"/>
      <c r="H2556" s="4"/>
      <c r="I2556" s="1"/>
      <c r="J2556" s="1"/>
      <c r="K2556" s="1"/>
      <c r="L2556" s="1"/>
      <c r="M2556" s="1"/>
      <c r="N2556" s="4"/>
      <c r="O2556" s="4"/>
      <c r="P2556" s="4"/>
      <c r="Q2556" s="4"/>
    </row>
    <row r="2557" spans="1:17" ht="30" customHeight="1" x14ac:dyDescent="0.25">
      <c r="A2557" s="1">
        <v>31556</v>
      </c>
      <c r="B2557" s="2" t="str">
        <f>HYPERLINK("http://sonlap.baolac.caobang.gov.vn/", "UBND Ủy ban nhân dân xã Sơn Lập tỉnh Cao Bằng")</f>
        <v>UBND Ủy ban nhân dân xã Sơn Lập tỉnh Cao Bằng</v>
      </c>
      <c r="C2557" s="12" t="s">
        <v>321</v>
      </c>
      <c r="F2557" s="4"/>
      <c r="G2557" s="4"/>
      <c r="H2557" s="4"/>
      <c r="I2557" s="1"/>
      <c r="J2557" s="1"/>
      <c r="K2557" s="1"/>
      <c r="L2557" s="1"/>
      <c r="M2557" s="1"/>
      <c r="N2557" s="4"/>
      <c r="O2557" s="4"/>
      <c r="P2557" s="4"/>
      <c r="Q2557" s="4"/>
    </row>
    <row r="2558" spans="1:17" ht="30" customHeight="1" x14ac:dyDescent="0.25">
      <c r="A2558" s="1">
        <v>31557</v>
      </c>
      <c r="B2558" s="2" t="str">
        <f>HYPERLINK("https://www.facebook.com/100063469841997", "Công an xã Sơn Lễ _x000D__x000D_
 _x000D__x000D_
  tỉnh Hà Tĩnh")</f>
        <v>Công an xã Sơn Lễ _x000D__x000D_
 _x000D__x000D_
  tỉnh Hà Tĩnh</v>
      </c>
      <c r="C2558" s="12" t="s">
        <v>321</v>
      </c>
      <c r="D2558" s="12" t="s">
        <v>322</v>
      </c>
      <c r="F2558" s="4"/>
      <c r="G2558" s="4"/>
      <c r="H2558" s="4"/>
      <c r="I2558" s="1"/>
      <c r="J2558" s="1"/>
      <c r="K2558" s="1"/>
      <c r="L2558" s="1"/>
      <c r="M2558" s="1"/>
      <c r="N2558" s="4"/>
      <c r="O2558" s="4"/>
      <c r="P2558" s="4"/>
      <c r="Q2558" s="4"/>
    </row>
    <row r="2559" spans="1:17" ht="30" customHeight="1" x14ac:dyDescent="0.25">
      <c r="A2559" s="1">
        <v>31558</v>
      </c>
      <c r="B2559" s="2" t="str">
        <f>HYPERLINK("https://xasonle.hatinh.gov.vn/", "UBND Ủy ban nhân dân xã Sơn Lễ _x000D__x000D_
 _x000D__x000D_
  tỉnh Hà Tĩnh")</f>
        <v>UBND Ủy ban nhân dân xã Sơn Lễ _x000D__x000D_
 _x000D__x000D_
  tỉnh Hà Tĩnh</v>
      </c>
      <c r="C2559" s="12" t="s">
        <v>321</v>
      </c>
      <c r="F2559" s="4"/>
      <c r="G2559" s="4"/>
      <c r="H2559" s="4"/>
      <c r="I2559" s="1"/>
      <c r="J2559" s="1"/>
      <c r="K2559" s="1"/>
      <c r="L2559" s="1"/>
      <c r="M2559" s="1"/>
      <c r="N2559" s="4"/>
      <c r="O2559" s="4"/>
      <c r="P2559" s="4"/>
      <c r="Q2559" s="4"/>
    </row>
    <row r="2560" spans="1:17" ht="30" customHeight="1" x14ac:dyDescent="0.25">
      <c r="A2560" s="1">
        <v>31559</v>
      </c>
      <c r="B2560" s="2" t="str">
        <f>HYPERLINK("https://www.facebook.com/p/C%C3%B4ng-an-x%C3%A3-S%C6%A1n-L%E1%BB%99-B%E1%BA%A3o-L%E1%BA%A1c-100077335206296/?_rdr", "Công an xã Sơn Lộ tỉnh Cao Bằng")</f>
        <v>Công an xã Sơn Lộ tỉnh Cao Bằng</v>
      </c>
      <c r="C2560" s="12" t="s">
        <v>321</v>
      </c>
      <c r="D2560" s="12" t="s">
        <v>322</v>
      </c>
      <c r="F2560" s="4"/>
      <c r="G2560" s="4"/>
      <c r="H2560" s="4"/>
      <c r="I2560" s="1"/>
      <c r="J2560" s="1"/>
      <c r="K2560" s="1"/>
      <c r="L2560" s="1"/>
      <c r="M2560" s="1"/>
      <c r="N2560" s="4"/>
      <c r="O2560" s="4"/>
      <c r="P2560" s="4"/>
      <c r="Q2560" s="4"/>
    </row>
    <row r="2561" spans="1:17" ht="30" customHeight="1" x14ac:dyDescent="0.25">
      <c r="A2561" s="1">
        <v>31560</v>
      </c>
      <c r="B2561" s="2" t="str">
        <f>HYPERLINK("http://sonlo.baolac.caobang.gov.vn/", "UBND Ủy ban nhân dân xã Sơn Lộ tỉnh Cao Bằng")</f>
        <v>UBND Ủy ban nhân dân xã Sơn Lộ tỉnh Cao Bằng</v>
      </c>
      <c r="C2561" s="12" t="s">
        <v>321</v>
      </c>
      <c r="F2561" s="4"/>
      <c r="G2561" s="4"/>
      <c r="H2561" s="4"/>
      <c r="I2561" s="1"/>
      <c r="J2561" s="1"/>
      <c r="K2561" s="1"/>
      <c r="L2561" s="1"/>
      <c r="M2561" s="1"/>
      <c r="N2561" s="4"/>
      <c r="O2561" s="4"/>
      <c r="P2561" s="4"/>
      <c r="Q2561" s="4"/>
    </row>
    <row r="2562" spans="1:17" ht="30" customHeight="1" x14ac:dyDescent="0.25">
      <c r="A2562" s="1">
        <v>31561</v>
      </c>
      <c r="B2562" s="2" t="str">
        <f>HYPERLINK("https://www.facebook.com/p/Tu%E1%BB%95i-tr%E1%BA%BB-C%C3%B4ng-an-huy%E1%BB%87n-%C4%90%C3%A0-B%E1%BA%AFc-100064551649842/", "Công an huyện Đà Bắc tỉnh Hòa Bình")</f>
        <v>Công an huyện Đà Bắc tỉnh Hòa Bình</v>
      </c>
      <c r="C2562" s="12" t="s">
        <v>321</v>
      </c>
      <c r="D2562" s="12" t="s">
        <v>322</v>
      </c>
      <c r="F2562" s="4"/>
      <c r="G2562" s="4"/>
      <c r="H2562" s="4"/>
      <c r="I2562" s="1"/>
      <c r="J2562" s="1"/>
      <c r="K2562" s="1"/>
      <c r="L2562" s="1"/>
      <c r="M2562" s="1"/>
      <c r="N2562" s="4"/>
      <c r="O2562" s="4"/>
      <c r="P2562" s="4"/>
      <c r="Q2562" s="4"/>
    </row>
    <row r="2563" spans="1:17" ht="30" customHeight="1" x14ac:dyDescent="0.25">
      <c r="A2563" s="1">
        <v>31562</v>
      </c>
      <c r="B2563" s="2" t="str">
        <f>HYPERLINK("https://www.hoabinh.gov.vn/huyen-da-bac", "UBND Ủy ban nhân dân huyện Đà Bắc tỉnh Hòa Bình")</f>
        <v>UBND Ủy ban nhân dân huyện Đà Bắc tỉnh Hòa Bình</v>
      </c>
      <c r="C2563" s="12" t="s">
        <v>321</v>
      </c>
      <c r="F2563" s="4"/>
      <c r="G2563" s="4"/>
      <c r="H2563" s="4"/>
      <c r="I2563" s="1"/>
      <c r="J2563" s="1"/>
      <c r="K2563" s="1"/>
      <c r="L2563" s="1"/>
      <c r="M2563" s="1"/>
      <c r="N2563" s="4"/>
      <c r="O2563" s="4"/>
      <c r="P2563" s="4"/>
      <c r="Q2563" s="4"/>
    </row>
    <row r="2564" spans="1:17" ht="30" customHeight="1" x14ac:dyDescent="0.25">
      <c r="A2564" s="1">
        <v>31563</v>
      </c>
      <c r="B2564" s="2" t="str">
        <f>HYPERLINK("https://www.facebook.com/p/C%C3%B4ng-An-Th%E1%BB%8B-Tr%E1%BA%A5n-B%C3%A1t-X%C3%A1t-100080062719160/", "Công an huyện Bát Xát tỉnh Lào Cai")</f>
        <v>Công an huyện Bát Xát tỉnh Lào Cai</v>
      </c>
      <c r="C2564" s="12" t="s">
        <v>321</v>
      </c>
      <c r="D2564" s="12" t="s">
        <v>322</v>
      </c>
      <c r="F2564" s="4"/>
      <c r="G2564" s="4"/>
      <c r="H2564" s="4"/>
      <c r="I2564" s="1"/>
      <c r="J2564" s="1"/>
      <c r="K2564" s="1"/>
      <c r="L2564" s="1"/>
      <c r="M2564" s="1"/>
      <c r="N2564" s="4"/>
      <c r="O2564" s="4"/>
      <c r="P2564" s="4"/>
      <c r="Q2564" s="4"/>
    </row>
    <row r="2565" spans="1:17" ht="30" customHeight="1" x14ac:dyDescent="0.25">
      <c r="A2565" s="1">
        <v>31564</v>
      </c>
      <c r="B2565" s="2" t="str">
        <f>HYPERLINK("https://batxat.laocai.gov.vn/", "UBND Ủy ban nhân dân huyện Bát Xát tỉnh Lào Cai")</f>
        <v>UBND Ủy ban nhân dân huyện Bát Xát tỉnh Lào Cai</v>
      </c>
      <c r="C2565" s="12" t="s">
        <v>321</v>
      </c>
      <c r="F2565" s="4"/>
      <c r="G2565" s="4"/>
      <c r="H2565" s="4"/>
      <c r="I2565" s="1"/>
      <c r="J2565" s="1"/>
      <c r="K2565" s="1"/>
      <c r="L2565" s="1"/>
      <c r="M2565" s="1"/>
      <c r="N2565" s="4"/>
      <c r="O2565" s="4"/>
      <c r="P2565" s="4"/>
      <c r="Q2565" s="4"/>
    </row>
    <row r="2566" spans="1:17" ht="30" customHeight="1" x14ac:dyDescent="0.25">
      <c r="A2566" s="1">
        <v>31565</v>
      </c>
      <c r="B2566" s="2" t="str">
        <f>HYPERLINK("https://www.facebook.com/tintuccattien/?locale=vi_VN", "Công an huyện Cát Tiên tỉnh Lâm Đồng")</f>
        <v>Công an huyện Cát Tiên tỉnh Lâm Đồng</v>
      </c>
      <c r="C2566" s="12" t="s">
        <v>321</v>
      </c>
      <c r="D2566" s="12" t="s">
        <v>322</v>
      </c>
      <c r="F2566" s="4"/>
      <c r="G2566" s="4"/>
      <c r="H2566" s="4"/>
      <c r="I2566" s="1"/>
      <c r="J2566" s="1"/>
      <c r="K2566" s="1"/>
      <c r="L2566" s="1"/>
      <c r="M2566" s="1"/>
      <c r="N2566" s="4"/>
      <c r="O2566" s="4"/>
      <c r="P2566" s="4"/>
      <c r="Q2566" s="4"/>
    </row>
    <row r="2567" spans="1:17" ht="30" customHeight="1" x14ac:dyDescent="0.25">
      <c r="A2567" s="1">
        <v>31566</v>
      </c>
      <c r="B2567" s="2" t="str">
        <f>HYPERLINK("https://cattien.lamdong.gov.vn/", "UBND Ủy ban nhân dân huyện Cát Tiên tỉnh Lâm Đồng")</f>
        <v>UBND Ủy ban nhân dân huyện Cát Tiên tỉnh Lâm Đồng</v>
      </c>
      <c r="C2567" s="12" t="s">
        <v>321</v>
      </c>
      <c r="F2567" s="4"/>
      <c r="G2567" s="4"/>
      <c r="H2567" s="4"/>
      <c r="I2567" s="1"/>
      <c r="J2567" s="1"/>
      <c r="K2567" s="1"/>
      <c r="L2567" s="1"/>
      <c r="M2567" s="1"/>
      <c r="N2567" s="4"/>
      <c r="O2567" s="4"/>
      <c r="P2567" s="4"/>
      <c r="Q2567" s="4"/>
    </row>
    <row r="2568" spans="1:17" ht="30" customHeight="1" x14ac:dyDescent="0.25">
      <c r="A2568" s="1">
        <v>31567</v>
      </c>
      <c r="B2568" s="2" t="str">
        <f>HYPERLINK("https://www.facebook.com/ANTTculaodung/", "Công an huyện Cù Lao Dung tỉnh Sóc Trăng")</f>
        <v>Công an huyện Cù Lao Dung tỉnh Sóc Trăng</v>
      </c>
      <c r="C2568" s="12" t="s">
        <v>321</v>
      </c>
      <c r="D2568" s="12" t="s">
        <v>322</v>
      </c>
      <c r="F2568" s="4"/>
      <c r="G2568" s="4"/>
      <c r="H2568" s="4"/>
      <c r="I2568" s="1"/>
      <c r="J2568" s="1"/>
      <c r="K2568" s="1"/>
      <c r="L2568" s="1"/>
      <c r="M2568" s="1"/>
      <c r="N2568" s="4"/>
      <c r="O2568" s="4"/>
      <c r="P2568" s="4"/>
      <c r="Q2568" s="4"/>
    </row>
    <row r="2569" spans="1:17" ht="30" customHeight="1" x14ac:dyDescent="0.25">
      <c r="A2569" s="1">
        <v>31568</v>
      </c>
      <c r="B2569" s="2" t="str">
        <f>HYPERLINK("https://culaodung.soctrang.gov.vn/", "UBND Ủy ban nhân dân huyện Cù Lao Dung tỉnh Sóc Trăng")</f>
        <v>UBND Ủy ban nhân dân huyện Cù Lao Dung tỉnh Sóc Trăng</v>
      </c>
      <c r="C2569" s="12" t="s">
        <v>321</v>
      </c>
      <c r="F2569" s="4"/>
      <c r="G2569" s="4"/>
      <c r="H2569" s="4"/>
      <c r="I2569" s="1"/>
      <c r="J2569" s="1"/>
      <c r="K2569" s="1"/>
      <c r="L2569" s="1"/>
      <c r="M2569" s="1"/>
      <c r="N2569" s="4"/>
      <c r="O2569" s="4"/>
      <c r="P2569" s="4"/>
      <c r="Q2569" s="4"/>
    </row>
    <row r="2570" spans="1:17" ht="30" customHeight="1" x14ac:dyDescent="0.25">
      <c r="A2570" s="1">
        <v>31569</v>
      </c>
      <c r="B2570" s="2" t="str">
        <f>HYPERLINK("https://www.facebook.com/p/Tu%E1%BB%95i-tr%E1%BA%BB-C%C3%B4ng-An-huy%E1%BB%87n-Duy%C3%AAn-H%E1%BA%A3i-100063624304273/", "Công an huyện Duyên Hải tỉnh Trà Vinh")</f>
        <v>Công an huyện Duyên Hải tỉnh Trà Vinh</v>
      </c>
      <c r="C2570" s="12" t="s">
        <v>321</v>
      </c>
      <c r="D2570" s="12" t="s">
        <v>322</v>
      </c>
      <c r="F2570" s="4"/>
      <c r="G2570" s="4"/>
      <c r="H2570" s="4"/>
      <c r="I2570" s="1"/>
      <c r="J2570" s="1"/>
      <c r="K2570" s="1"/>
      <c r="L2570" s="1"/>
      <c r="M2570" s="1"/>
      <c r="N2570" s="4"/>
      <c r="O2570" s="4"/>
      <c r="P2570" s="4"/>
      <c r="Q2570" s="4"/>
    </row>
    <row r="2571" spans="1:17" ht="30" customHeight="1" x14ac:dyDescent="0.25">
      <c r="A2571" s="1">
        <v>31570</v>
      </c>
      <c r="B2571" s="2" t="str">
        <f>HYPERLINK("https://duyenhai.travinh.gov.vn/", "UBND Ủy ban nhân dân huyện Duyên Hải tỉnh Trà Vinh")</f>
        <v>UBND Ủy ban nhân dân huyện Duyên Hải tỉnh Trà Vinh</v>
      </c>
      <c r="C2571" s="12" t="s">
        <v>321</v>
      </c>
      <c r="F2571" s="4"/>
      <c r="G2571" s="4"/>
      <c r="H2571" s="4"/>
      <c r="I2571" s="1"/>
      <c r="J2571" s="1"/>
      <c r="K2571" s="1"/>
      <c r="L2571" s="1"/>
      <c r="M2571" s="1"/>
      <c r="N2571" s="4"/>
      <c r="O2571" s="4"/>
      <c r="P2571" s="4"/>
      <c r="Q2571" s="4"/>
    </row>
    <row r="2572" spans="1:17" ht="30" customHeight="1" x14ac:dyDescent="0.25">
      <c r="A2572" s="1">
        <v>31571</v>
      </c>
      <c r="B2572" s="2" t="str">
        <f>HYPERLINK("https://www.facebook.com/p/C%C3%B4ng-an-x%C3%A3-Kim-B%C3%B4i-100065479419555/", "Công an huyện Kim Bôi tỉnh Hòa Bình")</f>
        <v>Công an huyện Kim Bôi tỉnh Hòa Bình</v>
      </c>
      <c r="C2572" s="12" t="s">
        <v>321</v>
      </c>
      <c r="D2572" s="12" t="s">
        <v>322</v>
      </c>
      <c r="F2572" s="4"/>
      <c r="G2572" s="4"/>
      <c r="H2572" s="4"/>
      <c r="I2572" s="1"/>
      <c r="J2572" s="1"/>
      <c r="K2572" s="1"/>
      <c r="L2572" s="1"/>
      <c r="M2572" s="1"/>
      <c r="N2572" s="4"/>
      <c r="O2572" s="4"/>
      <c r="P2572" s="4"/>
      <c r="Q2572" s="4"/>
    </row>
    <row r="2573" spans="1:17" ht="30" customHeight="1" x14ac:dyDescent="0.25">
      <c r="A2573" s="1">
        <v>31572</v>
      </c>
      <c r="B2573" s="2" t="str">
        <f>HYPERLINK("https://kimboi.hoabinh.gov.vn/", "UBND Ủy ban nhân dân huyện Kim Bôi tỉnh Hòa Bình")</f>
        <v>UBND Ủy ban nhân dân huyện Kim Bôi tỉnh Hòa Bình</v>
      </c>
      <c r="C2573" s="12" t="s">
        <v>321</v>
      </c>
      <c r="F2573" s="4"/>
      <c r="G2573" s="4"/>
      <c r="H2573" s="4"/>
      <c r="I2573" s="1"/>
      <c r="J2573" s="1"/>
      <c r="K2573" s="1"/>
      <c r="L2573" s="1"/>
      <c r="M2573" s="1"/>
      <c r="N2573" s="4"/>
      <c r="O2573" s="4"/>
      <c r="P2573" s="4"/>
      <c r="Q2573" s="4"/>
    </row>
    <row r="2574" spans="1:17" ht="30" customHeight="1" x14ac:dyDescent="0.25">
      <c r="A2574" s="1">
        <v>31573</v>
      </c>
      <c r="B2574" s="2" t="str">
        <f>HYPERLINK("https://www.facebook.com/p/Tu%E1%BB%95i-tr%E1%BA%BB-C%C3%B4ng-an-huy%E1%BB%87n-L%E1%BA%A1c-Th%E1%BB%A7y-100055980434412/", "Công an huyện Lạc Thủy tỉnh Hòa Bình")</f>
        <v>Công an huyện Lạc Thủy tỉnh Hòa Bình</v>
      </c>
      <c r="C2574" s="12" t="s">
        <v>321</v>
      </c>
      <c r="D2574" s="12" t="s">
        <v>322</v>
      </c>
      <c r="F2574" s="4"/>
      <c r="G2574" s="4"/>
      <c r="H2574" s="4"/>
      <c r="I2574" s="1"/>
      <c r="J2574" s="1"/>
      <c r="K2574" s="1"/>
      <c r="L2574" s="1"/>
      <c r="M2574" s="1"/>
      <c r="N2574" s="4"/>
      <c r="O2574" s="4"/>
      <c r="P2574" s="4"/>
      <c r="Q2574" s="4"/>
    </row>
    <row r="2575" spans="1:17" ht="30" customHeight="1" x14ac:dyDescent="0.25">
      <c r="A2575" s="1">
        <v>31574</v>
      </c>
      <c r="B2575" s="2" t="str">
        <f>HYPERLINK("https://lacthuy.hoabinh.gov.vn/", "UBND Ủy ban nhân dân huyện Lạc Thủy tỉnh Hòa Bình")</f>
        <v>UBND Ủy ban nhân dân huyện Lạc Thủy tỉnh Hòa Bình</v>
      </c>
      <c r="C2575" s="12" t="s">
        <v>321</v>
      </c>
      <c r="F2575" s="4"/>
      <c r="G2575" s="4"/>
      <c r="H2575" s="4"/>
      <c r="I2575" s="1"/>
      <c r="J2575" s="1"/>
      <c r="K2575" s="1"/>
      <c r="L2575" s="1"/>
      <c r="M2575" s="1"/>
      <c r="N2575" s="4"/>
      <c r="O2575" s="4"/>
      <c r="P2575" s="4"/>
      <c r="Q2575" s="4"/>
    </row>
    <row r="2576" spans="1:17" ht="30" customHeight="1" x14ac:dyDescent="0.25">
      <c r="A2576" s="1">
        <v>31575</v>
      </c>
      <c r="B2576" s="2" t="str">
        <f>HYPERLINK("https://www.facebook.com/pages/C%C3%B4ng%20An%20Huy%E1%BB%87n%20M%E1%BB%B9%20%C4%90%E1%BB%A9c/1464767866906396/", "Công an huyện Mỹ Đức thành phố Hà Nội")</f>
        <v>Công an huyện Mỹ Đức thành phố Hà Nội</v>
      </c>
      <c r="C2576" s="12" t="s">
        <v>321</v>
      </c>
      <c r="D2576" s="12" t="s">
        <v>322</v>
      </c>
      <c r="F2576" s="4"/>
      <c r="G2576" s="4"/>
      <c r="H2576" s="4"/>
      <c r="I2576" s="1"/>
      <c r="J2576" s="1"/>
      <c r="K2576" s="1"/>
      <c r="L2576" s="1"/>
      <c r="M2576" s="1"/>
      <c r="N2576" s="4"/>
      <c r="O2576" s="4"/>
      <c r="P2576" s="4"/>
      <c r="Q2576" s="4"/>
    </row>
    <row r="2577" spans="1:17" ht="30" customHeight="1" x14ac:dyDescent="0.25">
      <c r="A2577" s="1">
        <v>31576</v>
      </c>
      <c r="B2577" s="2" t="str">
        <f>HYPERLINK("http://myduc.hanoi.gov.vn/", "UBND Ủy ban nhân dân huyện Mỹ Đức thành phố Hà Nội")</f>
        <v>UBND Ủy ban nhân dân huyện Mỹ Đức thành phố Hà Nội</v>
      </c>
      <c r="C2577" s="12" t="s">
        <v>321</v>
      </c>
      <c r="F2577" s="4"/>
      <c r="G2577" s="4"/>
      <c r="H2577" s="4"/>
      <c r="I2577" s="1"/>
      <c r="J2577" s="1"/>
      <c r="K2577" s="1"/>
      <c r="L2577" s="1"/>
      <c r="M2577" s="1"/>
      <c r="N2577" s="4"/>
      <c r="O2577" s="4"/>
      <c r="P2577" s="4"/>
      <c r="Q2577" s="4"/>
    </row>
    <row r="2578" spans="1:17" ht="30" customHeight="1" x14ac:dyDescent="0.25">
      <c r="A2578" s="1">
        <v>31577</v>
      </c>
      <c r="B2578" s="2" t="str">
        <f>HYPERLINK("https://www.facebook.com/p/C%C3%B4ng-an-x%C3%A3-Nguy%C3%AAn-Ph%C3%BAc-100069703407091/?locale=vi_VN", "Công an xã Nguyên Phúc tỉnh Bắc Kạn")</f>
        <v>Công an xã Nguyên Phúc tỉnh Bắc Kạn</v>
      </c>
      <c r="C2578" s="11" t="s">
        <v>321</v>
      </c>
      <c r="D2578" s="12" t="s">
        <v>322</v>
      </c>
      <c r="F2578" s="4"/>
      <c r="G2578" s="4"/>
      <c r="H2578" s="4"/>
      <c r="I2578" s="1"/>
      <c r="J2578" s="1"/>
      <c r="K2578" s="1"/>
      <c r="L2578" s="1"/>
      <c r="M2578" s="1"/>
      <c r="N2578" s="4"/>
      <c r="O2578" s="4"/>
      <c r="P2578" s="4"/>
      <c r="Q2578" s="4"/>
    </row>
    <row r="2579" spans="1:17" ht="30" customHeight="1" x14ac:dyDescent="0.25">
      <c r="A2579" s="1">
        <v>31578</v>
      </c>
      <c r="B2579" s="2" t="str">
        <f>HYPERLINK("https://nguyenphuc.bachthong.gov.vn/", "UBND Ủy ban nhân dân xã Nguyên Phúc tỉnh Bắc Kạn")</f>
        <v>UBND Ủy ban nhân dân xã Nguyên Phúc tỉnh Bắc Kạn</v>
      </c>
      <c r="C2579" s="12" t="s">
        <v>321</v>
      </c>
      <c r="F2579" s="4"/>
      <c r="G2579" s="4"/>
      <c r="H2579" s="4"/>
      <c r="I2579" s="1"/>
      <c r="J2579" s="1"/>
      <c r="K2579" s="1"/>
      <c r="L2579" s="1"/>
      <c r="M2579" s="1"/>
      <c r="N2579" s="4"/>
      <c r="O2579" s="4"/>
      <c r="P2579" s="4"/>
      <c r="Q2579" s="4"/>
    </row>
    <row r="2580" spans="1:17" ht="30" customHeight="1" x14ac:dyDescent="0.25">
      <c r="A2580" s="1">
        <v>31579</v>
      </c>
      <c r="B2580" s="2" t="str">
        <f>HYPERLINK("https://www.facebook.com/p/C%C3%B4ng-an-x%C3%A3-Nguy%C3%AAn-X%C3%A1-%C4%90%C3%B4ng-H%C6%B0ng-Th%C3%A1i-B%C3%ACnh-100075874274651/", "Công an xã Nguyên Xá tỉnh Thái Bình")</f>
        <v>Công an xã Nguyên Xá tỉnh Thái Bình</v>
      </c>
      <c r="C2580" s="12" t="s">
        <v>321</v>
      </c>
      <c r="D2580" s="12" t="s">
        <v>322</v>
      </c>
      <c r="F2580" s="4"/>
      <c r="G2580" s="4"/>
      <c r="H2580" s="4"/>
      <c r="I2580" s="1"/>
      <c r="J2580" s="1"/>
      <c r="K2580" s="1"/>
      <c r="L2580" s="1"/>
      <c r="M2580" s="1"/>
      <c r="N2580" s="4"/>
      <c r="O2580" s="4"/>
      <c r="P2580" s="4"/>
      <c r="Q2580" s="4"/>
    </row>
    <row r="2581" spans="1:17" ht="30" customHeight="1" x14ac:dyDescent="0.25">
      <c r="A2581" s="1">
        <v>31580</v>
      </c>
      <c r="B2581" s="2" t="str">
        <f>HYPERLINK("https://soxaydung.thaibinh.gov.vn/tin-tuc/-du-an-phat-trien-nha-o-thuong-mai-khu-dan-cu-thon-thai-xa-n.html", "UBND Ủy ban nhân dân xã Nguyên Xá tỉnh Thái Bình")</f>
        <v>UBND Ủy ban nhân dân xã Nguyên Xá tỉnh Thái Bình</v>
      </c>
      <c r="C2581" s="12" t="s">
        <v>321</v>
      </c>
      <c r="F2581" s="4"/>
      <c r="G2581" s="4"/>
      <c r="H2581" s="4"/>
      <c r="I2581" s="1"/>
      <c r="J2581" s="1"/>
      <c r="K2581" s="1"/>
      <c r="L2581" s="1"/>
      <c r="M2581" s="1"/>
      <c r="N2581" s="4"/>
      <c r="O2581" s="4"/>
      <c r="P2581" s="4"/>
      <c r="Q2581" s="4"/>
    </row>
    <row r="2582" spans="1:17" ht="30" customHeight="1" x14ac:dyDescent="0.25">
      <c r="A2582" s="1">
        <v>31581</v>
      </c>
      <c r="B2582" s="2" t="str">
        <f>HYPERLINK("https://www.facebook.com/profile.php?id=100076276771450", "Công an xã Nguyệt Đức _x000D__x000D_
 _x000D__x000D_
  tỉnh Bắc Ninh")</f>
        <v>Công an xã Nguyệt Đức _x000D__x000D_
 _x000D__x000D_
  tỉnh Bắc Ninh</v>
      </c>
      <c r="C2582" s="12" t="s">
        <v>321</v>
      </c>
      <c r="D2582" s="12" t="s">
        <v>322</v>
      </c>
      <c r="F2582" s="4"/>
      <c r="G2582" s="4"/>
      <c r="H2582" s="4"/>
      <c r="I2582" s="1"/>
      <c r="J2582" s="1"/>
      <c r="K2582" s="1"/>
      <c r="L2582" s="1"/>
      <c r="M2582" s="1"/>
      <c r="N2582" s="4"/>
      <c r="O2582" s="4"/>
      <c r="P2582" s="4"/>
      <c r="Q2582" s="4"/>
    </row>
    <row r="2583" spans="1:17" ht="30" customHeight="1" x14ac:dyDescent="0.25">
      <c r="A2583" s="1">
        <v>31582</v>
      </c>
      <c r="B2583" s="2" t="str">
        <f>HYPERLINK("https://bacninh.gov.vn/news/-/details/20182/tam-inh-chi-cong-tac-bi-thu-ang-uy-va-chu-tich-ubnd-xa-nguyet-uc", "UBND Ủy ban nhân dân xã Nguyệt Đức _x000D__x000D_
 _x000D__x000D_
  tỉnh Bắc Ninh")</f>
        <v>UBND Ủy ban nhân dân xã Nguyệt Đức _x000D__x000D_
 _x000D__x000D_
  tỉnh Bắc Ninh</v>
      </c>
      <c r="C2583" s="12" t="s">
        <v>321</v>
      </c>
      <c r="F2583" s="4"/>
      <c r="G2583" s="4"/>
      <c r="H2583" s="4"/>
      <c r="I2583" s="1"/>
      <c r="J2583" s="1"/>
      <c r="K2583" s="1"/>
      <c r="L2583" s="1"/>
      <c r="M2583" s="1"/>
      <c r="N2583" s="4"/>
      <c r="O2583" s="4"/>
      <c r="P2583" s="4"/>
      <c r="Q2583" s="4"/>
    </row>
    <row r="2584" spans="1:17" ht="30" customHeight="1" x14ac:dyDescent="0.25">
      <c r="A2584" s="1">
        <v>31583</v>
      </c>
      <c r="B2584" s="2" t="str">
        <f>HYPERLINK("https://www.facebook.com/p/C%C3%B4ng-an-x%C3%A3-Ch%C3%ADnh-L%C3%BD-L%C3%BD-Nh%C3%A2n-H%C3%A0-Nam-100083445454609/", "Công an xã Nhân Chính _x000D__x000D_
 _x000D__x000D_
  tỉnh Hà Nam")</f>
        <v>Công an xã Nhân Chính _x000D__x000D_
 _x000D__x000D_
  tỉnh Hà Nam</v>
      </c>
      <c r="C2584" s="12" t="s">
        <v>321</v>
      </c>
      <c r="D2584" s="12" t="s">
        <v>322</v>
      </c>
      <c r="F2584" s="4"/>
      <c r="G2584" s="4"/>
      <c r="H2584" s="4"/>
      <c r="I2584" s="1"/>
      <c r="J2584" s="1"/>
      <c r="K2584" s="1"/>
      <c r="L2584" s="1"/>
      <c r="M2584" s="1"/>
      <c r="N2584" s="4"/>
      <c r="O2584" s="4"/>
      <c r="P2584" s="4"/>
      <c r="Q2584" s="4"/>
    </row>
    <row r="2585" spans="1:17" ht="30" customHeight="1" x14ac:dyDescent="0.25">
      <c r="A2585" s="1">
        <v>31584</v>
      </c>
      <c r="B2585" s="2" t="str">
        <f>HYPERLINK("https://lynhan.hanam.gov.vn/Pages/Thong-tin-ve-lanh-%C4%91ao-xa--thi-tran792346957.aspx", "UBND Ủy ban nhân dân xã Nhân Chính _x000D__x000D_
 _x000D__x000D_
  tỉnh Hà Nam")</f>
        <v>UBND Ủy ban nhân dân xã Nhân Chính _x000D__x000D_
 _x000D__x000D_
  tỉnh Hà Nam</v>
      </c>
      <c r="C2585" s="12" t="s">
        <v>321</v>
      </c>
      <c r="F2585" s="4"/>
      <c r="G2585" s="4"/>
      <c r="H2585" s="4"/>
      <c r="I2585" s="1"/>
      <c r="J2585" s="1"/>
      <c r="K2585" s="1"/>
      <c r="L2585" s="1"/>
      <c r="M2585" s="1"/>
      <c r="N2585" s="4"/>
      <c r="O2585" s="4"/>
      <c r="P2585" s="4"/>
      <c r="Q2585" s="4"/>
    </row>
    <row r="2586" spans="1:17" ht="30" customHeight="1" x14ac:dyDescent="0.25">
      <c r="A2586" s="1">
        <v>31585</v>
      </c>
      <c r="B2586" s="2" t="str">
        <f>HYPERLINK("https://www.facebook.com/pages/X%C3%A3%20Nh%C3%A2n%20Khang/1317645678321115/", "Công an xã Nhân Khang tỉnh Hà Nam")</f>
        <v>Công an xã Nhân Khang tỉnh Hà Nam</v>
      </c>
      <c r="C2586" s="12" t="s">
        <v>321</v>
      </c>
      <c r="D2586" s="12" t="s">
        <v>322</v>
      </c>
      <c r="F2586" s="4"/>
      <c r="G2586" s="4"/>
      <c r="H2586" s="4"/>
      <c r="I2586" s="1"/>
      <c r="J2586" s="1"/>
      <c r="K2586" s="1"/>
      <c r="L2586" s="1"/>
      <c r="M2586" s="1"/>
      <c r="N2586" s="4"/>
      <c r="O2586" s="4"/>
      <c r="P2586" s="4"/>
      <c r="Q2586" s="4"/>
    </row>
    <row r="2587" spans="1:17" ht="30" customHeight="1" x14ac:dyDescent="0.25">
      <c r="A2587" s="1">
        <v>31586</v>
      </c>
      <c r="B2587" s="2" t="str">
        <f>HYPERLINK("https://lynhan.hanam.gov.vn/Pages/Thong-tin-ve-lanh-%C4%91ao-xa--thi-tran792346957.aspx", "UBND Ủy ban nhân dân xã Nhân Khang tỉnh Hà Nam")</f>
        <v>UBND Ủy ban nhân dân xã Nhân Khang tỉnh Hà Nam</v>
      </c>
      <c r="C2587" s="12" t="s">
        <v>321</v>
      </c>
      <c r="F2587" s="4"/>
      <c r="G2587" s="4"/>
      <c r="H2587" s="4"/>
      <c r="I2587" s="1"/>
      <c r="J2587" s="1"/>
      <c r="K2587" s="1"/>
      <c r="L2587" s="1"/>
      <c r="M2587" s="1"/>
      <c r="N2587" s="4"/>
      <c r="O2587" s="4"/>
      <c r="P2587" s="4"/>
      <c r="Q2587" s="4"/>
    </row>
    <row r="2588" spans="1:17" ht="30" customHeight="1" x14ac:dyDescent="0.25">
      <c r="A2588" s="1">
        <v>31587</v>
      </c>
      <c r="B2588" s="2" t="str">
        <f>HYPERLINK("https://www.facebook.com/p/C%C3%B4ng-an-X%C3%A3-H%E1%BA%A3i-H%C6%B0ng-100072486316808/?locale=vi_VN", "Công an xã Hải Hưng tỉnh Quảng Trị")</f>
        <v>Công an xã Hải Hưng tỉnh Quảng Trị</v>
      </c>
      <c r="C2588" s="12" t="s">
        <v>321</v>
      </c>
      <c r="D2588" s="12" t="s">
        <v>322</v>
      </c>
      <c r="F2588" s="4"/>
      <c r="G2588" s="4"/>
      <c r="H2588" s="4"/>
      <c r="I2588" s="1"/>
      <c r="J2588" s="1"/>
      <c r="K2588" s="1"/>
      <c r="L2588" s="1"/>
      <c r="M2588" s="1"/>
      <c r="N2588" s="4"/>
      <c r="O2588" s="4"/>
      <c r="P2588" s="4"/>
      <c r="Q2588" s="4"/>
    </row>
    <row r="2589" spans="1:17" ht="30" customHeight="1" x14ac:dyDescent="0.25">
      <c r="A2589" s="1">
        <v>31588</v>
      </c>
      <c r="B2589" s="2" t="str">
        <f>HYPERLINK("https://haihung.hailang.quangtri.gov.vn/", "UBND Ủy ban nhân dân xã Hải Hưng tỉnh Quảng Trị")</f>
        <v>UBND Ủy ban nhân dân xã Hải Hưng tỉnh Quảng Trị</v>
      </c>
      <c r="C2589" s="12" t="s">
        <v>321</v>
      </c>
      <c r="F2589" s="4"/>
      <c r="G2589" s="4"/>
      <c r="H2589" s="4"/>
      <c r="I2589" s="1"/>
      <c r="J2589" s="1"/>
      <c r="K2589" s="1"/>
      <c r="L2589" s="1"/>
      <c r="M2589" s="1"/>
      <c r="N2589" s="4"/>
      <c r="O2589" s="4"/>
      <c r="P2589" s="4"/>
      <c r="Q2589" s="4"/>
    </row>
    <row r="2590" spans="1:17" ht="30" customHeight="1" x14ac:dyDescent="0.25">
      <c r="A2590" s="1">
        <v>31589</v>
      </c>
      <c r="B2590" s="2" t="str">
        <f>HYPERLINK("https://www.facebook.com/p/ANTT-x%C3%A3-H%E1%BA%A3i-Phong-100057256787673/", "Công an xã Hải Phong tỉnh Quảng Trị")</f>
        <v>Công an xã Hải Phong tỉnh Quảng Trị</v>
      </c>
      <c r="C2590" s="12" t="s">
        <v>321</v>
      </c>
      <c r="D2590" s="12" t="s">
        <v>322</v>
      </c>
      <c r="F2590" s="4"/>
      <c r="G2590" s="4"/>
      <c r="H2590" s="4"/>
      <c r="I2590" s="1"/>
      <c r="J2590" s="1"/>
      <c r="K2590" s="1"/>
      <c r="L2590" s="1"/>
      <c r="M2590" s="1"/>
      <c r="N2590" s="4"/>
      <c r="O2590" s="4"/>
      <c r="P2590" s="4"/>
      <c r="Q2590" s="4"/>
    </row>
    <row r="2591" spans="1:17" ht="30" customHeight="1" x14ac:dyDescent="0.25">
      <c r="A2591" s="1">
        <v>31590</v>
      </c>
      <c r="B2591" s="2" t="str">
        <f>HYPERLINK("https://haiphong.hailang.quangtri.gov.vn/%E1%BB%A6y-ban-nh%C3%A2n-d%C3%A2n", "UBND Ủy ban nhân dân xã Hải Phong tỉnh Quảng Trị")</f>
        <v>UBND Ủy ban nhân dân xã Hải Phong tỉnh Quảng Trị</v>
      </c>
      <c r="C2591" s="12" t="s">
        <v>321</v>
      </c>
      <c r="F2591" s="4"/>
      <c r="G2591" s="4"/>
      <c r="H2591" s="4"/>
      <c r="I2591" s="1"/>
      <c r="J2591" s="1"/>
      <c r="K2591" s="1"/>
      <c r="L2591" s="1"/>
      <c r="M2591" s="1"/>
      <c r="N2591" s="4"/>
      <c r="O2591" s="4"/>
      <c r="P2591" s="4"/>
      <c r="Q2591" s="4"/>
    </row>
    <row r="2592" spans="1:17" ht="30" customHeight="1" x14ac:dyDescent="0.25">
      <c r="A2592" s="1">
        <v>31591</v>
      </c>
      <c r="B2592" s="2" t="s">
        <v>318</v>
      </c>
      <c r="C2592" s="14" t="s">
        <v>1</v>
      </c>
      <c r="D2592" s="12" t="s">
        <v>322</v>
      </c>
      <c r="F2592" s="4"/>
      <c r="G2592" s="4"/>
      <c r="H2592" s="4"/>
      <c r="I2592" s="1"/>
      <c r="J2592" s="1"/>
      <c r="K2592" s="1"/>
      <c r="L2592" s="1"/>
      <c r="M2592" s="1"/>
      <c r="N2592" s="4"/>
      <c r="O2592" s="4"/>
      <c r="P2592" s="4"/>
      <c r="Q2592" s="4"/>
    </row>
    <row r="2593" spans="1:17" ht="30" customHeight="1" x14ac:dyDescent="0.25">
      <c r="A2593" s="1">
        <v>31592</v>
      </c>
      <c r="B2593" s="2" t="str">
        <f>HYPERLINK("https://haiquy.hailang.quangtri.gov.vn/", "UBND Ủy ban nhân dân xã Hải Quy tỉnh Quảng Trị")</f>
        <v>UBND Ủy ban nhân dân xã Hải Quy tỉnh Quảng Trị</v>
      </c>
      <c r="C2593" s="12" t="s">
        <v>321</v>
      </c>
      <c r="F2593" s="4"/>
      <c r="G2593" s="4"/>
      <c r="H2593" s="4"/>
      <c r="I2593" s="1"/>
      <c r="J2593" s="1"/>
      <c r="K2593" s="1"/>
      <c r="L2593" s="1"/>
      <c r="M2593" s="1"/>
      <c r="N2593" s="4"/>
      <c r="O2593" s="4"/>
      <c r="P2593" s="4"/>
      <c r="Q2593" s="4"/>
    </row>
    <row r="2594" spans="1:17" ht="30" customHeight="1" x14ac:dyDescent="0.25">
      <c r="A2594" s="1">
        <v>31593</v>
      </c>
      <c r="B2594" s="2" t="s">
        <v>245</v>
      </c>
      <c r="C2594" s="13" t="s">
        <v>1</v>
      </c>
      <c r="D2594" s="12" t="s">
        <v>322</v>
      </c>
      <c r="F2594" s="4"/>
      <c r="G2594" s="4"/>
      <c r="H2594" s="4"/>
      <c r="I2594" s="1"/>
      <c r="J2594" s="1"/>
      <c r="K2594" s="1"/>
      <c r="L2594" s="1"/>
      <c r="M2594" s="1"/>
      <c r="N2594" s="4"/>
      <c r="O2594" s="4"/>
      <c r="P2594" s="4"/>
      <c r="Q2594" s="4"/>
    </row>
    <row r="2595" spans="1:17" ht="30" customHeight="1" x14ac:dyDescent="0.25">
      <c r="A2595" s="1">
        <v>31594</v>
      </c>
      <c r="B2595" s="2" t="str">
        <f>HYPERLINK("https://haithuong.hailang.quangtri.gov.vn/", "UBND Ủy ban nhân dân xã Hải Thượng _x000D__x000D_
 _x000D__x000D_
  tỉnh Quảng Trị")</f>
        <v>UBND Ủy ban nhân dân xã Hải Thượng _x000D__x000D_
 _x000D__x000D_
  tỉnh Quảng Trị</v>
      </c>
      <c r="C2595" s="12" t="s">
        <v>321</v>
      </c>
      <c r="F2595" s="4"/>
      <c r="G2595" s="4"/>
      <c r="H2595" s="4"/>
      <c r="I2595" s="1"/>
      <c r="J2595" s="1"/>
      <c r="K2595" s="1"/>
      <c r="L2595" s="1"/>
      <c r="M2595" s="1"/>
      <c r="N2595" s="4"/>
      <c r="O2595" s="4"/>
      <c r="P2595" s="4"/>
      <c r="Q2595" s="4"/>
    </row>
    <row r="2596" spans="1:17" ht="30" customHeight="1" x14ac:dyDescent="0.25">
      <c r="A2596" s="1">
        <v>31595</v>
      </c>
      <c r="B2596" s="2" t="str">
        <f>HYPERLINK("https://www.facebook.com/p/ANTT-X%C3%A3-H%E1%BB%93-%C4%90%E1%BA%AFc-Ki%E1%BB%87n-100071757072418/", "Công an xã Hồ Đắc Kiện tỉnh Sóc Trăng")</f>
        <v>Công an xã Hồ Đắc Kiện tỉnh Sóc Trăng</v>
      </c>
      <c r="C2596" s="12" t="s">
        <v>321</v>
      </c>
      <c r="D2596" s="12" t="s">
        <v>322</v>
      </c>
      <c r="F2596" s="4"/>
      <c r="G2596" s="4"/>
      <c r="H2596" s="4"/>
      <c r="I2596" s="1"/>
      <c r="J2596" s="1"/>
      <c r="K2596" s="1"/>
      <c r="L2596" s="1"/>
      <c r="M2596" s="1"/>
      <c r="N2596" s="4"/>
      <c r="O2596" s="4"/>
      <c r="P2596" s="4"/>
      <c r="Q2596" s="4"/>
    </row>
    <row r="2597" spans="1:17" ht="30" customHeight="1" x14ac:dyDescent="0.25">
      <c r="A2597" s="1">
        <v>31596</v>
      </c>
      <c r="B2597" s="2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2597" s="12" t="s">
        <v>321</v>
      </c>
      <c r="F2597" s="4"/>
      <c r="G2597" s="4"/>
      <c r="H2597" s="4"/>
      <c r="I2597" s="1"/>
      <c r="J2597" s="1"/>
      <c r="K2597" s="1"/>
      <c r="L2597" s="1"/>
      <c r="M2597" s="1"/>
      <c r="N2597" s="4"/>
      <c r="O2597" s="4"/>
      <c r="P2597" s="4"/>
      <c r="Q2597" s="4"/>
    </row>
    <row r="2598" spans="1:17" ht="30" customHeight="1" x14ac:dyDescent="0.25">
      <c r="A2598" s="1">
        <v>31597</v>
      </c>
      <c r="B2598" s="2" t="str">
        <f>HYPERLINK("https://www.facebook.com/groups/toi.yeu.xa.thuy.xuan.tien.huyen.chuong.my/", "Công an xã Thủy Xuân Tiên thành phố Hà Nội")</f>
        <v>Công an xã Thủy Xuân Tiên thành phố Hà Nội</v>
      </c>
      <c r="C2598" s="12" t="s">
        <v>321</v>
      </c>
      <c r="D2598" s="12" t="s">
        <v>322</v>
      </c>
      <c r="F2598" s="4"/>
      <c r="G2598" s="4"/>
      <c r="H2598" s="4"/>
      <c r="I2598" s="1"/>
      <c r="J2598" s="1"/>
      <c r="K2598" s="1"/>
      <c r="L2598" s="1"/>
      <c r="M2598" s="1"/>
      <c r="N2598" s="4"/>
      <c r="O2598" s="4"/>
      <c r="P2598" s="4"/>
      <c r="Q2598" s="4"/>
    </row>
    <row r="2599" spans="1:17" ht="30" customHeight="1" x14ac:dyDescent="0.25">
      <c r="A2599" s="1">
        <v>31598</v>
      </c>
      <c r="B2599" s="2" t="str">
        <f>HYPERLINK("https://thuyxuantien.chuongmy.hanoi.gov.vn/gioi-thieu/co-cau-to-chuc/uy-ban-nhan-dan-thi-tran", "UBND Ủy ban nhân dân xã Thủy Xuân Tiên thành phố Hà Nội")</f>
        <v>UBND Ủy ban nhân dân xã Thủy Xuân Tiên thành phố Hà Nội</v>
      </c>
      <c r="C2599" s="12" t="s">
        <v>321</v>
      </c>
      <c r="F2599" s="4"/>
      <c r="G2599" s="4"/>
      <c r="H2599" s="4"/>
      <c r="I2599" s="1"/>
      <c r="J2599" s="1"/>
      <c r="K2599" s="1"/>
      <c r="L2599" s="1"/>
      <c r="M2599" s="1"/>
      <c r="N2599" s="4"/>
      <c r="O2599" s="4"/>
      <c r="P2599" s="4"/>
      <c r="Q2599" s="4"/>
    </row>
    <row r="2600" spans="1:17" ht="30" customHeight="1" x14ac:dyDescent="0.25">
      <c r="A2600" s="1">
        <v>31599</v>
      </c>
      <c r="B2600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600" s="12" t="s">
        <v>321</v>
      </c>
      <c r="D2600" s="12" t="s">
        <v>322</v>
      </c>
      <c r="F2600" s="4"/>
      <c r="G2600" s="4"/>
      <c r="H2600" s="4"/>
      <c r="I2600" s="1"/>
      <c r="J2600" s="1"/>
      <c r="K2600" s="1"/>
      <c r="L2600" s="1"/>
      <c r="M2600" s="1"/>
      <c r="N2600" s="4"/>
      <c r="O2600" s="4"/>
      <c r="P2600" s="4"/>
      <c r="Q2600" s="4"/>
    </row>
    <row r="2601" spans="1:17" ht="30" customHeight="1" x14ac:dyDescent="0.25">
      <c r="A2601" s="1">
        <v>31600</v>
      </c>
      <c r="B2601" s="2" t="str">
        <f>HYPERLINK("https://dbnd.quangbinh.gov.vn/chi-tiet-tin/-/view-article/1/1515633979427/1689756165816", "UBND Ủy ban nhân dân xã Quảng Tiên tỉnh Quảng Bình")</f>
        <v>UBND Ủy ban nhân dân xã Quảng Tiên tỉnh Quảng Bình</v>
      </c>
      <c r="C2601" s="12" t="s">
        <v>321</v>
      </c>
      <c r="F2601" s="4"/>
      <c r="G2601" s="4"/>
      <c r="H2601" s="4"/>
      <c r="I2601" s="1"/>
      <c r="J2601" s="1"/>
      <c r="K2601" s="1"/>
      <c r="L2601" s="1"/>
      <c r="M2601" s="1"/>
      <c r="N2601" s="4"/>
      <c r="O2601" s="4"/>
      <c r="P2601" s="4"/>
      <c r="Q2601" s="4"/>
    </row>
    <row r="2602" spans="1:17" ht="30" customHeight="1" x14ac:dyDescent="0.25">
      <c r="A2602" s="1">
        <v>31601</v>
      </c>
      <c r="B2602" s="2" t="s">
        <v>225</v>
      </c>
      <c r="C2602" s="13" t="s">
        <v>1</v>
      </c>
      <c r="D2602" s="12" t="s">
        <v>322</v>
      </c>
      <c r="F2602" s="4"/>
      <c r="G2602" s="4"/>
      <c r="H2602" s="4"/>
      <c r="I2602" s="1"/>
      <c r="J2602" s="1"/>
      <c r="K2602" s="1"/>
      <c r="L2602" s="1"/>
      <c r="M2602" s="1"/>
      <c r="N2602" s="4"/>
      <c r="O2602" s="4"/>
      <c r="P2602" s="4"/>
      <c r="Q2602" s="4"/>
    </row>
    <row r="2603" spans="1:17" ht="30" customHeight="1" x14ac:dyDescent="0.25">
      <c r="A2603" s="1">
        <v>31602</v>
      </c>
      <c r="B2603" s="2" t="str">
        <f>HYPERLINK("https://kienthuy.haiphong.gov.vn/cac-xa-thi-tran/xa-thuy-huong-308420", "UBND Ủy ban nhân dân xã Thuỵ Hương thành phố Hải Phòng")</f>
        <v>UBND Ủy ban nhân dân xã Thuỵ Hương thành phố Hải Phòng</v>
      </c>
      <c r="C2603" s="12" t="s">
        <v>321</v>
      </c>
      <c r="F2603" s="4"/>
      <c r="G2603" s="4"/>
      <c r="H2603" s="4"/>
      <c r="I2603" s="1"/>
      <c r="J2603" s="1"/>
      <c r="K2603" s="1"/>
      <c r="L2603" s="1"/>
      <c r="M2603" s="1"/>
      <c r="N2603" s="4"/>
      <c r="O2603" s="4"/>
      <c r="P2603" s="4"/>
      <c r="Q2603" s="4"/>
    </row>
    <row r="2604" spans="1:17" ht="30" customHeight="1" x14ac:dyDescent="0.25">
      <c r="A2604" s="1">
        <v>31603</v>
      </c>
      <c r="B2604" s="2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604" s="12" t="s">
        <v>321</v>
      </c>
      <c r="D2604" s="12" t="s">
        <v>322</v>
      </c>
      <c r="F2604" s="4"/>
      <c r="G2604" s="4"/>
      <c r="H2604" s="4"/>
      <c r="I2604" s="1"/>
      <c r="J2604" s="1"/>
      <c r="K2604" s="1"/>
      <c r="L2604" s="1"/>
      <c r="M2604" s="1"/>
      <c r="N2604" s="4"/>
      <c r="O2604" s="4"/>
      <c r="P2604" s="4"/>
      <c r="Q2604" s="4"/>
    </row>
    <row r="2605" spans="1:17" ht="30" customHeight="1" x14ac:dyDescent="0.25">
      <c r="A2605" s="1">
        <v>31604</v>
      </c>
      <c r="B2605" s="2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605" s="12" t="s">
        <v>321</v>
      </c>
      <c r="F2605" s="4"/>
      <c r="G2605" s="4"/>
      <c r="H2605" s="4"/>
      <c r="I2605" s="1"/>
      <c r="J2605" s="1"/>
      <c r="K2605" s="1"/>
      <c r="L2605" s="1"/>
      <c r="M2605" s="1"/>
      <c r="N2605" s="4"/>
      <c r="O2605" s="4"/>
      <c r="P2605" s="4"/>
      <c r="Q2605" s="4"/>
    </row>
    <row r="2606" spans="1:17" ht="30" customHeight="1" x14ac:dyDescent="0.25">
      <c r="A2606" s="1">
        <v>31605</v>
      </c>
      <c r="B2606" s="2" t="str">
        <f>HYPERLINK("https://www.facebook.com/p/C%C3%B4ng-an-x%C3%A3-Ch%C3%AD-T%C3%A2n-100070525734695/?locale=fy_NL", "Công an xã Chí Tân tỉnh Hưng Yên")</f>
        <v>Công an xã Chí Tân tỉnh Hưng Yên</v>
      </c>
      <c r="C2606" s="12" t="s">
        <v>321</v>
      </c>
      <c r="D2606" s="12" t="s">
        <v>322</v>
      </c>
      <c r="F2606" s="4"/>
      <c r="G2606" s="4"/>
      <c r="H2606" s="4"/>
      <c r="I2606" s="1"/>
      <c r="J2606" s="1"/>
      <c r="K2606" s="1"/>
      <c r="L2606" s="1"/>
      <c r="M2606" s="1"/>
      <c r="N2606" s="4"/>
      <c r="O2606" s="4"/>
      <c r="P2606" s="4"/>
      <c r="Q2606" s="4"/>
    </row>
    <row r="2607" spans="1:17" ht="30" customHeight="1" x14ac:dyDescent="0.25">
      <c r="A2607" s="1">
        <v>31606</v>
      </c>
      <c r="B2607" s="2" t="str">
        <f>HYPERLINK("https://www.quangninh.gov.vn/donvi/xahiephoa/Trang/ChiTietTinTuc.aspx?nid=943", "UBND Ủy ban nhân dân xã Chí Tân tỉnh Hưng Yên")</f>
        <v>UBND Ủy ban nhân dân xã Chí Tân tỉnh Hưng Yên</v>
      </c>
      <c r="C2607" s="12" t="s">
        <v>321</v>
      </c>
      <c r="F2607" s="4"/>
      <c r="G2607" s="4"/>
      <c r="H2607" s="4"/>
      <c r="I2607" s="1"/>
      <c r="J2607" s="1"/>
      <c r="K2607" s="1"/>
      <c r="L2607" s="1"/>
      <c r="M2607" s="1"/>
      <c r="N2607" s="4"/>
      <c r="O2607" s="4"/>
      <c r="P2607" s="4"/>
      <c r="Q2607" s="4"/>
    </row>
    <row r="2608" spans="1:17" ht="30" customHeight="1" x14ac:dyDescent="0.25">
      <c r="A2608" s="1">
        <v>31607</v>
      </c>
      <c r="B2608" s="2" t="str">
        <f>HYPERLINK("https://www.facebook.com/p/C%C3%B4ng-an-x%C3%A3-Ng%E1%BB%8Dc-Quan-100022836976673/", "Công an xã Ngọc Quan tỉnh Phú Thọ")</f>
        <v>Công an xã Ngọc Quan tỉnh Phú Thọ</v>
      </c>
      <c r="C2608" s="12" t="s">
        <v>321</v>
      </c>
      <c r="D2608" s="12" t="s">
        <v>322</v>
      </c>
      <c r="F2608" s="4"/>
      <c r="G2608" s="4"/>
      <c r="H2608" s="4"/>
      <c r="I2608" s="1"/>
      <c r="J2608" s="1"/>
      <c r="K2608" s="1"/>
      <c r="L2608" s="1"/>
      <c r="M2608" s="1"/>
      <c r="N2608" s="4"/>
      <c r="O2608" s="4"/>
      <c r="P2608" s="4"/>
      <c r="Q2608" s="4"/>
    </row>
    <row r="2609" spans="1:17" ht="30" customHeight="1" x14ac:dyDescent="0.25">
      <c r="A2609" s="1">
        <v>31608</v>
      </c>
      <c r="B2609" s="2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609" s="12" t="s">
        <v>321</v>
      </c>
      <c r="F2609" s="4"/>
      <c r="G2609" s="4"/>
      <c r="H2609" s="4"/>
      <c r="I2609" s="1"/>
      <c r="J2609" s="1"/>
      <c r="K2609" s="1"/>
      <c r="L2609" s="1"/>
      <c r="M2609" s="1"/>
      <c r="N2609" s="4"/>
      <c r="O2609" s="4"/>
      <c r="P2609" s="4"/>
      <c r="Q2609" s="4"/>
    </row>
    <row r="2610" spans="1:17" ht="30" customHeight="1" x14ac:dyDescent="0.25">
      <c r="A2610" s="1">
        <v>31609</v>
      </c>
      <c r="B2610" s="2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610" s="12" t="s">
        <v>321</v>
      </c>
      <c r="D2610" s="12" t="s">
        <v>322</v>
      </c>
      <c r="F2610" s="4"/>
      <c r="G2610" s="4"/>
      <c r="H2610" s="4"/>
      <c r="I2610" s="1"/>
      <c r="J2610" s="1"/>
      <c r="K2610" s="1"/>
      <c r="L2610" s="1"/>
      <c r="M2610" s="1"/>
      <c r="N2610" s="4"/>
      <c r="O2610" s="4"/>
      <c r="P2610" s="4"/>
      <c r="Q2610" s="4"/>
    </row>
    <row r="2611" spans="1:17" ht="30" customHeight="1" x14ac:dyDescent="0.25">
      <c r="A2611" s="1">
        <v>31610</v>
      </c>
      <c r="B2611" s="2" t="str">
        <f>HYPERLINK("https://daitu.thainguyen.gov.vn/", "UBND Ủy ban nhân dân huyện Đại Từ tỉnh Thái Nguyên")</f>
        <v>UBND Ủy ban nhân dân huyện Đại Từ tỉnh Thái Nguyên</v>
      </c>
      <c r="C2611" s="12" t="s">
        <v>321</v>
      </c>
      <c r="F2611" s="4"/>
      <c r="G2611" s="4"/>
      <c r="H2611" s="4"/>
      <c r="I2611" s="1"/>
      <c r="J2611" s="1"/>
      <c r="K2611" s="1"/>
      <c r="L2611" s="1"/>
      <c r="M2611" s="1"/>
      <c r="N2611" s="4"/>
      <c r="O2611" s="4"/>
      <c r="P2611" s="4"/>
      <c r="Q2611" s="4"/>
    </row>
    <row r="2612" spans="1:17" ht="30" customHeight="1" x14ac:dyDescent="0.25">
      <c r="A2612" s="1">
        <v>31611</v>
      </c>
      <c r="B2612" s="2" t="s">
        <v>316</v>
      </c>
      <c r="C2612" s="14" t="s">
        <v>1</v>
      </c>
      <c r="D2612" s="12" t="s">
        <v>322</v>
      </c>
      <c r="F2612" s="4"/>
      <c r="G2612" s="4"/>
      <c r="H2612" s="4"/>
      <c r="I2612" s="1"/>
      <c r="J2612" s="1"/>
      <c r="K2612" s="1"/>
      <c r="L2612" s="1"/>
      <c r="M2612" s="1"/>
      <c r="N2612" s="4"/>
      <c r="O2612" s="4"/>
      <c r="P2612" s="4"/>
      <c r="Q2612" s="4"/>
    </row>
    <row r="2613" spans="1:17" ht="30" customHeight="1" x14ac:dyDescent="0.25">
      <c r="A2613" s="1">
        <v>31612</v>
      </c>
      <c r="B2613" s="2" t="str">
        <f>HYPERLINK("https://bentre.gov.vn/Documents/848_danh_sach%20nguoi%20phat%20ngon.pdf", "UBND Ủy ban nhân dân xã An Hoà Tây tỉnh Bến Tre")</f>
        <v>UBND Ủy ban nhân dân xã An Hoà Tây tỉnh Bến Tre</v>
      </c>
      <c r="C2613" s="12" t="s">
        <v>321</v>
      </c>
      <c r="F2613" s="4"/>
      <c r="G2613" s="4"/>
      <c r="H2613" s="4"/>
      <c r="I2613" s="1"/>
      <c r="J2613" s="1"/>
      <c r="K2613" s="1"/>
      <c r="L2613" s="1"/>
      <c r="M2613" s="1"/>
      <c r="N2613" s="4"/>
      <c r="O2613" s="4"/>
      <c r="P2613" s="4"/>
      <c r="Q2613" s="4"/>
    </row>
    <row r="2614" spans="1:17" ht="30" customHeight="1" x14ac:dyDescent="0.25">
      <c r="A2614" s="1">
        <v>31613</v>
      </c>
      <c r="B2614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614" s="12" t="s">
        <v>321</v>
      </c>
      <c r="D2614" s="12" t="s">
        <v>322</v>
      </c>
      <c r="F2614" s="4"/>
      <c r="G2614" s="4"/>
      <c r="H2614" s="4"/>
      <c r="I2614" s="1"/>
      <c r="J2614" s="1"/>
      <c r="K2614" s="1"/>
      <c r="L2614" s="1"/>
      <c r="M2614" s="1"/>
      <c r="N2614" s="4"/>
      <c r="O2614" s="4"/>
      <c r="P2614" s="4"/>
      <c r="Q2614" s="4"/>
    </row>
    <row r="2615" spans="1:17" ht="30" customHeight="1" x14ac:dyDescent="0.25">
      <c r="A2615" s="1">
        <v>31614</v>
      </c>
      <c r="B2615" s="2" t="str">
        <f>HYPERLINK("https://melinh.hanoi.gov.vn/", "UBND Ủy ban nhân dân huyện Mê Linh thành phố Hà Nội")</f>
        <v>UBND Ủy ban nhân dân huyện Mê Linh thành phố Hà Nội</v>
      </c>
      <c r="C2615" s="12" t="s">
        <v>321</v>
      </c>
      <c r="F2615" s="4"/>
      <c r="G2615" s="4"/>
      <c r="H2615" s="4"/>
      <c r="I2615" s="1"/>
      <c r="J2615" s="1"/>
      <c r="K2615" s="1"/>
      <c r="L2615" s="1"/>
      <c r="M2615" s="1"/>
      <c r="N2615" s="4"/>
      <c r="O2615" s="4"/>
      <c r="P2615" s="4"/>
      <c r="Q2615" s="4"/>
    </row>
    <row r="2616" spans="1:17" ht="30" customHeight="1" x14ac:dyDescent="0.25">
      <c r="A2616" s="1">
        <v>31615</v>
      </c>
      <c r="B2616" s="2" t="str">
        <f>HYPERLINK("https://www.facebook.com/groups/toi.yeu.xa.thuong.vuc.huyen.chuong.my/", "Công an xã Thượng Vực thành phố Hà Nội")</f>
        <v>Công an xã Thượng Vực thành phố Hà Nội</v>
      </c>
      <c r="C2616" s="12" t="s">
        <v>321</v>
      </c>
      <c r="D2616" s="12" t="s">
        <v>322</v>
      </c>
      <c r="F2616" s="4"/>
      <c r="G2616" s="4"/>
      <c r="H2616" s="4"/>
      <c r="I2616" s="1"/>
      <c r="J2616" s="1"/>
      <c r="K2616" s="1"/>
      <c r="L2616" s="1"/>
      <c r="M2616" s="1"/>
      <c r="N2616" s="4"/>
      <c r="O2616" s="4"/>
      <c r="P2616" s="4"/>
      <c r="Q2616" s="4"/>
    </row>
    <row r="2617" spans="1:17" ht="30" customHeight="1" x14ac:dyDescent="0.25">
      <c r="A2617" s="1">
        <v>31616</v>
      </c>
      <c r="B2617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617" s="12" t="s">
        <v>321</v>
      </c>
      <c r="F2617" s="4"/>
      <c r="G2617" s="4"/>
      <c r="H2617" s="4"/>
      <c r="I2617" s="1"/>
      <c r="J2617" s="1"/>
      <c r="K2617" s="1"/>
      <c r="L2617" s="1"/>
      <c r="M2617" s="1"/>
      <c r="N2617" s="4"/>
      <c r="O2617" s="4"/>
      <c r="P2617" s="4"/>
      <c r="Q2617" s="4"/>
    </row>
    <row r="2618" spans="1:17" ht="30" customHeight="1" x14ac:dyDescent="0.25">
      <c r="A2618" s="1">
        <v>31617</v>
      </c>
      <c r="B2618" s="2" t="s">
        <v>24</v>
      </c>
      <c r="C2618" s="13" t="s">
        <v>1</v>
      </c>
      <c r="D2618" s="12" t="s">
        <v>322</v>
      </c>
      <c r="F2618" s="4"/>
      <c r="G2618" s="4"/>
      <c r="H2618" s="4"/>
      <c r="I2618" s="1"/>
      <c r="J2618" s="1"/>
      <c r="K2618" s="1"/>
      <c r="L2618" s="1"/>
      <c r="M2618" s="1"/>
      <c r="N2618" s="4"/>
      <c r="O2618" s="4"/>
      <c r="P2618" s="4"/>
      <c r="Q2618" s="4"/>
    </row>
    <row r="2619" spans="1:17" ht="30" customHeight="1" x14ac:dyDescent="0.25">
      <c r="A2619" s="1">
        <v>31618</v>
      </c>
      <c r="B2619" s="2" t="str">
        <f>HYPERLINK("https://yenchau.sonla.gov.vn/?pageid=31386&amp;p_field=3758", "UBND Ủy ban nhân dân xã Chiềng Pằn tỉnh Sơn La")</f>
        <v>UBND Ủy ban nhân dân xã Chiềng Pằn tỉnh Sơn La</v>
      </c>
      <c r="C2619" s="12" t="s">
        <v>321</v>
      </c>
      <c r="F2619" s="4"/>
      <c r="G2619" s="4"/>
      <c r="H2619" s="4"/>
      <c r="I2619" s="1"/>
      <c r="J2619" s="1"/>
      <c r="K2619" s="1"/>
      <c r="L2619" s="1"/>
      <c r="M2619" s="1"/>
      <c r="N2619" s="4"/>
      <c r="O2619" s="4"/>
      <c r="P2619" s="4"/>
      <c r="Q2619" s="4"/>
    </row>
    <row r="2620" spans="1:17" ht="30" customHeight="1" x14ac:dyDescent="0.25">
      <c r="A2620" s="1">
        <v>31619</v>
      </c>
      <c r="B2620" s="2" t="str">
        <f>HYPERLINK("https://www.facebook.com/p/Tu%E1%BB%95i-Tr%E1%BA%BB-C%C3%B4ng-An-Huy%E1%BB%87n-Ch%C6%B0%C6%A1ng-M%E1%BB%B9-100028578047777/?locale=el_GR", "Công an xã Ngọc Hoà thành phố Hà Nội")</f>
        <v>Công an xã Ngọc Hoà thành phố Hà Nội</v>
      </c>
      <c r="C2620" s="12" t="s">
        <v>321</v>
      </c>
      <c r="D2620" s="12" t="s">
        <v>322</v>
      </c>
      <c r="F2620" s="4"/>
      <c r="G2620" s="4"/>
      <c r="H2620" s="4"/>
      <c r="I2620" s="1"/>
      <c r="J2620" s="1"/>
      <c r="K2620" s="1"/>
      <c r="L2620" s="1"/>
      <c r="M2620" s="1"/>
      <c r="N2620" s="4"/>
      <c r="O2620" s="4"/>
      <c r="P2620" s="4"/>
      <c r="Q2620" s="4"/>
    </row>
    <row r="2621" spans="1:17" ht="30" customHeight="1" x14ac:dyDescent="0.25">
      <c r="A2621" s="1">
        <v>31620</v>
      </c>
      <c r="B2621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621" s="12" t="s">
        <v>321</v>
      </c>
      <c r="F2621" s="4"/>
      <c r="G2621" s="4"/>
      <c r="H2621" s="4"/>
      <c r="I2621" s="1"/>
      <c r="J2621" s="1"/>
      <c r="K2621" s="1"/>
      <c r="L2621" s="1"/>
      <c r="M2621" s="1"/>
      <c r="N2621" s="4"/>
      <c r="O2621" s="4"/>
      <c r="P2621" s="4"/>
      <c r="Q2621" s="4"/>
    </row>
    <row r="2622" spans="1:17" ht="30" customHeight="1" x14ac:dyDescent="0.25">
      <c r="A2622" s="1">
        <v>31621</v>
      </c>
      <c r="B2622" s="2" t="str">
        <f>HYPERLINK("https://www.facebook.com/p/C%C3%B4ng-an-x%C3%A3-Ph%C6%B0%E1%BB%9Bc-T%C3%A2n-100078407517853/", "Công an xã Phước Tân tỉnh Phú Yên")</f>
        <v>Công an xã Phước Tân tỉnh Phú Yên</v>
      </c>
      <c r="C2622" s="12" t="s">
        <v>321</v>
      </c>
      <c r="D2622" s="12" t="s">
        <v>322</v>
      </c>
      <c r="F2622" s="4"/>
      <c r="G2622" s="4"/>
      <c r="H2622" s="4"/>
      <c r="I2622" s="1"/>
      <c r="J2622" s="1"/>
      <c r="K2622" s="1"/>
      <c r="L2622" s="1"/>
      <c r="M2622" s="1"/>
      <c r="N2622" s="4"/>
      <c r="O2622" s="4"/>
      <c r="P2622" s="4"/>
      <c r="Q2622" s="4"/>
    </row>
    <row r="2623" spans="1:17" ht="30" customHeight="1" x14ac:dyDescent="0.25">
      <c r="A2623" s="1">
        <v>31622</v>
      </c>
      <c r="B2623" s="2" t="str">
        <f>HYPERLINK("https://phuoctan.sonhoa.phuyen.gov.vn/", "UBND Ủy ban nhân dân xã Phước Tân tỉnh Phú Yên")</f>
        <v>UBND Ủy ban nhân dân xã Phước Tân tỉnh Phú Yên</v>
      </c>
      <c r="C2623" s="12" t="s">
        <v>321</v>
      </c>
      <c r="F2623" s="4"/>
      <c r="G2623" s="4"/>
      <c r="H2623" s="4"/>
      <c r="I2623" s="1"/>
      <c r="J2623" s="1"/>
      <c r="K2623" s="1"/>
      <c r="L2623" s="1"/>
      <c r="M2623" s="1"/>
      <c r="N2623" s="4"/>
      <c r="O2623" s="4"/>
      <c r="P2623" s="4"/>
      <c r="Q2623" s="4"/>
    </row>
    <row r="2624" spans="1:17" ht="30" customHeight="1" x14ac:dyDescent="0.25">
      <c r="A2624" s="1">
        <v>31623</v>
      </c>
      <c r="B2624" s="2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2624" s="12" t="s">
        <v>321</v>
      </c>
      <c r="D2624" s="12" t="s">
        <v>322</v>
      </c>
      <c r="F2624" s="4"/>
      <c r="G2624" s="4"/>
      <c r="H2624" s="4"/>
      <c r="I2624" s="1"/>
      <c r="J2624" s="1"/>
      <c r="K2624" s="1"/>
      <c r="L2624" s="1"/>
      <c r="M2624" s="1"/>
      <c r="N2624" s="4"/>
      <c r="O2624" s="4"/>
      <c r="P2624" s="4"/>
      <c r="Q2624" s="4"/>
    </row>
    <row r="2625" spans="1:17" ht="30" customHeight="1" x14ac:dyDescent="0.25">
      <c r="A2625" s="1">
        <v>31624</v>
      </c>
      <c r="B2625" s="2" t="str">
        <f>HYPERLINK("https://bacson.langson.gov.vn/upload/105419/20231214/411ce321b547391058201df134274dfbTB_2089_20UBND.pdf", "UBND Ủy ban nhân dân xã Vũ Lễ tỉnh Lạng Sơn")</f>
        <v>UBND Ủy ban nhân dân xã Vũ Lễ tỉnh Lạng Sơn</v>
      </c>
      <c r="C2625" s="12" t="s">
        <v>321</v>
      </c>
      <c r="F2625" s="4"/>
      <c r="G2625" s="4"/>
      <c r="H2625" s="4"/>
      <c r="I2625" s="1"/>
      <c r="J2625" s="1"/>
      <c r="K2625" s="1"/>
      <c r="L2625" s="1"/>
      <c r="M2625" s="1"/>
      <c r="N2625" s="4"/>
      <c r="O2625" s="4"/>
      <c r="P2625" s="4"/>
      <c r="Q2625" s="4"/>
    </row>
    <row r="2626" spans="1:17" ht="30" customHeight="1" x14ac:dyDescent="0.25">
      <c r="A2626" s="1">
        <v>31625</v>
      </c>
      <c r="B2626" s="2" t="str">
        <f>HYPERLINK("https://www.facebook.com/profile.php?id=100078868363461&amp;locale=ms_MY&amp;_rdr", "Công an xã Sơn Trung _x000D__x000D_
 _x000D__x000D_
  tỉnh Hà Tĩnh")</f>
        <v>Công an xã Sơn Trung _x000D__x000D_
 _x000D__x000D_
  tỉnh Hà Tĩnh</v>
      </c>
      <c r="C2626" s="12" t="s">
        <v>321</v>
      </c>
      <c r="D2626" s="12" t="s">
        <v>322</v>
      </c>
      <c r="F2626" s="4"/>
      <c r="G2626" s="4"/>
      <c r="H2626" s="4"/>
      <c r="I2626" s="1"/>
      <c r="J2626" s="1"/>
      <c r="K2626" s="1"/>
      <c r="L2626" s="1"/>
      <c r="M2626" s="1"/>
      <c r="N2626" s="4"/>
      <c r="O2626" s="4"/>
      <c r="P2626" s="4"/>
      <c r="Q2626" s="4"/>
    </row>
    <row r="2627" spans="1:17" ht="30" customHeight="1" x14ac:dyDescent="0.25">
      <c r="A2627" s="1">
        <v>31626</v>
      </c>
      <c r="B2627" s="2" t="str">
        <f>HYPERLINK("https://xasontrung.hatinh.gov.vn/", "UBND Ủy ban nhân dân xã Sơn Trung _x000D__x000D_
 _x000D__x000D_
  tỉnh Hà Tĩnh")</f>
        <v>UBND Ủy ban nhân dân xã Sơn Trung _x000D__x000D_
 _x000D__x000D_
  tỉnh Hà Tĩnh</v>
      </c>
      <c r="C2627" s="12" t="s">
        <v>321</v>
      </c>
      <c r="F2627" s="4"/>
      <c r="G2627" s="4"/>
      <c r="H2627" s="4"/>
      <c r="I2627" s="1"/>
      <c r="J2627" s="1"/>
      <c r="K2627" s="1"/>
      <c r="L2627" s="1"/>
      <c r="M2627" s="1"/>
      <c r="N2627" s="4"/>
      <c r="O2627" s="4"/>
      <c r="P2627" s="4"/>
      <c r="Q2627" s="4"/>
    </row>
    <row r="2628" spans="1:17" ht="30" customHeight="1" x14ac:dyDescent="0.25">
      <c r="A2628" s="1">
        <v>31627</v>
      </c>
      <c r="B2628" s="2" t="str">
        <f>HYPERLINK("https://www.facebook.com/pages/C%C3%B4ng%20An%20Huy%E1%BB%87n%20Tri%20T%C3%B4n/649169801768785/", "Công an huyện Tri Tôn tỉnh An Giang")</f>
        <v>Công an huyện Tri Tôn tỉnh An Giang</v>
      </c>
      <c r="C2628" s="12" t="s">
        <v>321</v>
      </c>
      <c r="D2628" s="12" t="s">
        <v>322</v>
      </c>
      <c r="F2628" s="4"/>
      <c r="G2628" s="4"/>
      <c r="H2628" s="4"/>
      <c r="I2628" s="1"/>
      <c r="J2628" s="1"/>
      <c r="K2628" s="1"/>
      <c r="L2628" s="1"/>
      <c r="M2628" s="1"/>
      <c r="N2628" s="4"/>
      <c r="O2628" s="4"/>
      <c r="P2628" s="4"/>
      <c r="Q2628" s="4"/>
    </row>
    <row r="2629" spans="1:17" ht="30" customHeight="1" x14ac:dyDescent="0.25">
      <c r="A2629" s="1">
        <v>31628</v>
      </c>
      <c r="B2629" s="2" t="str">
        <f>HYPERLINK("https://triton.angiang.gov.vn/wps/portal/Home", "UBND Ủy ban nhân dân huyện Tri Tôn tỉnh An Giang")</f>
        <v>UBND Ủy ban nhân dân huyện Tri Tôn tỉnh An Giang</v>
      </c>
      <c r="C2629" s="12" t="s">
        <v>321</v>
      </c>
      <c r="F2629" s="4"/>
      <c r="G2629" s="4"/>
      <c r="H2629" s="4"/>
      <c r="I2629" s="1"/>
      <c r="J2629" s="1"/>
      <c r="K2629" s="1"/>
      <c r="L2629" s="1"/>
      <c r="M2629" s="1"/>
      <c r="N2629" s="4"/>
      <c r="O2629" s="4"/>
      <c r="P2629" s="4"/>
      <c r="Q2629" s="4"/>
    </row>
    <row r="2630" spans="1:17" ht="30" customHeight="1" x14ac:dyDescent="0.25">
      <c r="A2630" s="1">
        <v>31629</v>
      </c>
      <c r="B2630" s="2" t="s">
        <v>237</v>
      </c>
      <c r="C2630" s="13" t="s">
        <v>1</v>
      </c>
      <c r="D2630" s="12" t="s">
        <v>322</v>
      </c>
      <c r="F2630" s="4"/>
      <c r="G2630" s="4"/>
      <c r="H2630" s="4"/>
      <c r="I2630" s="1"/>
      <c r="J2630" s="1"/>
      <c r="K2630" s="1"/>
      <c r="L2630" s="1"/>
      <c r="M2630" s="1"/>
      <c r="N2630" s="4"/>
      <c r="O2630" s="4"/>
      <c r="P2630" s="4"/>
      <c r="Q2630" s="4"/>
    </row>
    <row r="2631" spans="1:17" ht="30" customHeight="1" x14ac:dyDescent="0.25">
      <c r="A2631" s="1">
        <v>31630</v>
      </c>
      <c r="B2631" s="2" t="str">
        <f>HYPERLINK("https://phutho.phutan.angiang.gov.vn/", "UBND Ủy ban nhân dân xã Đại An tỉnh Phú Thọ")</f>
        <v>UBND Ủy ban nhân dân xã Đại An tỉnh Phú Thọ</v>
      </c>
      <c r="C2631" s="12" t="s">
        <v>321</v>
      </c>
      <c r="F2631" s="4"/>
      <c r="G2631" s="4"/>
      <c r="H2631" s="4"/>
      <c r="I2631" s="1"/>
      <c r="J2631" s="1"/>
      <c r="K2631" s="1"/>
      <c r="L2631" s="1"/>
      <c r="M2631" s="1"/>
      <c r="N2631" s="4"/>
      <c r="O2631" s="4"/>
      <c r="P2631" s="4"/>
      <c r="Q2631" s="4"/>
    </row>
    <row r="2632" spans="1:17" ht="30" customHeight="1" x14ac:dyDescent="0.25">
      <c r="A2632" s="1">
        <v>31631</v>
      </c>
      <c r="B2632" s="2" t="str">
        <f>HYPERLINK("https://www.facebook.com/p/C%C3%B4ng-an-X%C3%A3-Kim-%C4%90%E1%BB%A9c-100072062261654/?_rdr", "Công an xã Kim Đức tỉnh Phú Thọ")</f>
        <v>Công an xã Kim Đức tỉnh Phú Thọ</v>
      </c>
      <c r="C2632" s="12" t="s">
        <v>321</v>
      </c>
      <c r="D2632" s="12" t="s">
        <v>322</v>
      </c>
      <c r="F2632" s="4"/>
      <c r="G2632" s="4"/>
      <c r="H2632" s="4"/>
      <c r="I2632" s="1"/>
      <c r="J2632" s="1"/>
      <c r="K2632" s="1"/>
      <c r="L2632" s="1"/>
      <c r="M2632" s="1"/>
      <c r="N2632" s="4"/>
      <c r="O2632" s="4"/>
      <c r="P2632" s="4"/>
      <c r="Q2632" s="4"/>
    </row>
    <row r="2633" spans="1:17" ht="30" customHeight="1" x14ac:dyDescent="0.25">
      <c r="A2633" s="1">
        <v>31632</v>
      </c>
      <c r="B2633" s="2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2633" s="12" t="s">
        <v>321</v>
      </c>
      <c r="F2633" s="4"/>
      <c r="G2633" s="4"/>
      <c r="H2633" s="4"/>
      <c r="I2633" s="1"/>
      <c r="J2633" s="1"/>
      <c r="K2633" s="1"/>
      <c r="L2633" s="1"/>
      <c r="M2633" s="1"/>
      <c r="N2633" s="4"/>
      <c r="O2633" s="4"/>
      <c r="P2633" s="4"/>
      <c r="Q2633" s="4"/>
    </row>
    <row r="2634" spans="1:17" ht="30" customHeight="1" x14ac:dyDescent="0.25">
      <c r="A2634" s="1">
        <v>31633</v>
      </c>
      <c r="B2634" s="2" t="s">
        <v>238</v>
      </c>
      <c r="C2634" s="13" t="s">
        <v>1</v>
      </c>
      <c r="D2634" s="12" t="s">
        <v>322</v>
      </c>
      <c r="F2634" s="4"/>
      <c r="G2634" s="4"/>
      <c r="H2634" s="4"/>
      <c r="I2634" s="1"/>
      <c r="J2634" s="1"/>
      <c r="K2634" s="1"/>
      <c r="L2634" s="1"/>
      <c r="M2634" s="1"/>
      <c r="N2634" s="4"/>
      <c r="O2634" s="4"/>
      <c r="P2634" s="4"/>
      <c r="Q2634" s="4"/>
    </row>
    <row r="2635" spans="1:17" ht="30" customHeight="1" x14ac:dyDescent="0.25">
      <c r="A2635" s="1">
        <v>31634</v>
      </c>
      <c r="B2635" s="2" t="str">
        <f>HYPERLINK("https://lienminh.namdinh.gov.vn/", "UBND Ủy ban nhân dân xã Liên Minh tỉnh Nam Định")</f>
        <v>UBND Ủy ban nhân dân xã Liên Minh tỉnh Nam Định</v>
      </c>
      <c r="C2635" s="12" t="s">
        <v>321</v>
      </c>
      <c r="F2635" s="4"/>
      <c r="G2635" s="4"/>
      <c r="H2635" s="4"/>
      <c r="I2635" s="1"/>
      <c r="J2635" s="1"/>
      <c r="K2635" s="1"/>
      <c r="L2635" s="1"/>
      <c r="M2635" s="1"/>
      <c r="N2635" s="4"/>
      <c r="O2635" s="4"/>
      <c r="P2635" s="4"/>
      <c r="Q2635" s="4"/>
    </row>
    <row r="2636" spans="1:17" ht="30" customHeight="1" x14ac:dyDescent="0.25">
      <c r="A2636" s="1">
        <v>31635</v>
      </c>
      <c r="B2636" s="2" t="str">
        <f>HYPERLINK("https://www.facebook.com/p/C%C3%B4ng-an-x%C3%A3-V%C4%A9nh-B%C3%ACnh-100072074544071/", "Công an xã Vĩnh Bình thành phố Cần Thơ")</f>
        <v>Công an xã Vĩnh Bình thành phố Cần Thơ</v>
      </c>
      <c r="C2636" s="12" t="s">
        <v>321</v>
      </c>
      <c r="D2636" s="12" t="s">
        <v>322</v>
      </c>
      <c r="F2636" s="4"/>
      <c r="G2636" s="4"/>
      <c r="H2636" s="4"/>
      <c r="I2636" s="1"/>
      <c r="J2636" s="1"/>
      <c r="K2636" s="1"/>
      <c r="L2636" s="1"/>
      <c r="M2636" s="1"/>
      <c r="N2636" s="4"/>
      <c r="O2636" s="4"/>
      <c r="P2636" s="4"/>
      <c r="Q2636" s="4"/>
    </row>
    <row r="2637" spans="1:17" ht="30" customHeight="1" x14ac:dyDescent="0.25">
      <c r="A2637" s="1">
        <v>31636</v>
      </c>
      <c r="B2637" s="2" t="str">
        <f>HYPERLINK("https://vienkiemsat.cantho.gov.vn/tang-qua-cho-cac-ho-ngheo-va-ho-can-ngheo-nhan-dip-tet-quan-dan-tai-xa-vinh-binh", "UBND Ủy ban nhân dân xã Vĩnh Bình thành phố Cần Thơ")</f>
        <v>UBND Ủy ban nhân dân xã Vĩnh Bình thành phố Cần Thơ</v>
      </c>
      <c r="C2637" s="12" t="s">
        <v>321</v>
      </c>
      <c r="F2637" s="4"/>
      <c r="G2637" s="4"/>
      <c r="H2637" s="4"/>
      <c r="I2637" s="1"/>
      <c r="J2637" s="1"/>
      <c r="K2637" s="1"/>
      <c r="L2637" s="1"/>
      <c r="M2637" s="1"/>
      <c r="N2637" s="4"/>
      <c r="O2637" s="4"/>
      <c r="P2637" s="4"/>
      <c r="Q2637" s="4"/>
    </row>
    <row r="2638" spans="1:17" ht="30" customHeight="1" x14ac:dyDescent="0.25">
      <c r="A2638" s="1">
        <v>31637</v>
      </c>
      <c r="B2638" s="2" t="s">
        <v>239</v>
      </c>
      <c r="C2638" s="13" t="s">
        <v>1</v>
      </c>
      <c r="D2638" s="12" t="s">
        <v>322</v>
      </c>
      <c r="F2638" s="4"/>
      <c r="G2638" s="4"/>
      <c r="H2638" s="4"/>
      <c r="I2638" s="1"/>
      <c r="J2638" s="1"/>
      <c r="K2638" s="1"/>
      <c r="L2638" s="1"/>
      <c r="M2638" s="1"/>
      <c r="N2638" s="4"/>
      <c r="O2638" s="4"/>
      <c r="P2638" s="4"/>
      <c r="Q2638" s="4"/>
    </row>
    <row r="2639" spans="1:17" ht="30" customHeight="1" x14ac:dyDescent="0.25">
      <c r="A2639" s="1">
        <v>31638</v>
      </c>
      <c r="B2639" s="2" t="str">
        <f>HYPERLINK("http://gialam.hanoi.gov.vn/", "UBND Ủy ban nhân dân huyện Gia Lâm thành phố Hà Nội")</f>
        <v>UBND Ủy ban nhân dân huyện Gia Lâm thành phố Hà Nội</v>
      </c>
      <c r="C2639" s="12" t="s">
        <v>321</v>
      </c>
      <c r="F2639" s="4"/>
      <c r="G2639" s="4"/>
      <c r="H2639" s="4"/>
      <c r="I2639" s="1"/>
      <c r="J2639" s="1"/>
      <c r="K2639" s="1"/>
      <c r="L2639" s="1"/>
      <c r="M2639" s="1"/>
      <c r="N2639" s="4"/>
      <c r="O2639" s="4"/>
      <c r="P2639" s="4"/>
      <c r="Q2639" s="4"/>
    </row>
    <row r="2640" spans="1:17" ht="30" customHeight="1" x14ac:dyDescent="0.25">
      <c r="A2640" s="1">
        <v>31639</v>
      </c>
      <c r="B2640" s="2" t="s">
        <v>313</v>
      </c>
      <c r="C2640" s="15" t="s">
        <v>1</v>
      </c>
      <c r="D2640" s="12" t="s">
        <v>322</v>
      </c>
      <c r="F2640" s="4"/>
      <c r="G2640" s="4"/>
      <c r="H2640" s="4"/>
      <c r="I2640" s="1"/>
      <c r="J2640" s="1"/>
      <c r="K2640" s="1"/>
      <c r="L2640" s="1"/>
      <c r="M2640" s="1"/>
      <c r="N2640" s="4"/>
      <c r="O2640" s="4"/>
      <c r="P2640" s="4"/>
      <c r="Q2640" s="4"/>
    </row>
    <row r="2641" spans="1:17" ht="30" customHeight="1" x14ac:dyDescent="0.25">
      <c r="A2641" s="1">
        <v>31640</v>
      </c>
      <c r="B2641" s="2" t="str">
        <f>HYPERLINK("https://vuthu.thaibinh.gov.vn/", "UBND Ủy ban nhân dân xã Việt Thuận tỉnh Thái Bình")</f>
        <v>UBND Ủy ban nhân dân xã Việt Thuận tỉnh Thái Bình</v>
      </c>
      <c r="C2641" s="12" t="s">
        <v>321</v>
      </c>
      <c r="F2641" s="4"/>
      <c r="G2641" s="4"/>
      <c r="H2641" s="4"/>
      <c r="I2641" s="1"/>
      <c r="J2641" s="1"/>
      <c r="K2641" s="1"/>
      <c r="L2641" s="1"/>
      <c r="M2641" s="1"/>
      <c r="N2641" s="4"/>
      <c r="O2641" s="4"/>
      <c r="P2641" s="4"/>
      <c r="Q2641" s="4"/>
    </row>
    <row r="2642" spans="1:17" ht="30" customHeight="1" x14ac:dyDescent="0.25">
      <c r="A2642" s="1">
        <v>31641</v>
      </c>
      <c r="B2642" s="2" t="str">
        <f>HYPERLINK("https://www.facebook.com/p/C%C3%B4ng-an-x%C3%A3-Nguy%E1%BB%85n-Tr%C3%A3i-huy%E1%BB%87n-%C3%82n-Thi-H%C6%B0ng-Y%C3%AAn-100072976639244/?locale=ru_RU", "Công an xã Nguyễn Trãi tỉnh Hưng Yên")</f>
        <v>Công an xã Nguyễn Trãi tỉnh Hưng Yên</v>
      </c>
      <c r="C2642" s="12" t="s">
        <v>321</v>
      </c>
      <c r="D2642" s="12" t="s">
        <v>322</v>
      </c>
      <c r="F2642" s="4"/>
      <c r="G2642" s="4"/>
      <c r="H2642" s="4"/>
      <c r="I2642" s="1"/>
      <c r="J2642" s="1"/>
      <c r="K2642" s="1"/>
      <c r="L2642" s="1"/>
      <c r="M2642" s="1"/>
      <c r="N2642" s="4"/>
      <c r="O2642" s="4"/>
      <c r="P2642" s="4"/>
      <c r="Q2642" s="4"/>
    </row>
    <row r="2643" spans="1:17" ht="30" customHeight="1" x14ac:dyDescent="0.25">
      <c r="A2643" s="1">
        <v>31642</v>
      </c>
      <c r="B2643" s="2" t="str">
        <f>HYPERLINK("https://anthi.hungyen.gov.vn/", "UBND Ủy ban nhân dân xã Nguyễn Trãi tỉnh Hưng Yên")</f>
        <v>UBND Ủy ban nhân dân xã Nguyễn Trãi tỉnh Hưng Yên</v>
      </c>
      <c r="C2643" s="12" t="s">
        <v>321</v>
      </c>
      <c r="F2643" s="4"/>
      <c r="G2643" s="4"/>
      <c r="H2643" s="4"/>
      <c r="I2643" s="1"/>
      <c r="J2643" s="1"/>
      <c r="K2643" s="1"/>
      <c r="L2643" s="1"/>
      <c r="M2643" s="1"/>
      <c r="N2643" s="4"/>
      <c r="O2643" s="4"/>
      <c r="P2643" s="4"/>
      <c r="Q2643" s="4"/>
    </row>
    <row r="2644" spans="1:17" ht="30" customHeight="1" x14ac:dyDescent="0.25">
      <c r="A2644" s="1">
        <v>31643</v>
      </c>
      <c r="B2644" s="2" t="str">
        <f>HYPERLINK("https://www.facebook.com/p/C%C3%B4ng-an-x%C3%A3-Tam-%C4%90%C3%A0n-100073004180063/", "Công an xã Tam Đàn tỉnh Nghệ An")</f>
        <v>Công an xã Tam Đàn tỉnh Nghệ An</v>
      </c>
      <c r="C2644" s="12" t="s">
        <v>321</v>
      </c>
      <c r="D2644" s="12" t="s">
        <v>322</v>
      </c>
      <c r="F2644" s="4"/>
      <c r="G2644" s="4"/>
      <c r="H2644" s="4"/>
      <c r="I2644" s="1"/>
      <c r="J2644" s="1"/>
      <c r="K2644" s="1"/>
      <c r="L2644" s="1"/>
      <c r="M2644" s="1"/>
      <c r="N2644" s="4"/>
      <c r="O2644" s="4"/>
      <c r="P2644" s="4"/>
      <c r="Q2644" s="4"/>
    </row>
    <row r="2645" spans="1:17" ht="30" customHeight="1" x14ac:dyDescent="0.25">
      <c r="A2645" s="1">
        <v>31644</v>
      </c>
      <c r="B2645" s="2" t="str">
        <f>HYPERLINK("https://namdan.nghean.gov.vn/", "UBND Ủy ban nhân dân xã Tam Đàn tỉnh Nghệ An")</f>
        <v>UBND Ủy ban nhân dân xã Tam Đàn tỉnh Nghệ An</v>
      </c>
      <c r="C2645" s="12" t="s">
        <v>321</v>
      </c>
      <c r="F2645" s="4"/>
      <c r="G2645" s="4"/>
      <c r="H2645" s="4"/>
      <c r="I2645" s="1"/>
      <c r="J2645" s="1"/>
      <c r="K2645" s="1"/>
      <c r="L2645" s="1"/>
      <c r="M2645" s="1"/>
      <c r="N2645" s="4"/>
      <c r="O2645" s="4"/>
      <c r="P2645" s="4"/>
      <c r="Q2645" s="4"/>
    </row>
    <row r="2646" spans="1:17" ht="30" customHeight="1" x14ac:dyDescent="0.25">
      <c r="A2646" s="1">
        <v>31645</v>
      </c>
      <c r="B2646" s="2" t="str">
        <f>HYPERLINK("https://www.facebook.com/p/C%C3%B4ng-An-X%C3%A3-Ng%E1%BB%8Dc-S%C6%A1n-100073179020047/?_rdr", "Công an xã Ngọc Sơn tỉnh Hà Nam")</f>
        <v>Công an xã Ngọc Sơn tỉnh Hà Nam</v>
      </c>
      <c r="C2646" s="12" t="s">
        <v>321</v>
      </c>
      <c r="D2646" s="12" t="s">
        <v>322</v>
      </c>
      <c r="F2646" s="4"/>
      <c r="G2646" s="4"/>
      <c r="H2646" s="4"/>
      <c r="I2646" s="1"/>
      <c r="J2646" s="1"/>
      <c r="K2646" s="1"/>
      <c r="L2646" s="1"/>
      <c r="M2646" s="1"/>
      <c r="N2646" s="4"/>
      <c r="O2646" s="4"/>
      <c r="P2646" s="4"/>
      <c r="Q2646" s="4"/>
    </row>
    <row r="2647" spans="1:17" ht="30" customHeight="1" x14ac:dyDescent="0.25">
      <c r="A2647" s="1">
        <v>31646</v>
      </c>
      <c r="B2647" s="2" t="str">
        <f>HYPERLINK("https://stp.hanam.gov.vn/Pages/thong-bao-to-chuc-dau-gia-quyen-su-dung-dat-tai-xa-ngoc-son-huyen-kim-bang-637251157078117161.aspx", "UBND Ủy ban nhân dân xã Ngọc Sơn tỉnh Hà Nam")</f>
        <v>UBND Ủy ban nhân dân xã Ngọc Sơn tỉnh Hà Nam</v>
      </c>
      <c r="C2647" s="12" t="s">
        <v>321</v>
      </c>
      <c r="F2647" s="4"/>
      <c r="G2647" s="4"/>
      <c r="H2647" s="4"/>
      <c r="I2647" s="1"/>
      <c r="J2647" s="1"/>
      <c r="K2647" s="1"/>
      <c r="L2647" s="1"/>
      <c r="M2647" s="1"/>
      <c r="N2647" s="4"/>
      <c r="O2647" s="4"/>
      <c r="P2647" s="4"/>
      <c r="Q2647" s="4"/>
    </row>
    <row r="2648" spans="1:17" ht="30" customHeight="1" x14ac:dyDescent="0.25">
      <c r="A2648" s="1">
        <v>31647</v>
      </c>
      <c r="B2648" s="2" t="str">
        <f>HYPERLINK("https://www.facebook.com/p/C%C3%B4ng-an-x%C3%A3-Y%C3%AAn-L%E1%BA%ADp-100073524621443/", "Công an xã Yên Lập tỉnh Tuyên Quang")</f>
        <v>Công an xã Yên Lập tỉnh Tuyên Quang</v>
      </c>
      <c r="C2648" s="12" t="s">
        <v>321</v>
      </c>
      <c r="D2648" s="12" t="s">
        <v>322</v>
      </c>
      <c r="F2648" s="4"/>
      <c r="G2648" s="4"/>
      <c r="H2648" s="4"/>
      <c r="I2648" s="1"/>
      <c r="J2648" s="1"/>
      <c r="K2648" s="1"/>
      <c r="L2648" s="1"/>
      <c r="M2648" s="1"/>
      <c r="N2648" s="4"/>
      <c r="O2648" s="4"/>
      <c r="P2648" s="4"/>
      <c r="Q2648" s="4"/>
    </row>
    <row r="2649" spans="1:17" ht="30" customHeight="1" x14ac:dyDescent="0.25">
      <c r="A2649" s="1">
        <v>31648</v>
      </c>
      <c r="B2649" s="2" t="str">
        <f>HYPERLINK("https://m.chiemhoa.gov.vn/ubnd-xa-thi-tran.html", "UBND Ủy ban nhân dân xã Yên Lập tỉnh Tuyên Quang")</f>
        <v>UBND Ủy ban nhân dân xã Yên Lập tỉnh Tuyên Quang</v>
      </c>
      <c r="C2649" s="12" t="s">
        <v>321</v>
      </c>
      <c r="F2649" s="4"/>
      <c r="G2649" s="4"/>
      <c r="H2649" s="4"/>
      <c r="I2649" s="1"/>
      <c r="J2649" s="1"/>
      <c r="K2649" s="1"/>
      <c r="L2649" s="1"/>
      <c r="M2649" s="1"/>
      <c r="N2649" s="4"/>
      <c r="O2649" s="4"/>
      <c r="P2649" s="4"/>
      <c r="Q2649" s="4"/>
    </row>
    <row r="2650" spans="1:17" ht="30" customHeight="1" x14ac:dyDescent="0.25">
      <c r="A2650" s="1">
        <v>31649</v>
      </c>
      <c r="B2650" s="2" t="str">
        <f>HYPERLINK("https://www.facebook.com/p/C%C3%B4ng-an-x%C3%A3-Y%C3%AAn-Ph%E1%BB%A5-Y%C3%AAn-Phong-B%E1%BA%AFc-Ninh-100075965263068/", "Công an xã Yên Phụ tỉnh Bắc Ninh")</f>
        <v>Công an xã Yên Phụ tỉnh Bắc Ninh</v>
      </c>
      <c r="C2650" s="12" t="s">
        <v>321</v>
      </c>
      <c r="D2650" s="12" t="s">
        <v>322</v>
      </c>
      <c r="F2650" s="4"/>
      <c r="G2650" s="4"/>
      <c r="H2650" s="4"/>
      <c r="I2650" s="1"/>
      <c r="J2650" s="1"/>
      <c r="K2650" s="1"/>
      <c r="L2650" s="1"/>
      <c r="M2650" s="1"/>
      <c r="N2650" s="4"/>
      <c r="O2650" s="4"/>
      <c r="P2650" s="4"/>
      <c r="Q2650" s="4"/>
    </row>
    <row r="2651" spans="1:17" ht="30" customHeight="1" x14ac:dyDescent="0.25">
      <c r="A2651" s="1">
        <v>31650</v>
      </c>
      <c r="B2651" s="2" t="str">
        <f>HYPERLINK("https://www.bacninh.gov.vn/web/ubnd-xa-yen-phu/ubnd-xa-yen-phu", "UBND Ủy ban nhân dân xã Yên Phụ tỉnh Bắc Ninh")</f>
        <v>UBND Ủy ban nhân dân xã Yên Phụ tỉnh Bắc Ninh</v>
      </c>
      <c r="C2651" s="12" t="s">
        <v>321</v>
      </c>
      <c r="F2651" s="4"/>
      <c r="G2651" s="4"/>
      <c r="H2651" s="4"/>
      <c r="I2651" s="1"/>
      <c r="J2651" s="1"/>
      <c r="K2651" s="1"/>
      <c r="L2651" s="1"/>
      <c r="M2651" s="1"/>
      <c r="N2651" s="4"/>
      <c r="O2651" s="4"/>
      <c r="P2651" s="4"/>
      <c r="Q2651" s="4"/>
    </row>
    <row r="2652" spans="1:17" ht="30" customHeight="1" x14ac:dyDescent="0.25">
      <c r="A2652" s="1">
        <v>31651</v>
      </c>
      <c r="B2652" s="2" t="str">
        <f>HYPERLINK("https://www.facebook.com/TuoitreConganVinhPhuc/", "Công an tỉnh Vĩnh Phúc tỉnh Vĩnh Phúc")</f>
        <v>Công an tỉnh Vĩnh Phúc tỉnh Vĩnh Phúc</v>
      </c>
      <c r="C2652" s="12" t="s">
        <v>321</v>
      </c>
      <c r="D2652" s="12" t="s">
        <v>322</v>
      </c>
      <c r="F2652" s="4"/>
      <c r="G2652" s="4"/>
      <c r="H2652" s="4"/>
      <c r="I2652" s="1"/>
      <c r="J2652" s="1"/>
      <c r="K2652" s="1"/>
      <c r="L2652" s="1"/>
      <c r="M2652" s="1"/>
      <c r="N2652" s="4"/>
      <c r="O2652" s="4"/>
      <c r="P2652" s="4"/>
      <c r="Q2652" s="4"/>
    </row>
    <row r="2653" spans="1:17" ht="30" customHeight="1" x14ac:dyDescent="0.25">
      <c r="A2653" s="1">
        <v>31652</v>
      </c>
      <c r="B2653" s="2" t="str">
        <f>HYPERLINK("https://vinhphuc.gov.vn/", "UBND Ủy ban nhân dân tỉnh Vĩnh Phúc tỉnh Vĩnh Phúc")</f>
        <v>UBND Ủy ban nhân dân tỉnh Vĩnh Phúc tỉnh Vĩnh Phúc</v>
      </c>
      <c r="C2653" s="12" t="s">
        <v>321</v>
      </c>
      <c r="F2653" s="4"/>
      <c r="G2653" s="4"/>
      <c r="H2653" s="4"/>
      <c r="I2653" s="1"/>
      <c r="J2653" s="1"/>
      <c r="K2653" s="1"/>
      <c r="L2653" s="1"/>
      <c r="M2653" s="1"/>
      <c r="N2653" s="4"/>
      <c r="O2653" s="4"/>
      <c r="P2653" s="4"/>
      <c r="Q2653" s="4"/>
    </row>
    <row r="2654" spans="1:17" ht="30" customHeight="1" x14ac:dyDescent="0.25">
      <c r="A2654" s="1">
        <v>31653</v>
      </c>
      <c r="B2654" s="2" t="str">
        <f>HYPERLINK("https://www.facebook.com/people/C%C3%B4ng-an-x%C3%A3-L%C6%B0%C6%A1ng-H%C3%B2a/100076063975613/", "Công an xã Lương Hòa tỉnh Long An")</f>
        <v>Công an xã Lương Hòa tỉnh Long An</v>
      </c>
      <c r="C2654" s="12" t="s">
        <v>321</v>
      </c>
      <c r="D2654" s="12" t="s">
        <v>322</v>
      </c>
      <c r="F2654" s="4"/>
      <c r="G2654" s="4"/>
      <c r="H2654" s="4"/>
      <c r="I2654" s="1"/>
      <c r="J2654" s="1"/>
      <c r="K2654" s="1"/>
      <c r="L2654" s="1"/>
      <c r="M2654" s="1"/>
      <c r="N2654" s="4"/>
      <c r="O2654" s="4"/>
      <c r="P2654" s="4"/>
      <c r="Q2654" s="4"/>
    </row>
    <row r="2655" spans="1:17" ht="30" customHeight="1" x14ac:dyDescent="0.25">
      <c r="A2655" s="1">
        <v>31654</v>
      </c>
      <c r="B2655" s="2" t="str">
        <f>HYPERLINK("https://luonghoa.benluc.longan.gov.vn/uy-ban-nhan-dan", "UBND Ủy ban nhân dân xã Lương Hòa tỉnh Long An")</f>
        <v>UBND Ủy ban nhân dân xã Lương Hòa tỉnh Long An</v>
      </c>
      <c r="C2655" s="12" t="s">
        <v>321</v>
      </c>
      <c r="F2655" s="4"/>
      <c r="G2655" s="4"/>
      <c r="H2655" s="4"/>
      <c r="I2655" s="1"/>
      <c r="J2655" s="1"/>
      <c r="K2655" s="1"/>
      <c r="L2655" s="1"/>
      <c r="M2655" s="1"/>
      <c r="N2655" s="4"/>
      <c r="O2655" s="4"/>
      <c r="P2655" s="4"/>
      <c r="Q2655" s="4"/>
    </row>
    <row r="2656" spans="1:17" ht="30" customHeight="1" x14ac:dyDescent="0.25">
      <c r="A2656" s="1">
        <v>31655</v>
      </c>
      <c r="B2656" s="2" t="str">
        <f>HYPERLINK("https://www.facebook.com/p/C%C3%B4ng-an-ph%C6%B0%E1%BB%9Dng-%C4%90%C3%B4ng-H%E1%BA%A3i-TPTH-100076661276024/", "Công an phường Đông Hải tỉnh Thanh Hóa")</f>
        <v>Công an phường Đông Hải tỉnh Thanh Hóa</v>
      </c>
      <c r="C2656" s="12" t="s">
        <v>321</v>
      </c>
      <c r="D2656" s="12" t="s">
        <v>322</v>
      </c>
      <c r="F2656" s="4"/>
      <c r="G2656" s="4"/>
      <c r="H2656" s="4"/>
      <c r="I2656" s="1"/>
      <c r="J2656" s="1"/>
      <c r="K2656" s="1"/>
      <c r="L2656" s="1"/>
      <c r="M2656" s="1"/>
      <c r="N2656" s="4"/>
      <c r="O2656" s="4"/>
      <c r="P2656" s="4"/>
      <c r="Q2656" s="4"/>
    </row>
    <row r="2657" spans="1:17" ht="30" customHeight="1" x14ac:dyDescent="0.25">
      <c r="A2657" s="1">
        <v>31656</v>
      </c>
      <c r="B2657" s="2" t="str">
        <f>HYPERLINK("https://tpthanhhoa.thanhhoa.gov.vn/web/gioi-thieu-chung/bo-may-to-chuc/cac-phong-ban-chuyen-mon/page/2.htx", "UBND Ủy ban nhân dân phường Đông Hải tỉnh Thanh Hóa")</f>
        <v>UBND Ủy ban nhân dân phường Đông Hải tỉnh Thanh Hóa</v>
      </c>
      <c r="C2657" s="12" t="s">
        <v>321</v>
      </c>
      <c r="F2657" s="4"/>
      <c r="G2657" s="4"/>
      <c r="H2657" s="4"/>
      <c r="I2657" s="1"/>
      <c r="J2657" s="1"/>
      <c r="K2657" s="1"/>
      <c r="L2657" s="1"/>
      <c r="M2657" s="1"/>
      <c r="N2657" s="4"/>
      <c r="O2657" s="4"/>
      <c r="P2657" s="4"/>
      <c r="Q2657" s="4"/>
    </row>
    <row r="2658" spans="1:17" ht="30" customHeight="1" x14ac:dyDescent="0.25">
      <c r="A2658" s="1">
        <v>31657</v>
      </c>
      <c r="B2658" s="2" t="s">
        <v>132</v>
      </c>
      <c r="C2658" s="13" t="s">
        <v>1</v>
      </c>
      <c r="D2658" s="12" t="s">
        <v>322</v>
      </c>
      <c r="F2658" s="4"/>
      <c r="G2658" s="4"/>
      <c r="H2658" s="4"/>
      <c r="I2658" s="1"/>
      <c r="J2658" s="1"/>
      <c r="K2658" s="1"/>
      <c r="L2658" s="1"/>
      <c r="M2658" s="1"/>
      <c r="N2658" s="4"/>
      <c r="O2658" s="4"/>
      <c r="P2658" s="4"/>
      <c r="Q2658" s="4"/>
    </row>
    <row r="2659" spans="1:17" ht="30" customHeight="1" x14ac:dyDescent="0.25">
      <c r="A2659" s="1">
        <v>31658</v>
      </c>
      <c r="B2659" s="2" t="str">
        <f>HYPERLINK("http://dongmai.hadong.hanoi.gov.vn/", "UBND Ủy ban nhân dân phường Đông Mai thành phố Hà Nội")</f>
        <v>UBND Ủy ban nhân dân phường Đông Mai thành phố Hà Nội</v>
      </c>
      <c r="C2659" s="12" t="s">
        <v>321</v>
      </c>
      <c r="F2659" s="4"/>
      <c r="G2659" s="4"/>
      <c r="H2659" s="4"/>
      <c r="I2659" s="1"/>
      <c r="J2659" s="1"/>
      <c r="K2659" s="1"/>
      <c r="L2659" s="1"/>
      <c r="M2659" s="1"/>
      <c r="N2659" s="4"/>
      <c r="O2659" s="4"/>
      <c r="P2659" s="4"/>
      <c r="Q2659" s="4"/>
    </row>
    <row r="2660" spans="1:17" ht="30" customHeight="1" x14ac:dyDescent="0.25">
      <c r="A2660" s="1">
        <v>31659</v>
      </c>
      <c r="B2660" s="2" t="str">
        <f>HYPERLINK("https://www.facebook.com/p/C%C3%B4ng-an-ph%C6%B0%E1%BB%9Dng-%C4%90%C3%B4ng-Th%E1%BB%8D-TP-Thanh-H%C3%B3a-100063579787116/", "Công an phường Đông Thọ tỉnh Thanh Hóa")</f>
        <v>Công an phường Đông Thọ tỉnh Thanh Hóa</v>
      </c>
      <c r="C2660" s="12" t="s">
        <v>321</v>
      </c>
      <c r="D2660" s="12" t="s">
        <v>322</v>
      </c>
      <c r="F2660" s="4"/>
      <c r="G2660" s="4"/>
      <c r="H2660" s="4"/>
      <c r="I2660" s="1"/>
      <c r="J2660" s="1"/>
      <c r="K2660" s="1"/>
      <c r="L2660" s="1"/>
      <c r="M2660" s="1"/>
      <c r="N2660" s="4"/>
      <c r="O2660" s="4"/>
      <c r="P2660" s="4"/>
      <c r="Q2660" s="4"/>
    </row>
    <row r="2661" spans="1:17" ht="30" customHeight="1" x14ac:dyDescent="0.25">
      <c r="A2661" s="1">
        <v>31660</v>
      </c>
      <c r="B2661" s="2" t="str">
        <f>HYPERLINK("https://dongtho.tpthanhhoa.thanhhoa.gov.vn/trang-chu", "UBND Ủy ban nhân dân phường Đông Thọ tỉnh Thanh Hóa")</f>
        <v>UBND Ủy ban nhân dân phường Đông Thọ tỉnh Thanh Hóa</v>
      </c>
      <c r="C2661" s="12" t="s">
        <v>321</v>
      </c>
      <c r="F2661" s="4"/>
      <c r="G2661" s="4"/>
      <c r="H2661" s="4"/>
      <c r="I2661" s="1"/>
      <c r="J2661" s="1"/>
      <c r="K2661" s="1"/>
      <c r="L2661" s="1"/>
      <c r="M2661" s="1"/>
      <c r="N2661" s="4"/>
      <c r="O2661" s="4"/>
      <c r="P2661" s="4"/>
      <c r="Q2661" s="4"/>
    </row>
    <row r="2662" spans="1:17" ht="30" customHeight="1" x14ac:dyDescent="0.25">
      <c r="A2662" s="1">
        <v>31661</v>
      </c>
      <c r="B2662" s="2" t="s">
        <v>319</v>
      </c>
      <c r="C2662" s="13" t="s">
        <v>1</v>
      </c>
      <c r="D2662" s="12" t="s">
        <v>322</v>
      </c>
      <c r="F2662" s="4"/>
      <c r="G2662" s="4"/>
      <c r="H2662" s="4"/>
      <c r="I2662" s="1"/>
      <c r="J2662" s="1"/>
      <c r="K2662" s="1"/>
      <c r="L2662" s="1"/>
      <c r="M2662" s="1"/>
      <c r="N2662" s="4"/>
      <c r="O2662" s="4"/>
      <c r="P2662" s="4"/>
      <c r="Q2662" s="4"/>
    </row>
    <row r="2663" spans="1:17" ht="30" customHeight="1" x14ac:dyDescent="0.25">
      <c r="A2663" s="1">
        <v>31662</v>
      </c>
      <c r="B2663" s="2" t="str">
        <f>HYPERLINK("https://dongve.tpthanhhoa.thanhhoa.gov.vn/cai-cach-hanh-chinh/ubnd-phuong-dong-ve-trien-khai-thuc-hien-quyet-dinh-68-2024-qd-ubnd-ngay-29-10-2024-cua-ubnd-tin-275461", "UBND Ủy ban nhân dân phường Đông Vệ tỉnh Thanh Hóa")</f>
        <v>UBND Ủy ban nhân dân phường Đông Vệ tỉnh Thanh Hóa</v>
      </c>
      <c r="C2663" s="12" t="s">
        <v>321</v>
      </c>
      <c r="F2663" s="4"/>
      <c r="G2663" s="4"/>
      <c r="H2663" s="4"/>
      <c r="I2663" s="1"/>
      <c r="J2663" s="1"/>
      <c r="K2663" s="1"/>
      <c r="L2663" s="1"/>
      <c r="M2663" s="1"/>
      <c r="N2663" s="4"/>
      <c r="O2663" s="4"/>
      <c r="P2663" s="4"/>
      <c r="Q2663" s="4"/>
    </row>
    <row r="2664" spans="1:17" ht="30" customHeight="1" x14ac:dyDescent="0.25">
      <c r="A2664" s="1">
        <v>31663</v>
      </c>
      <c r="B2664" s="2" t="str">
        <f>HYPERLINK("https://www.facebook.com/p/C%C3%B4ng-an-ph%C6%B0%E1%BB%9Dng-%C4%90%E1%BA%ADu-Li%C3%AAu-Th%E1%BB%8B-x%C3%A3-H%E1%BB%93ng-L%C4%A9nh-H%C3%A0-T%C4%A9nh-100069141701263/", "Công an phường Đậu Liêu")</f>
        <v>Công an phường Đậu Liêu</v>
      </c>
      <c r="C2664" s="12" t="s">
        <v>321</v>
      </c>
      <c r="D2664" s="12" t="s">
        <v>322</v>
      </c>
      <c r="F2664" s="4"/>
      <c r="G2664" s="4"/>
      <c r="H2664" s="4"/>
      <c r="I2664" s="1"/>
      <c r="J2664" s="1"/>
      <c r="K2664" s="1"/>
      <c r="L2664" s="1"/>
      <c r="M2664" s="1"/>
      <c r="N2664" s="4"/>
      <c r="O2664" s="4"/>
      <c r="P2664" s="4"/>
      <c r="Q2664" s="4"/>
    </row>
    <row r="2665" spans="1:17" ht="30" customHeight="1" x14ac:dyDescent="0.25">
      <c r="A2665" s="1">
        <v>31664</v>
      </c>
      <c r="B2665" s="2" t="str">
        <f>HYPERLINK("https://daulieu.hatinh.gov.vn/", "UBND Ủy ban nhân dân phường Đậu Liêu")</f>
        <v>UBND Ủy ban nhân dân phường Đậu Liêu</v>
      </c>
      <c r="C2665" s="12" t="s">
        <v>321</v>
      </c>
      <c r="F2665" s="4"/>
      <c r="G2665" s="4"/>
      <c r="H2665" s="4"/>
      <c r="I2665" s="1"/>
      <c r="J2665" s="1"/>
      <c r="K2665" s="1"/>
      <c r="L2665" s="1"/>
      <c r="M2665" s="1"/>
      <c r="N2665" s="4"/>
      <c r="O2665" s="4"/>
      <c r="P2665" s="4"/>
      <c r="Q2665" s="4"/>
    </row>
    <row r="2666" spans="1:17" ht="30" customHeight="1" x14ac:dyDescent="0.25">
      <c r="A2666" s="1">
        <v>31665</v>
      </c>
      <c r="B2666" s="2" t="str">
        <f>HYPERLINK("https://www.facebook.com/tuoitrecongancamau/?locale=vi_VN", "Công an tỉnh Cà Mau tỉnh Cà Mau")</f>
        <v>Công an tỉnh Cà Mau tỉnh Cà Mau</v>
      </c>
      <c r="C2666" s="12" t="s">
        <v>321</v>
      </c>
      <c r="D2666" s="12" t="s">
        <v>322</v>
      </c>
      <c r="F2666" s="4"/>
      <c r="G2666" s="4"/>
      <c r="H2666" s="4"/>
      <c r="I2666" s="1"/>
      <c r="J2666" s="1"/>
      <c r="K2666" s="1"/>
      <c r="L2666" s="1"/>
      <c r="M2666" s="1"/>
      <c r="N2666" s="4"/>
      <c r="O2666" s="4"/>
      <c r="P2666" s="4"/>
      <c r="Q2666" s="4"/>
    </row>
    <row r="2667" spans="1:17" ht="30" customHeight="1" x14ac:dyDescent="0.25">
      <c r="A2667" s="1">
        <v>31666</v>
      </c>
      <c r="B2667" s="2" t="str">
        <f>HYPERLINK("https://www.camau.gov.vn/", "UBND Ủy ban nhân dân tỉnh Cà Mau tỉnh Cà Mau")</f>
        <v>UBND Ủy ban nhân dân tỉnh Cà Mau tỉnh Cà Mau</v>
      </c>
      <c r="C2667" s="12" t="s">
        <v>321</v>
      </c>
      <c r="F2667" s="4"/>
      <c r="G2667" s="4"/>
      <c r="H2667" s="4"/>
      <c r="I2667" s="1"/>
      <c r="J2667" s="1"/>
      <c r="K2667" s="1"/>
      <c r="L2667" s="1"/>
      <c r="M2667" s="1"/>
      <c r="N2667" s="4"/>
      <c r="O2667" s="4"/>
      <c r="P2667" s="4"/>
      <c r="Q2667" s="4"/>
    </row>
    <row r="2668" spans="1:17" ht="30" customHeight="1" x14ac:dyDescent="0.25">
      <c r="A2668" s="1">
        <v>31667</v>
      </c>
      <c r="B2668" s="2" t="str">
        <f>HYPERLINK("https://www.facebook.com/ChiCucKiemLamCaoBang/", "Công an tỉnhCao Bằng tỉnh Cao Bằng")</f>
        <v>Công an tỉnhCao Bằng tỉnh Cao Bằng</v>
      </c>
      <c r="C2668" s="12" t="s">
        <v>321</v>
      </c>
      <c r="D2668" s="12" t="s">
        <v>322</v>
      </c>
      <c r="F2668" s="4"/>
      <c r="G2668" s="4"/>
      <c r="H2668" s="4"/>
      <c r="I2668" s="1"/>
      <c r="J2668" s="1"/>
      <c r="K2668" s="1"/>
      <c r="L2668" s="1"/>
      <c r="M2668" s="1"/>
      <c r="N2668" s="4"/>
      <c r="O2668" s="4"/>
      <c r="P2668" s="4"/>
      <c r="Q2668" s="4"/>
    </row>
    <row r="2669" spans="1:17" ht="30" customHeight="1" x14ac:dyDescent="0.25">
      <c r="A2669" s="1">
        <v>31668</v>
      </c>
      <c r="B2669" s="2" t="str">
        <f>HYPERLINK("http://duchong.trungkhanh.caobang.gov.vn/dang-uy", "UBND Ủy ban nhân dân tỉnhCao Bằng tỉnh Cao Bằng")</f>
        <v>UBND Ủy ban nhân dân tỉnhCao Bằng tỉnh Cao Bằng</v>
      </c>
      <c r="C2669" s="12" t="s">
        <v>321</v>
      </c>
      <c r="F2669" s="4"/>
      <c r="G2669" s="4"/>
      <c r="H2669" s="4"/>
      <c r="I2669" s="1"/>
      <c r="J2669" s="1"/>
      <c r="K2669" s="1"/>
      <c r="L2669" s="1"/>
      <c r="M2669" s="1"/>
      <c r="N2669" s="4"/>
      <c r="O2669" s="4"/>
      <c r="P2669" s="4"/>
      <c r="Q2669" s="4"/>
    </row>
    <row r="2670" spans="1:17" ht="30" customHeight="1" x14ac:dyDescent="0.25">
      <c r="A2670" s="1">
        <v>31669</v>
      </c>
      <c r="B2670" s="2" t="s">
        <v>240</v>
      </c>
      <c r="C2670" s="13" t="s">
        <v>1</v>
      </c>
      <c r="D2670" s="12" t="s">
        <v>322</v>
      </c>
      <c r="F2670" s="4"/>
      <c r="G2670" s="4"/>
      <c r="H2670" s="4"/>
      <c r="I2670" s="1"/>
      <c r="J2670" s="1"/>
      <c r="K2670" s="1"/>
      <c r="L2670" s="1"/>
      <c r="M2670" s="1"/>
      <c r="N2670" s="4"/>
      <c r="O2670" s="4"/>
      <c r="P2670" s="4"/>
      <c r="Q2670" s="4"/>
    </row>
    <row r="2671" spans="1:17" ht="30" customHeight="1" x14ac:dyDescent="0.25">
      <c r="A2671" s="1">
        <v>31670</v>
      </c>
      <c r="B2671" s="2" t="str">
        <f>HYPERLINK("https://quocoai.hanoi.gov.vn/", "UBND Ủy ban nhân dân huyện Quốc Oai thành phố Hà Nội")</f>
        <v>UBND Ủy ban nhân dân huyện Quốc Oai thành phố Hà Nội</v>
      </c>
      <c r="C2671" s="12" t="s">
        <v>321</v>
      </c>
      <c r="F2671" s="4"/>
      <c r="G2671" s="4"/>
      <c r="H2671" s="4"/>
      <c r="I2671" s="1"/>
      <c r="J2671" s="1"/>
      <c r="K2671" s="1"/>
      <c r="L2671" s="1"/>
      <c r="M2671" s="1"/>
      <c r="N2671" s="4"/>
      <c r="O2671" s="4"/>
      <c r="P2671" s="4"/>
      <c r="Q2671" s="4"/>
    </row>
    <row r="2672" spans="1:17" ht="30" customHeight="1" x14ac:dyDescent="0.25">
      <c r="A2672" s="1">
        <v>31671</v>
      </c>
      <c r="B2672" s="2" t="str">
        <f>HYPERLINK("https://www.facebook.com/p/Tu%E1%BB%95i-tr%E1%BA%BB-C%C3%B4ng-an-huy%E1%BB%87n-M%C3%AA-Linh-100072183319533/?locale=vi_VN", "Công an huyện Mê Linh thành phố Hà Nội")</f>
        <v>Công an huyện Mê Linh thành phố Hà Nội</v>
      </c>
      <c r="C2672" s="12" t="s">
        <v>321</v>
      </c>
      <c r="D2672" s="12" t="s">
        <v>322</v>
      </c>
      <c r="F2672" s="4"/>
      <c r="G2672" s="4"/>
      <c r="H2672" s="4"/>
      <c r="I2672" s="1"/>
      <c r="J2672" s="1"/>
      <c r="K2672" s="1"/>
      <c r="L2672" s="1"/>
      <c r="M2672" s="1"/>
      <c r="N2672" s="4"/>
      <c r="O2672" s="4"/>
      <c r="P2672" s="4"/>
      <c r="Q2672" s="4"/>
    </row>
    <row r="2673" spans="1:17" ht="30" customHeight="1" x14ac:dyDescent="0.25">
      <c r="A2673" s="1">
        <v>31672</v>
      </c>
      <c r="B2673" s="2" t="str">
        <f>HYPERLINK("https://melinh.hanoi.gov.vn/", "UBND Ủy ban nhân dân huyện Mê Linh thành phố Hà Nội")</f>
        <v>UBND Ủy ban nhân dân huyện Mê Linh thành phố Hà Nội</v>
      </c>
      <c r="C2673" s="12" t="s">
        <v>321</v>
      </c>
      <c r="F2673" s="4"/>
      <c r="G2673" s="4"/>
      <c r="H2673" s="4"/>
      <c r="I2673" s="1"/>
      <c r="J2673" s="1"/>
      <c r="K2673" s="1"/>
      <c r="L2673" s="1"/>
      <c r="M2673" s="1"/>
      <c r="N2673" s="4"/>
      <c r="O2673" s="4"/>
      <c r="P2673" s="4"/>
      <c r="Q2673" s="4"/>
    </row>
    <row r="2674" spans="1:17" ht="30" customHeight="1" x14ac:dyDescent="0.25">
      <c r="A2674" s="1">
        <v>31673</v>
      </c>
      <c r="B2674" s="2" t="str">
        <f>HYPERLINK("https://www.facebook.com/groups/toi.yeu.xa.thuong.vuc.huyen.chuong.my/", "Công an xã Thượng Vực thành phố Hà Nội")</f>
        <v>Công an xã Thượng Vực thành phố Hà Nội</v>
      </c>
      <c r="C2674" s="12" t="s">
        <v>321</v>
      </c>
      <c r="D2674" s="12" t="s">
        <v>322</v>
      </c>
      <c r="F2674" s="4"/>
      <c r="G2674" s="4"/>
      <c r="H2674" s="4"/>
      <c r="I2674" s="1"/>
      <c r="J2674" s="1"/>
      <c r="K2674" s="1"/>
      <c r="L2674" s="1"/>
      <c r="M2674" s="1"/>
      <c r="N2674" s="4"/>
      <c r="O2674" s="4"/>
      <c r="P2674" s="4"/>
      <c r="Q2674" s="4"/>
    </row>
    <row r="2675" spans="1:17" ht="30" customHeight="1" x14ac:dyDescent="0.25">
      <c r="A2675" s="1">
        <v>31674</v>
      </c>
      <c r="B2675" s="2" t="str">
        <f>HYPERLINK("https://chuongmy.hanoi.gov.vn/tin-van-hoa-xa-hoi/-/news/pde1maEQe4QT/28859.html;jsessionid=ZuG4C-+TunbmdhlISpXH436a.node66", "UBND Ủy ban nhân dân xã Thượng Vực thành phố Hà Nội")</f>
        <v>UBND Ủy ban nhân dân xã Thượng Vực thành phố Hà Nội</v>
      </c>
      <c r="C2675" s="12" t="s">
        <v>321</v>
      </c>
      <c r="F2675" s="4"/>
      <c r="G2675" s="4"/>
      <c r="H2675" s="4"/>
      <c r="I2675" s="1"/>
      <c r="J2675" s="1"/>
      <c r="K2675" s="1"/>
      <c r="L2675" s="1"/>
      <c r="M2675" s="1"/>
      <c r="N2675" s="4"/>
      <c r="O2675" s="4"/>
      <c r="P2675" s="4"/>
      <c r="Q2675" s="4"/>
    </row>
    <row r="2676" spans="1:17" ht="30" customHeight="1" x14ac:dyDescent="0.25">
      <c r="A2676" s="1">
        <v>31675</v>
      </c>
      <c r="B2676" s="2" t="str">
        <f>HYPERLINK("https://www.facebook.com/profile.php?id=100072188300088", "Công an xã Chiềng Pằn tỉnh Sơn La")</f>
        <v>Công an xã Chiềng Pằn tỉnh Sơn La</v>
      </c>
      <c r="C2676" s="12" t="s">
        <v>321</v>
      </c>
      <c r="D2676" s="12" t="s">
        <v>322</v>
      </c>
      <c r="F2676" s="4"/>
      <c r="G2676" s="4"/>
      <c r="H2676" s="4"/>
      <c r="I2676" s="1"/>
      <c r="J2676" s="1"/>
      <c r="K2676" s="1"/>
      <c r="L2676" s="1"/>
      <c r="M2676" s="1"/>
      <c r="N2676" s="4"/>
      <c r="O2676" s="4"/>
      <c r="P2676" s="4"/>
      <c r="Q2676" s="4"/>
    </row>
    <row r="2677" spans="1:17" ht="30" customHeight="1" x14ac:dyDescent="0.25">
      <c r="A2677" s="1">
        <v>31676</v>
      </c>
      <c r="B2677" s="2" t="str">
        <f>HYPERLINK("https://yenchau.sonla.gov.vn/?pageid=31386&amp;p_field=3758", "UBND Ủy ban nhân dân xã Chiềng Pằn tỉnh Sơn La")</f>
        <v>UBND Ủy ban nhân dân xã Chiềng Pằn tỉnh Sơn La</v>
      </c>
      <c r="C2677" s="12" t="s">
        <v>321</v>
      </c>
      <c r="F2677" s="4"/>
      <c r="G2677" s="4"/>
      <c r="H2677" s="4"/>
      <c r="I2677" s="1"/>
      <c r="J2677" s="1"/>
      <c r="K2677" s="1"/>
      <c r="L2677" s="1"/>
      <c r="M2677" s="1"/>
      <c r="N2677" s="4"/>
      <c r="O2677" s="4"/>
      <c r="P2677" s="4"/>
      <c r="Q2677" s="4"/>
    </row>
    <row r="2678" spans="1:17" ht="30" customHeight="1" x14ac:dyDescent="0.25">
      <c r="A2678" s="1">
        <v>31677</v>
      </c>
      <c r="B2678" s="2" t="str">
        <f>HYPERLINK("https://www.facebook.com/groups/toi.yeu.xa.ngoc.hoa.huyen.chuong.my/", "Công an xã Ngọc Hoà thành phố Hà Nội")</f>
        <v>Công an xã Ngọc Hoà thành phố Hà Nội</v>
      </c>
      <c r="C2678" s="12" t="s">
        <v>321</v>
      </c>
      <c r="D2678" s="12" t="s">
        <v>322</v>
      </c>
      <c r="F2678" s="4"/>
      <c r="G2678" s="4"/>
      <c r="H2678" s="4"/>
      <c r="I2678" s="1"/>
      <c r="J2678" s="1"/>
      <c r="K2678" s="1"/>
      <c r="L2678" s="1"/>
      <c r="M2678" s="1"/>
      <c r="N2678" s="4"/>
      <c r="O2678" s="4"/>
      <c r="P2678" s="4"/>
      <c r="Q2678" s="4"/>
    </row>
    <row r="2679" spans="1:17" ht="30" customHeight="1" x14ac:dyDescent="0.25">
      <c r="A2679" s="1">
        <v>31678</v>
      </c>
      <c r="B2679" s="2" t="str">
        <f>HYPERLINK("https://chuongmy.hanoi.gov.vn/tin-noi-bat/-/asset_publisher/yy9z8Nun5PC2/content/truong-thcs-ngoc-hoa-to-chuc-le-ky-niem-60-nam-ngay-thanh-lap-truong-va-41-nam-ngay-nha-giao-viet-nam", "UBND Ủy ban nhân dân xã Ngọc Hoà thành phố Hà Nội")</f>
        <v>UBND Ủy ban nhân dân xã Ngọc Hoà thành phố Hà Nội</v>
      </c>
      <c r="C2679" s="12" t="s">
        <v>321</v>
      </c>
      <c r="F2679" s="4"/>
      <c r="G2679" s="4"/>
      <c r="H2679" s="4"/>
      <c r="I2679" s="1"/>
      <c r="J2679" s="1"/>
      <c r="K2679" s="1"/>
      <c r="L2679" s="1"/>
      <c r="M2679" s="1"/>
      <c r="N2679" s="4"/>
      <c r="O2679" s="4"/>
      <c r="P2679" s="4"/>
      <c r="Q2679" s="4"/>
    </row>
    <row r="2680" spans="1:17" ht="30" customHeight="1" x14ac:dyDescent="0.25">
      <c r="A2680" s="1">
        <v>31679</v>
      </c>
      <c r="B2680" s="2" t="str">
        <f>HYPERLINK("https://www.facebook.com/p/C%C3%B4ng-an-x%C3%A3-Quang-Kim-huy%E1%BB%87n-B%C3%A1t-X%C3%A1t-L%C3%A0o-Cai-100083057086428/?_rdr", "Công an xã Quang Kim tỉnh Lào Cai")</f>
        <v>Công an xã Quang Kim tỉnh Lào Cai</v>
      </c>
      <c r="C2680" s="12" t="s">
        <v>321</v>
      </c>
      <c r="D2680" s="12" t="s">
        <v>322</v>
      </c>
      <c r="F2680" s="4"/>
      <c r="G2680" s="4"/>
      <c r="H2680" s="4"/>
      <c r="I2680" s="1"/>
      <c r="J2680" s="1"/>
      <c r="K2680" s="1"/>
      <c r="L2680" s="1"/>
      <c r="M2680" s="1"/>
      <c r="N2680" s="4"/>
      <c r="O2680" s="4"/>
      <c r="P2680" s="4"/>
      <c r="Q2680" s="4"/>
    </row>
    <row r="2681" spans="1:17" ht="30" customHeight="1" x14ac:dyDescent="0.25">
      <c r="A2681" s="1">
        <v>31680</v>
      </c>
      <c r="B2681" s="2" t="str">
        <f>HYPERLINK("https://hdnd.laocai.gov.vn/xa-phuong-thi-tran/ky-hop-thu-nhat-hdnd-xa-quang-kim-khoa-xix-nhiem-ky-2021-2026-593140", "UBND Ủy ban nhân dân xã Quang Kim tỉnh Lào Cai")</f>
        <v>UBND Ủy ban nhân dân xã Quang Kim tỉnh Lào Cai</v>
      </c>
      <c r="C2681" s="12" t="s">
        <v>321</v>
      </c>
      <c r="F2681" s="4"/>
      <c r="G2681" s="4"/>
      <c r="H2681" s="4"/>
      <c r="I2681" s="1"/>
      <c r="J2681" s="1"/>
      <c r="K2681" s="1"/>
      <c r="L2681" s="1"/>
      <c r="M2681" s="1"/>
      <c r="N2681" s="4"/>
      <c r="O2681" s="4"/>
      <c r="P2681" s="4"/>
      <c r="Q2681" s="4"/>
    </row>
    <row r="2682" spans="1:17" ht="30" customHeight="1" x14ac:dyDescent="0.25">
      <c r="A2682" s="1">
        <v>31681</v>
      </c>
      <c r="B2682" s="2" t="str">
        <f>HYPERLINK("https://www.facebook.com/p/C%C3%B4ng-an-x%C3%A3-Ch%C3%AD-T%C3%A2n-100070525734695/?locale=fy_NL", "Công an xã Chí Tân tỉnh Hưng Yên")</f>
        <v>Công an xã Chí Tân tỉnh Hưng Yên</v>
      </c>
      <c r="C2682" s="12" t="s">
        <v>321</v>
      </c>
      <c r="D2682" s="12" t="s">
        <v>322</v>
      </c>
      <c r="F2682" s="4"/>
      <c r="G2682" s="4"/>
      <c r="H2682" s="4"/>
      <c r="I2682" s="1"/>
      <c r="J2682" s="1"/>
      <c r="K2682" s="1"/>
      <c r="L2682" s="1"/>
      <c r="M2682" s="1"/>
      <c r="N2682" s="4"/>
      <c r="O2682" s="4"/>
      <c r="P2682" s="4"/>
      <c r="Q2682" s="4"/>
    </row>
    <row r="2683" spans="1:17" ht="30" customHeight="1" x14ac:dyDescent="0.25">
      <c r="A2683" s="1">
        <v>31682</v>
      </c>
      <c r="B2683" s="2" t="str">
        <f>HYPERLINK("https://www.quangninh.gov.vn/donvi/xahiephoa/Trang/ChiTietTinTuc.aspx?nid=943", "UBND Ủy ban nhân dân xã Chí Tân tỉnh Hưng Yên")</f>
        <v>UBND Ủy ban nhân dân xã Chí Tân tỉnh Hưng Yên</v>
      </c>
      <c r="C2683" s="12" t="s">
        <v>321</v>
      </c>
      <c r="F2683" s="4"/>
      <c r="G2683" s="4"/>
      <c r="H2683" s="4"/>
      <c r="I2683" s="1"/>
      <c r="J2683" s="1"/>
      <c r="K2683" s="1"/>
      <c r="L2683" s="1"/>
      <c r="M2683" s="1"/>
      <c r="N2683" s="4"/>
      <c r="O2683" s="4"/>
      <c r="P2683" s="4"/>
      <c r="Q2683" s="4"/>
    </row>
    <row r="2684" spans="1:17" ht="30" customHeight="1" x14ac:dyDescent="0.25">
      <c r="A2684" s="1">
        <v>31683</v>
      </c>
      <c r="B2684" s="2" t="str">
        <f>HYPERLINK("https://www.facebook.com/p/C%C3%B4ng-an-x%C3%A3-Ng%E1%BB%8Dc-Quan-100022836976673/", "Công an xã Ngọc Quan tỉnh Phú Thọ")</f>
        <v>Công an xã Ngọc Quan tỉnh Phú Thọ</v>
      </c>
      <c r="C2684" s="12" t="s">
        <v>321</v>
      </c>
      <c r="D2684" s="12" t="s">
        <v>322</v>
      </c>
      <c r="F2684" s="4"/>
      <c r="G2684" s="4"/>
      <c r="H2684" s="4"/>
      <c r="I2684" s="1"/>
      <c r="J2684" s="1"/>
      <c r="K2684" s="1"/>
      <c r="L2684" s="1"/>
      <c r="M2684" s="1"/>
      <c r="N2684" s="4"/>
      <c r="O2684" s="4"/>
      <c r="P2684" s="4"/>
      <c r="Q2684" s="4"/>
    </row>
    <row r="2685" spans="1:17" ht="30" customHeight="1" x14ac:dyDescent="0.25">
      <c r="A2685" s="1">
        <v>31684</v>
      </c>
      <c r="B2685" s="2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2685" s="12" t="s">
        <v>321</v>
      </c>
      <c r="F2685" s="4"/>
      <c r="G2685" s="4"/>
      <c r="H2685" s="4"/>
      <c r="I2685" s="1"/>
      <c r="J2685" s="1"/>
      <c r="K2685" s="1"/>
      <c r="L2685" s="1"/>
      <c r="M2685" s="1"/>
      <c r="N2685" s="4"/>
      <c r="O2685" s="4"/>
      <c r="P2685" s="4"/>
      <c r="Q2685" s="4"/>
    </row>
    <row r="2686" spans="1:17" ht="30" customHeight="1" x14ac:dyDescent="0.25">
      <c r="A2686" s="1">
        <v>31685</v>
      </c>
      <c r="B2686" s="2" t="str">
        <f>HYPERLINK("https://www.facebook.com/pages/C%C3%B4ng%20An%20Huy%E1%BB%87n%20%C4%90%E1%BA%A1i%20T%E1%BB%AB%20T%E1%BB%89nh%20Th%C3%A1i%20Nguy%C3%AAn/1659910630732881/", "Công an huyện Đại Từ tỉnh Thái Nguyên")</f>
        <v>Công an huyện Đại Từ tỉnh Thái Nguyên</v>
      </c>
      <c r="C2686" s="12" t="s">
        <v>321</v>
      </c>
      <c r="D2686" s="12" t="s">
        <v>322</v>
      </c>
      <c r="F2686" s="4"/>
      <c r="G2686" s="4"/>
      <c r="H2686" s="4"/>
      <c r="I2686" s="1"/>
      <c r="J2686" s="1"/>
      <c r="K2686" s="1"/>
      <c r="L2686" s="1"/>
      <c r="M2686" s="1"/>
      <c r="N2686" s="4"/>
      <c r="O2686" s="4"/>
      <c r="P2686" s="4"/>
      <c r="Q2686" s="4"/>
    </row>
    <row r="2687" spans="1:17" ht="30" customHeight="1" x14ac:dyDescent="0.25">
      <c r="A2687" s="1">
        <v>31686</v>
      </c>
      <c r="B2687" s="2" t="str">
        <f>HYPERLINK("https://daitu.thainguyen.gov.vn/", "UBND Ủy ban nhân dân huyện Đại Từ tỉnh Thái Nguyên")</f>
        <v>UBND Ủy ban nhân dân huyện Đại Từ tỉnh Thái Nguyên</v>
      </c>
      <c r="C2687" s="12" t="s">
        <v>321</v>
      </c>
      <c r="F2687" s="4"/>
      <c r="G2687" s="4"/>
      <c r="H2687" s="4"/>
      <c r="I2687" s="1"/>
      <c r="J2687" s="1"/>
      <c r="K2687" s="1"/>
      <c r="L2687" s="1"/>
      <c r="M2687" s="1"/>
      <c r="N2687" s="4"/>
      <c r="O2687" s="4"/>
      <c r="P2687" s="4"/>
      <c r="Q2687" s="4"/>
    </row>
    <row r="2688" spans="1:17" ht="30" customHeight="1" x14ac:dyDescent="0.25">
      <c r="A2688" s="1">
        <v>31687</v>
      </c>
      <c r="B2688" s="2" t="s">
        <v>316</v>
      </c>
      <c r="C2688" s="14" t="s">
        <v>1</v>
      </c>
      <c r="D2688" s="12" t="s">
        <v>322</v>
      </c>
      <c r="F2688" s="4"/>
      <c r="G2688" s="4"/>
      <c r="H2688" s="4"/>
      <c r="I2688" s="1"/>
      <c r="J2688" s="1"/>
      <c r="K2688" s="1"/>
      <c r="L2688" s="1"/>
      <c r="M2688" s="1"/>
      <c r="N2688" s="4"/>
      <c r="O2688" s="4"/>
      <c r="P2688" s="4"/>
      <c r="Q2688" s="4"/>
    </row>
    <row r="2689" spans="1:17" ht="30" customHeight="1" x14ac:dyDescent="0.25">
      <c r="A2689" s="1">
        <v>31688</v>
      </c>
      <c r="B2689" s="2" t="str">
        <f>HYPERLINK("https://bentre.gov.vn/Documents/848_danh_sach%20nguoi%20phat%20ngon.pdf", "UBND Ủy ban nhân dân xã An Hoà Tây tỉnh Bến Tre")</f>
        <v>UBND Ủy ban nhân dân xã An Hoà Tây tỉnh Bến Tre</v>
      </c>
      <c r="C2689" s="12" t="s">
        <v>321</v>
      </c>
      <c r="F2689" s="4"/>
      <c r="G2689" s="4"/>
      <c r="H2689" s="4"/>
      <c r="I2689" s="1"/>
      <c r="J2689" s="1"/>
      <c r="K2689" s="1"/>
      <c r="L2689" s="1"/>
      <c r="M2689" s="1"/>
      <c r="N2689" s="4"/>
      <c r="O2689" s="4"/>
      <c r="P2689" s="4"/>
      <c r="Q2689" s="4"/>
    </row>
    <row r="2690" spans="1:17" ht="30" customHeight="1" x14ac:dyDescent="0.25">
      <c r="A2690" s="1">
        <v>31689</v>
      </c>
      <c r="B2690" s="2" t="str">
        <f>HYPERLINK("https://www.facebook.com/p/C%C3%B4ng-an-th%C3%A0nh-ph%E1%BB%91-Tam-%C4%90i%E1%BB%87p-100069074291255/", "Công an thành phố Tam Điệp tỉnh Ninh Bình")</f>
        <v>Công an thành phố Tam Điệp tỉnh Ninh Bình</v>
      </c>
      <c r="C2690" s="12" t="s">
        <v>321</v>
      </c>
      <c r="D2690" s="12" t="s">
        <v>322</v>
      </c>
      <c r="F2690" s="4"/>
      <c r="G2690" s="4"/>
      <c r="H2690" s="4"/>
      <c r="I2690" s="1"/>
      <c r="J2690" s="1"/>
      <c r="K2690" s="1"/>
      <c r="L2690" s="1"/>
      <c r="M2690" s="1"/>
      <c r="N2690" s="4"/>
      <c r="O2690" s="4"/>
      <c r="P2690" s="4"/>
      <c r="Q2690" s="4"/>
    </row>
    <row r="2691" spans="1:17" ht="30" customHeight="1" x14ac:dyDescent="0.25">
      <c r="A2691" s="1">
        <v>31690</v>
      </c>
      <c r="B2691" s="2" t="str">
        <f>HYPERLINK("https://tamdiep.ninhbinh.gov.vn/", "UBND Ủy ban nhân dân thành phố Tam Điệp tỉnh Ninh Bình")</f>
        <v>UBND Ủy ban nhân dân thành phố Tam Điệp tỉnh Ninh Bình</v>
      </c>
      <c r="C2691" s="12" t="s">
        <v>321</v>
      </c>
      <c r="F2691" s="4"/>
      <c r="G2691" s="4"/>
      <c r="H2691" s="4"/>
      <c r="I2691" s="1"/>
      <c r="J2691" s="1"/>
      <c r="K2691" s="1"/>
      <c r="L2691" s="1"/>
      <c r="M2691" s="1"/>
      <c r="N2691" s="4"/>
      <c r="O2691" s="4"/>
      <c r="P2691" s="4"/>
      <c r="Q2691" s="4"/>
    </row>
    <row r="2692" spans="1:17" ht="30" customHeight="1" x14ac:dyDescent="0.25">
      <c r="A2692" s="1">
        <v>31691</v>
      </c>
      <c r="B2692" s="2" t="str">
        <f>HYPERLINK("https://www.facebook.com/tuoitreconganthanhphotayninh/?locale=vi_VN", "Công an thành phố Tây Ninh tỉnh TÂY NINH")</f>
        <v>Công an thành phố Tây Ninh tỉnh TÂY NINH</v>
      </c>
      <c r="C2692" s="12" t="s">
        <v>321</v>
      </c>
      <c r="D2692" s="12" t="s">
        <v>322</v>
      </c>
      <c r="F2692" s="4"/>
      <c r="G2692" s="4"/>
      <c r="H2692" s="4"/>
      <c r="I2692" s="1"/>
      <c r="J2692" s="1"/>
      <c r="K2692" s="1"/>
      <c r="L2692" s="1"/>
      <c r="M2692" s="1"/>
      <c r="N2692" s="4"/>
      <c r="O2692" s="4"/>
      <c r="P2692" s="4"/>
      <c r="Q2692" s="4"/>
    </row>
    <row r="2693" spans="1:17" ht="30" customHeight="1" x14ac:dyDescent="0.25">
      <c r="A2693" s="1">
        <v>31692</v>
      </c>
      <c r="B2693" s="2" t="str">
        <f>HYPERLINK("https://www.tayninh.gov.vn/", "UBND Ủy ban nhân dân thành phố Tây Ninh tỉnh TÂY NINH")</f>
        <v>UBND Ủy ban nhân dân thành phố Tây Ninh tỉnh TÂY NINH</v>
      </c>
      <c r="C2693" s="12" t="s">
        <v>321</v>
      </c>
      <c r="F2693" s="4"/>
      <c r="G2693" s="4"/>
      <c r="H2693" s="4"/>
      <c r="I2693" s="1"/>
      <c r="J2693" s="1"/>
      <c r="K2693" s="1"/>
      <c r="L2693" s="1"/>
      <c r="M2693" s="1"/>
      <c r="N2693" s="4"/>
      <c r="O2693" s="4"/>
      <c r="P2693" s="4"/>
      <c r="Q2693" s="4"/>
    </row>
    <row r="2694" spans="1:17" ht="30" customHeight="1" x14ac:dyDescent="0.25">
      <c r="A2694" s="1">
        <v>31693</v>
      </c>
      <c r="B2694" s="2" t="str">
        <f>HYPERLINK("https://www.facebook.com/conganthixabadon/?locale=vi_VN", "Công an thị xã Ba Đồn tỉnh Quảng Bình")</f>
        <v>Công an thị xã Ba Đồn tỉnh Quảng Bình</v>
      </c>
      <c r="C2694" s="12" t="s">
        <v>321</v>
      </c>
      <c r="D2694" s="12" t="s">
        <v>322</v>
      </c>
      <c r="F2694" s="4"/>
      <c r="G2694" s="4"/>
      <c r="H2694" s="4"/>
      <c r="I2694" s="1"/>
      <c r="J2694" s="1"/>
      <c r="K2694" s="1"/>
      <c r="L2694" s="1"/>
      <c r="M2694" s="1"/>
      <c r="N2694" s="4"/>
      <c r="O2694" s="4"/>
      <c r="P2694" s="4"/>
      <c r="Q2694" s="4"/>
    </row>
    <row r="2695" spans="1:17" ht="30" customHeight="1" x14ac:dyDescent="0.25">
      <c r="A2695" s="1">
        <v>31694</v>
      </c>
      <c r="B2695" s="2" t="str">
        <f>HYPERLINK("https://badon.quangbinh.gov.vn/", "UBND Ủy ban nhân dân thị xã Ba Đồn tỉnh Quảng Bình")</f>
        <v>UBND Ủy ban nhân dân thị xã Ba Đồn tỉnh Quảng Bình</v>
      </c>
      <c r="C2695" s="12" t="s">
        <v>321</v>
      </c>
      <c r="F2695" s="4"/>
      <c r="G2695" s="4"/>
      <c r="H2695" s="4"/>
      <c r="I2695" s="1"/>
      <c r="J2695" s="1"/>
      <c r="K2695" s="1"/>
      <c r="L2695" s="1"/>
      <c r="M2695" s="1"/>
      <c r="N2695" s="4"/>
      <c r="O2695" s="4"/>
      <c r="P2695" s="4"/>
      <c r="Q2695" s="4"/>
    </row>
    <row r="2696" spans="1:17" ht="30" customHeight="1" x14ac:dyDescent="0.25">
      <c r="A2696" s="1">
        <v>31695</v>
      </c>
      <c r="B2696" s="2" t="str">
        <f>HYPERLINK("https://www.facebook.com/xnctthue/", "Công an tỉnh Thừa Thiên Huế tỉnh THỪA THIÊN HUẾ")</f>
        <v>Công an tỉnh Thừa Thiên Huế tỉnh THỪA THIÊN HUẾ</v>
      </c>
      <c r="C2696" s="12" t="s">
        <v>321</v>
      </c>
      <c r="D2696" s="12" t="s">
        <v>322</v>
      </c>
      <c r="F2696" s="4"/>
      <c r="G2696" s="4"/>
      <c r="H2696" s="4"/>
      <c r="I2696" s="1"/>
      <c r="J2696" s="1"/>
      <c r="K2696" s="1"/>
      <c r="L2696" s="1"/>
      <c r="M2696" s="1"/>
      <c r="N2696" s="4"/>
      <c r="O2696" s="4"/>
      <c r="P2696" s="4"/>
      <c r="Q2696" s="4"/>
    </row>
    <row r="2697" spans="1:17" ht="30" customHeight="1" x14ac:dyDescent="0.25">
      <c r="A2697" s="1">
        <v>31696</v>
      </c>
      <c r="B2697" s="2" t="str">
        <f>HYPERLINK("https://thuathienhue.gov.vn/", "UBND Ủy ban nhân dân tỉnh Thừa Thiên Huế tỉnh THỪA THIÊN HUẾ")</f>
        <v>UBND Ủy ban nhân dân tỉnh Thừa Thiên Huế tỉnh THỪA THIÊN HUẾ</v>
      </c>
      <c r="C2697" s="12" t="s">
        <v>321</v>
      </c>
      <c r="F2697" s="4"/>
      <c r="G2697" s="4"/>
      <c r="H2697" s="4"/>
      <c r="I2697" s="1"/>
      <c r="J2697" s="1"/>
      <c r="K2697" s="1"/>
      <c r="L2697" s="1"/>
      <c r="M2697" s="1"/>
      <c r="N2697" s="4"/>
      <c r="O2697" s="4"/>
      <c r="P2697" s="4"/>
      <c r="Q2697" s="4"/>
    </row>
    <row r="2698" spans="1:17" ht="30" customHeight="1" x14ac:dyDescent="0.25">
      <c r="A2698" s="1">
        <v>31697</v>
      </c>
      <c r="B2698" s="2" t="str">
        <f>HYPERLINK("https://www.facebook.com/TuoitreCongantinhBinhDinh/", "Công an tỉnh Bình Định tỉnh Bình Định")</f>
        <v>Công an tỉnh Bình Định tỉnh Bình Định</v>
      </c>
      <c r="C2698" s="12" t="s">
        <v>321</v>
      </c>
      <c r="D2698" s="12" t="s">
        <v>322</v>
      </c>
      <c r="F2698" s="4"/>
      <c r="G2698" s="4"/>
      <c r="H2698" s="4"/>
      <c r="I2698" s="1"/>
      <c r="J2698" s="1"/>
      <c r="K2698" s="1"/>
      <c r="L2698" s="1"/>
      <c r="M2698" s="1"/>
      <c r="N2698" s="4"/>
      <c r="O2698" s="4"/>
      <c r="P2698" s="4"/>
      <c r="Q2698" s="4"/>
    </row>
    <row r="2699" spans="1:17" ht="30" customHeight="1" x14ac:dyDescent="0.25">
      <c r="A2699" s="1">
        <v>31698</v>
      </c>
      <c r="B2699" s="2" t="str">
        <f>HYPERLINK("https://binhdinh.gov.vn/", "UBND Ủy ban nhân dân tỉnh Bình Định tỉnh Bình Định")</f>
        <v>UBND Ủy ban nhân dân tỉnh Bình Định tỉnh Bình Định</v>
      </c>
      <c r="C2699" s="12" t="s">
        <v>321</v>
      </c>
      <c r="F2699" s="4"/>
      <c r="G2699" s="4"/>
      <c r="H2699" s="4"/>
      <c r="I2699" s="1"/>
      <c r="J2699" s="1"/>
      <c r="K2699" s="1"/>
      <c r="L2699" s="1"/>
      <c r="M2699" s="1"/>
      <c r="N2699" s="4"/>
      <c r="O2699" s="4"/>
      <c r="P2699" s="4"/>
      <c r="Q2699" s="4"/>
    </row>
    <row r="2700" spans="1:17" ht="30" customHeight="1" x14ac:dyDescent="0.25">
      <c r="A2700" s="1">
        <v>31699</v>
      </c>
      <c r="B2700" s="2" t="str">
        <f>HYPERLINK("https://www.facebook.com/tuoitreconganvinhlong/", "Công an tỉnh Vĩnh Long tỉnh Vĩnh Long")</f>
        <v>Công an tỉnh Vĩnh Long tỉnh Vĩnh Long</v>
      </c>
      <c r="C2700" s="12" t="s">
        <v>321</v>
      </c>
      <c r="D2700" s="12" t="s">
        <v>322</v>
      </c>
      <c r="F2700" s="4"/>
      <c r="G2700" s="4"/>
      <c r="H2700" s="4"/>
      <c r="I2700" s="1"/>
      <c r="J2700" s="1"/>
      <c r="K2700" s="1"/>
      <c r="L2700" s="1"/>
      <c r="M2700" s="1"/>
      <c r="N2700" s="4"/>
      <c r="O2700" s="4"/>
      <c r="P2700" s="4"/>
      <c r="Q2700" s="4"/>
    </row>
    <row r="2701" spans="1:17" ht="30" customHeight="1" x14ac:dyDescent="0.25">
      <c r="A2701" s="1">
        <v>31700</v>
      </c>
      <c r="B2701" s="2" t="str">
        <f>HYPERLINK("https://vinhlong.gov.vn/", "UBND Ủy ban nhân dân tỉnh Vĩnh Long tỉnh Vĩnh Long")</f>
        <v>UBND Ủy ban nhân dân tỉnh Vĩnh Long tỉnh Vĩnh Long</v>
      </c>
      <c r="C2701" s="12" t="s">
        <v>321</v>
      </c>
      <c r="F2701" s="4"/>
      <c r="G2701" s="4"/>
      <c r="H2701" s="4"/>
      <c r="I2701" s="1"/>
      <c r="J2701" s="1"/>
      <c r="K2701" s="1"/>
      <c r="L2701" s="1"/>
      <c r="M2701" s="1"/>
      <c r="N2701" s="4"/>
      <c r="O2701" s="4"/>
      <c r="P2701" s="4"/>
      <c r="Q2701" s="4"/>
    </row>
    <row r="2702" spans="1:17" ht="30" customHeight="1" x14ac:dyDescent="0.25">
      <c r="A2702" s="1">
        <v>31701</v>
      </c>
      <c r="B2702" s="2" t="str">
        <f>HYPERLINK("https://www.facebook.com/TuoitreConganVinhPhuc/", "Công an tỉnh Vĩnh Phúc tỉnh Vĩnh Phúc")</f>
        <v>Công an tỉnh Vĩnh Phúc tỉnh Vĩnh Phúc</v>
      </c>
      <c r="C2702" s="12" t="s">
        <v>321</v>
      </c>
      <c r="D2702" s="12" t="s">
        <v>322</v>
      </c>
      <c r="F2702" s="4"/>
      <c r="G2702" s="4"/>
      <c r="H2702" s="4"/>
      <c r="I2702" s="1"/>
      <c r="J2702" s="1"/>
      <c r="K2702" s="1"/>
      <c r="L2702" s="1"/>
      <c r="M2702" s="1"/>
      <c r="N2702" s="4"/>
      <c r="O2702" s="4"/>
      <c r="P2702" s="4"/>
      <c r="Q2702" s="4"/>
    </row>
    <row r="2703" spans="1:17" ht="30" customHeight="1" x14ac:dyDescent="0.25">
      <c r="A2703" s="1">
        <v>31702</v>
      </c>
      <c r="B2703" s="2" t="str">
        <f>HYPERLINK("https://vinhphuc.gov.vn/", "UBND Ủy ban nhân dân tỉnh Vĩnh Phúc tỉnh Vĩnh Phúc")</f>
        <v>UBND Ủy ban nhân dân tỉnh Vĩnh Phúc tỉnh Vĩnh Phúc</v>
      </c>
      <c r="C2703" s="12" t="s">
        <v>321</v>
      </c>
      <c r="F2703" s="4"/>
      <c r="G2703" s="4"/>
      <c r="H2703" s="4"/>
      <c r="I2703" s="1"/>
      <c r="J2703" s="1"/>
      <c r="K2703" s="1"/>
      <c r="L2703" s="1"/>
      <c r="M2703" s="1"/>
      <c r="N2703" s="4"/>
      <c r="O2703" s="4"/>
      <c r="P2703" s="4"/>
      <c r="Q2703" s="4"/>
    </row>
    <row r="2704" spans="1:17" ht="30" customHeight="1" x14ac:dyDescent="0.25">
      <c r="A2704" s="1">
        <v>31703</v>
      </c>
      <c r="B2704" s="2" t="str">
        <f>HYPERLINK("https://www.facebook.com/tuoitreconganxathanhtrach/?locale=vi_VN", "Công an xã Thanh Trạch tỉnh Quảng Bình")</f>
        <v>Công an xã Thanh Trạch tỉnh Quảng Bình</v>
      </c>
      <c r="C2704" s="12" t="s">
        <v>321</v>
      </c>
      <c r="D2704" s="12" t="s">
        <v>322</v>
      </c>
      <c r="F2704" s="4"/>
      <c r="G2704" s="4"/>
      <c r="H2704" s="4"/>
      <c r="I2704" s="1"/>
      <c r="J2704" s="1"/>
      <c r="K2704" s="1"/>
      <c r="L2704" s="1"/>
      <c r="M2704" s="1"/>
      <c r="N2704" s="4"/>
      <c r="O2704" s="4"/>
      <c r="P2704" s="4"/>
      <c r="Q2704" s="4"/>
    </row>
    <row r="2705" spans="1:17" ht="30" customHeight="1" x14ac:dyDescent="0.25">
      <c r="A2705" s="1">
        <v>31704</v>
      </c>
      <c r="B2705" s="2" t="str">
        <f>HYPERLINK("https://thanhtrach.quangbinh.gov.vn/", "UBND Ủy ban nhân dân xã Thanh Trạch tỉnh Quảng Bình")</f>
        <v>UBND Ủy ban nhân dân xã Thanh Trạch tỉnh Quảng Bình</v>
      </c>
      <c r="C2705" s="12" t="s">
        <v>321</v>
      </c>
      <c r="F2705" s="4"/>
      <c r="G2705" s="4"/>
      <c r="H2705" s="4"/>
      <c r="I2705" s="1"/>
      <c r="J2705" s="1"/>
      <c r="K2705" s="1"/>
      <c r="L2705" s="1"/>
      <c r="M2705" s="1"/>
      <c r="N2705" s="4"/>
      <c r="O2705" s="4"/>
      <c r="P2705" s="4"/>
      <c r="Q2705" s="4"/>
    </row>
    <row r="2706" spans="1:17" ht="30" customHeight="1" x14ac:dyDescent="0.25">
      <c r="A2706" s="1">
        <v>31705</v>
      </c>
      <c r="B2706" s="2" t="str">
        <f>HYPERLINK("https://www.facebook.com/tuoitredakto/", "Công an huyện Đăk Tô tỉnh Kon Tum")</f>
        <v>Công an huyện Đăk Tô tỉnh Kon Tum</v>
      </c>
      <c r="C2706" s="12" t="s">
        <v>321</v>
      </c>
      <c r="D2706" s="12" t="s">
        <v>322</v>
      </c>
      <c r="F2706" s="4"/>
      <c r="G2706" s="4"/>
      <c r="H2706" s="4"/>
      <c r="I2706" s="1"/>
      <c r="J2706" s="1"/>
      <c r="K2706" s="1"/>
      <c r="L2706" s="1"/>
      <c r="M2706" s="1"/>
      <c r="N2706" s="4"/>
      <c r="O2706" s="4"/>
      <c r="P2706" s="4"/>
      <c r="Q2706" s="4"/>
    </row>
    <row r="2707" spans="1:17" ht="30" customHeight="1" x14ac:dyDescent="0.25">
      <c r="A2707" s="1">
        <v>31706</v>
      </c>
      <c r="B2707" s="2" t="str">
        <f>HYPERLINK("https://huyendakto.kontum.gov.vn/", "UBND Ủy ban nhân dân huyện Đăk Tô tỉnh Kon Tum")</f>
        <v>UBND Ủy ban nhân dân huyện Đăk Tô tỉnh Kon Tum</v>
      </c>
      <c r="C2707" s="12" t="s">
        <v>321</v>
      </c>
      <c r="F2707" s="4"/>
      <c r="G2707" s="4"/>
      <c r="H2707" s="4"/>
      <c r="I2707" s="1"/>
      <c r="J2707" s="1"/>
      <c r="K2707" s="1"/>
      <c r="L2707" s="1"/>
      <c r="M2707" s="1"/>
      <c r="N2707" s="4"/>
      <c r="O2707" s="4"/>
      <c r="P2707" s="4"/>
      <c r="Q2707" s="4"/>
    </row>
    <row r="2708" spans="1:17" ht="30" customHeight="1" x14ac:dyDescent="0.25">
      <c r="A2708" s="1">
        <v>31707</v>
      </c>
      <c r="B2708" s="2" t="str">
        <f>HYPERLINK("https://www.facebook.com/ubndxaeatieu/", "Công an phường Ea Tam _x000D__x000D_
 _x000D__x000D_
  tỉnh Đắk Lắk")</f>
        <v>Công an phường Ea Tam _x000D__x000D_
 _x000D__x000D_
  tỉnh Đắk Lắk</v>
      </c>
      <c r="C2708" s="12" t="s">
        <v>321</v>
      </c>
      <c r="D2708" s="12" t="s">
        <v>322</v>
      </c>
      <c r="F2708" s="4"/>
      <c r="G2708" s="4"/>
      <c r="H2708" s="4"/>
      <c r="I2708" s="1"/>
      <c r="J2708" s="1"/>
      <c r="K2708" s="1"/>
      <c r="L2708" s="1"/>
      <c r="M2708" s="1"/>
      <c r="N2708" s="4"/>
      <c r="O2708" s="4"/>
      <c r="P2708" s="4"/>
      <c r="Q2708" s="4"/>
    </row>
    <row r="2709" spans="1:17" ht="30" customHeight="1" x14ac:dyDescent="0.25">
      <c r="A2709" s="1">
        <v>31708</v>
      </c>
      <c r="B2709" s="2" t="str">
        <f>HYPERLINK("http://tuan.buonmathuot.daklak.gov.vn/dia-chi-va-so-dien-thoai-cua-21-xa-phuong-5.html", "UBND Ủy ban nhân dân phường Ea Tam _x000D__x000D_
 _x000D__x000D_
  tỉnh Đắk Lắk")</f>
        <v>UBND Ủy ban nhân dân phường Ea Tam _x000D__x000D_
 _x000D__x000D_
  tỉnh Đắk Lắk</v>
      </c>
      <c r="C2709" s="12" t="s">
        <v>321</v>
      </c>
      <c r="F2709" s="4"/>
      <c r="G2709" s="4"/>
      <c r="H2709" s="4"/>
      <c r="I2709" s="1"/>
      <c r="J2709" s="1"/>
      <c r="K2709" s="1"/>
      <c r="L2709" s="1"/>
      <c r="M2709" s="1"/>
      <c r="N2709" s="4"/>
      <c r="O2709" s="4"/>
      <c r="P2709" s="4"/>
      <c r="Q2709" s="4"/>
    </row>
    <row r="2710" spans="1:17" ht="30" customHeight="1" x14ac:dyDescent="0.25">
      <c r="A2710" s="1">
        <v>31709</v>
      </c>
      <c r="B2710" s="2" t="str">
        <f>HYPERLINK("https://www.facebook.com/catgialai/", "Công an tỉnh Gia Lai tỉnh Gia Lai")</f>
        <v>Công an tỉnh Gia Lai tỉnh Gia Lai</v>
      </c>
      <c r="C2710" s="12" t="s">
        <v>321</v>
      </c>
      <c r="D2710" s="12" t="s">
        <v>322</v>
      </c>
      <c r="F2710" s="4"/>
      <c r="G2710" s="4"/>
      <c r="H2710" s="4"/>
      <c r="I2710" s="1"/>
      <c r="J2710" s="1"/>
      <c r="K2710" s="1"/>
      <c r="L2710" s="1"/>
      <c r="M2710" s="1"/>
      <c r="N2710" s="4"/>
      <c r="O2710" s="4"/>
      <c r="P2710" s="4"/>
      <c r="Q2710" s="4"/>
    </row>
    <row r="2711" spans="1:17" ht="30" customHeight="1" x14ac:dyDescent="0.25">
      <c r="A2711" s="1">
        <v>31710</v>
      </c>
      <c r="B2711" s="2" t="str">
        <f>HYPERLINK("https://gialai.gov.vn/", "UBND Ủy ban nhân dân tỉnh Gia Lai tỉnh Gia Lai")</f>
        <v>UBND Ủy ban nhân dân tỉnh Gia Lai tỉnh Gia Lai</v>
      </c>
      <c r="C2711" s="12" t="s">
        <v>321</v>
      </c>
      <c r="F2711" s="4"/>
      <c r="G2711" s="4"/>
      <c r="H2711" s="4"/>
      <c r="I2711" s="1"/>
      <c r="J2711" s="1"/>
      <c r="K2711" s="1"/>
      <c r="L2711" s="1"/>
      <c r="M2711" s="1"/>
      <c r="N2711" s="4"/>
      <c r="O2711" s="4"/>
      <c r="P2711" s="4"/>
      <c r="Q2711" s="4"/>
    </row>
    <row r="2712" spans="1:17" ht="30" customHeight="1" x14ac:dyDescent="0.25">
      <c r="A2712" s="1">
        <v>31711</v>
      </c>
      <c r="B2712" s="2" t="str">
        <f>HYPERLINK("https://www.facebook.com/ConganThanhHoaOfficial/?locale=vi_VN", "Công an tỉnh Thanh Hóa tỉnh Thanh Hóa")</f>
        <v>Công an tỉnh Thanh Hóa tỉnh Thanh Hóa</v>
      </c>
      <c r="C2712" s="12" t="s">
        <v>321</v>
      </c>
      <c r="D2712" s="12" t="s">
        <v>322</v>
      </c>
      <c r="F2712" s="4"/>
      <c r="G2712" s="4"/>
      <c r="H2712" s="4"/>
      <c r="I2712" s="1"/>
      <c r="J2712" s="1"/>
      <c r="K2712" s="1"/>
      <c r="L2712" s="1"/>
      <c r="M2712" s="1"/>
      <c r="N2712" s="4"/>
      <c r="O2712" s="4"/>
      <c r="P2712" s="4"/>
      <c r="Q2712" s="4"/>
    </row>
    <row r="2713" spans="1:17" ht="30" customHeight="1" x14ac:dyDescent="0.25">
      <c r="A2713" s="1">
        <v>31712</v>
      </c>
      <c r="B2713" s="2" t="str">
        <f>HYPERLINK("http://www.thanhhoa.gov.vn/", "UBND Ủy ban nhân dân tỉnh Thanh Hóa tỉnh Thanh Hóa")</f>
        <v>UBND Ủy ban nhân dân tỉnh Thanh Hóa tỉnh Thanh Hóa</v>
      </c>
      <c r="C2713" s="12" t="s">
        <v>321</v>
      </c>
      <c r="F2713" s="4"/>
      <c r="G2713" s="4"/>
      <c r="H2713" s="4"/>
      <c r="I2713" s="1"/>
      <c r="J2713" s="1"/>
      <c r="K2713" s="1"/>
      <c r="L2713" s="1"/>
      <c r="M2713" s="1"/>
      <c r="N2713" s="4"/>
      <c r="O2713" s="4"/>
      <c r="P2713" s="4"/>
      <c r="Q2713" s="4"/>
    </row>
    <row r="2714" spans="1:17" ht="30" customHeight="1" x14ac:dyDescent="0.25">
      <c r="A2714" s="1">
        <v>31713</v>
      </c>
      <c r="B2714" s="2" t="str">
        <f>HYPERLINK("https://www.facebook.com/p/C%C3%B4ng-An-T%E1%BB%89nh-B%E1%BA%AFc-Ninh-100067184832103/", "Công an tỉnh Bắc Ninh tỉnh Bắc Ninh")</f>
        <v>Công an tỉnh Bắc Ninh tỉnh Bắc Ninh</v>
      </c>
      <c r="C2714" s="12" t="s">
        <v>321</v>
      </c>
      <c r="D2714" s="12" t="s">
        <v>322</v>
      </c>
      <c r="F2714" s="4"/>
      <c r="G2714" s="4"/>
      <c r="H2714" s="4"/>
      <c r="I2714" s="1"/>
      <c r="J2714" s="1"/>
      <c r="K2714" s="1"/>
      <c r="L2714" s="1"/>
      <c r="M2714" s="1"/>
      <c r="N2714" s="4"/>
      <c r="O2714" s="4"/>
      <c r="P2714" s="4"/>
      <c r="Q2714" s="4"/>
    </row>
    <row r="2715" spans="1:17" ht="30" customHeight="1" x14ac:dyDescent="0.25">
      <c r="A2715" s="1">
        <v>31714</v>
      </c>
      <c r="B2715" s="2" t="str">
        <f>HYPERLINK("https://bacninh.gov.vn/", "UBND Ủy ban nhân dânn tỉnh Bắc Ninh tỉnh Bắc Ninh")</f>
        <v>UBND Ủy ban nhân dânn tỉnh Bắc Ninh tỉnh Bắc Ninh</v>
      </c>
      <c r="C2715" s="12" t="s">
        <v>321</v>
      </c>
      <c r="F2715" s="4"/>
      <c r="G2715" s="4"/>
      <c r="H2715" s="4"/>
      <c r="I2715" s="1"/>
      <c r="J2715" s="1"/>
      <c r="K2715" s="1"/>
      <c r="L2715" s="1"/>
      <c r="M2715" s="1"/>
      <c r="N2715" s="4"/>
      <c r="O2715" s="4"/>
      <c r="P2715" s="4"/>
      <c r="Q2715" s="4"/>
    </row>
    <row r="2716" spans="1:17" ht="30" customHeight="1" x14ac:dyDescent="0.25">
      <c r="A2716" s="1">
        <v>31715</v>
      </c>
      <c r="B2716" s="2" t="str">
        <f>HYPERLINK("https://www.facebook.com/p/C%C3%B4ng-An-T%E1%BB%89nh-B%E1%BA%AFc-Ninh-100067184832103/", "Công an tỉnh Bắc Ninh tỉnh Bắc Ninh")</f>
        <v>Công an tỉnh Bắc Ninh tỉnh Bắc Ninh</v>
      </c>
      <c r="C2716" s="12" t="s">
        <v>321</v>
      </c>
      <c r="D2716" s="12" t="s">
        <v>322</v>
      </c>
      <c r="F2716" s="4"/>
      <c r="G2716" s="4"/>
      <c r="H2716" s="4"/>
      <c r="I2716" s="1"/>
      <c r="J2716" s="1"/>
      <c r="K2716" s="1"/>
      <c r="L2716" s="1"/>
      <c r="M2716" s="1"/>
      <c r="N2716" s="4"/>
      <c r="O2716" s="4"/>
      <c r="P2716" s="4"/>
      <c r="Q2716" s="4"/>
    </row>
    <row r="2717" spans="1:17" ht="30" customHeight="1" x14ac:dyDescent="0.25">
      <c r="A2717" s="1">
        <v>31716</v>
      </c>
      <c r="B2717" s="2" t="str">
        <f>HYPERLINK("https://bacninh.gov.vn/", "UBND Ủy ban nhân dânn tỉnh Bắc Ninh tỉnh Bắc Ninh")</f>
        <v>UBND Ủy ban nhân dânn tỉnh Bắc Ninh tỉnh Bắc Ninh</v>
      </c>
      <c r="C2717" s="12" t="s">
        <v>321</v>
      </c>
      <c r="F2717" s="4"/>
      <c r="G2717" s="4"/>
      <c r="H2717" s="4"/>
      <c r="I2717" s="1"/>
      <c r="J2717" s="1"/>
      <c r="K2717" s="1"/>
      <c r="L2717" s="1"/>
      <c r="M2717" s="1"/>
      <c r="N2717" s="4"/>
      <c r="O2717" s="4"/>
      <c r="P2717" s="4"/>
      <c r="Q2717" s="4"/>
    </row>
    <row r="2718" spans="1:17" ht="30" customHeight="1" x14ac:dyDescent="0.25">
      <c r="A2718" s="1">
        <v>31717</v>
      </c>
      <c r="B2718" s="2" t="s">
        <v>43</v>
      </c>
      <c r="C2718" s="15" t="s">
        <v>1</v>
      </c>
      <c r="D2718" s="12" t="s">
        <v>322</v>
      </c>
      <c r="F2718" s="4"/>
      <c r="G2718" s="4"/>
      <c r="H2718" s="4"/>
      <c r="I2718" s="1"/>
      <c r="J2718" s="1"/>
      <c r="K2718" s="1"/>
      <c r="L2718" s="1"/>
      <c r="M2718" s="1"/>
      <c r="N2718" s="4"/>
      <c r="O2718" s="4"/>
      <c r="P2718" s="4"/>
      <c r="Q2718" s="4"/>
    </row>
    <row r="2719" spans="1:17" ht="30" customHeight="1" x14ac:dyDescent="0.25">
      <c r="A2719" s="1">
        <v>31718</v>
      </c>
      <c r="B2719" s="2" t="s">
        <v>44</v>
      </c>
      <c r="C2719" s="12" t="s">
        <v>321</v>
      </c>
      <c r="F2719" s="4"/>
      <c r="G2719" s="4"/>
      <c r="H2719" s="4"/>
      <c r="I2719" s="1"/>
      <c r="J2719" s="1"/>
      <c r="K2719" s="1"/>
      <c r="L2719" s="1"/>
      <c r="M2719" s="1"/>
      <c r="N2719" s="4"/>
      <c r="O2719" s="4"/>
      <c r="P2719" s="4"/>
      <c r="Q2719" s="4"/>
    </row>
    <row r="2720" spans="1:17" ht="30" customHeight="1" x14ac:dyDescent="0.25">
      <c r="A2720" s="1">
        <v>31719</v>
      </c>
      <c r="B2720" s="2" t="str">
        <f>HYPERLINK("https://www.facebook.com/Vinhandanphucv/", "Công an xã Thượng Cốc tỉnh Hòa Bình")</f>
        <v>Công an xã Thượng Cốc tỉnh Hòa Bình</v>
      </c>
      <c r="C2720" s="12" t="s">
        <v>321</v>
      </c>
      <c r="D2720" s="12" t="s">
        <v>322</v>
      </c>
      <c r="F2720" s="4"/>
      <c r="G2720" s="4"/>
      <c r="H2720" s="4"/>
      <c r="I2720" s="1"/>
      <c r="J2720" s="1"/>
      <c r="K2720" s="1"/>
      <c r="L2720" s="1"/>
      <c r="M2720" s="1"/>
      <c r="N2720" s="4"/>
      <c r="O2720" s="4"/>
      <c r="P2720" s="4"/>
      <c r="Q2720" s="4"/>
    </row>
    <row r="2721" spans="1:17" ht="30" customHeight="1" x14ac:dyDescent="0.25">
      <c r="A2721" s="1">
        <v>31720</v>
      </c>
      <c r="B2721" s="2" t="str">
        <f>HYPERLINK("https://xathuongcoc.hoabinh.gov.vn/", "UBND Ủy ban nhân dân xã Thượng Cốc tỉnh Hòa Bình")</f>
        <v>UBND Ủy ban nhân dân xã Thượng Cốc tỉnh Hòa Bình</v>
      </c>
      <c r="C2721" s="12" t="s">
        <v>321</v>
      </c>
      <c r="F2721" s="4"/>
      <c r="G2721" s="4"/>
      <c r="H2721" s="4"/>
      <c r="I2721" s="1"/>
      <c r="J2721" s="1"/>
      <c r="K2721" s="1"/>
      <c r="L2721" s="1"/>
      <c r="M2721" s="1"/>
      <c r="N2721" s="4"/>
      <c r="O2721" s="4"/>
      <c r="P2721" s="4"/>
      <c r="Q2721" s="4"/>
    </row>
    <row r="2722" spans="1:17" ht="30" customHeight="1" x14ac:dyDescent="0.25">
      <c r="A2722" s="1">
        <v>31721</v>
      </c>
      <c r="B2722" s="2" t="str">
        <f>HYPERLINK("https://www.facebook.com/vinhandanphucvu198/", "Công an thị xã Hồng Lĩnh tỉnh Hà Tĩnh")</f>
        <v>Công an thị xã Hồng Lĩnh tỉnh Hà Tĩnh</v>
      </c>
      <c r="C2722" s="12" t="s">
        <v>321</v>
      </c>
      <c r="D2722" s="12" t="s">
        <v>322</v>
      </c>
      <c r="F2722" s="4"/>
      <c r="G2722" s="4"/>
      <c r="H2722" s="4"/>
      <c r="I2722" s="1"/>
      <c r="J2722" s="1"/>
      <c r="K2722" s="1"/>
      <c r="L2722" s="1"/>
      <c r="M2722" s="1"/>
      <c r="N2722" s="4"/>
      <c r="O2722" s="4"/>
      <c r="P2722" s="4"/>
      <c r="Q2722" s="4"/>
    </row>
    <row r="2723" spans="1:17" ht="30" customHeight="1" x14ac:dyDescent="0.25">
      <c r="A2723" s="1">
        <v>31722</v>
      </c>
      <c r="B2723" s="2" t="str">
        <f>HYPERLINK("https://honglinh.hatinh.gov.vn/", "UBND Ủy ban nhân dân thị xã Hồng Lĩnh tỉnh Hà Tĩnh")</f>
        <v>UBND Ủy ban nhân dân thị xã Hồng Lĩnh tỉnh Hà Tĩnh</v>
      </c>
      <c r="C2723" s="12" t="s">
        <v>321</v>
      </c>
      <c r="F2723" s="4"/>
      <c r="G2723" s="4"/>
      <c r="H2723" s="4"/>
      <c r="I2723" s="1"/>
      <c r="J2723" s="1"/>
      <c r="K2723" s="1"/>
      <c r="L2723" s="1"/>
      <c r="M2723" s="1"/>
      <c r="N2723" s="4"/>
      <c r="O2723" s="4"/>
      <c r="P2723" s="4"/>
      <c r="Q2723" s="4"/>
    </row>
    <row r="2724" spans="1:17" ht="30" customHeight="1" x14ac:dyDescent="0.25">
      <c r="A2724" s="1">
        <v>31723</v>
      </c>
      <c r="B2724" s="2" t="str">
        <f>HYPERLINK("https://www.facebook.com/tuoitreconganvinhlong/", "Công an tỉnh Vĩnh Long tỉnh Vĩnh Long")</f>
        <v>Công an tỉnh Vĩnh Long tỉnh Vĩnh Long</v>
      </c>
      <c r="C2724" s="12" t="s">
        <v>321</v>
      </c>
      <c r="D2724" s="12" t="s">
        <v>322</v>
      </c>
      <c r="F2724" s="4"/>
      <c r="G2724" s="4"/>
      <c r="H2724" s="4"/>
      <c r="I2724" s="1"/>
      <c r="J2724" s="1"/>
      <c r="K2724" s="1"/>
      <c r="L2724" s="1"/>
      <c r="M2724" s="1"/>
      <c r="N2724" s="4"/>
      <c r="O2724" s="4"/>
      <c r="P2724" s="4"/>
      <c r="Q2724" s="4"/>
    </row>
    <row r="2725" spans="1:17" ht="30" customHeight="1" x14ac:dyDescent="0.25">
      <c r="A2725" s="1">
        <v>31724</v>
      </c>
      <c r="B2725" s="2" t="str">
        <f>HYPERLINK("https://vinhlong.gov.vn/", "UBND Ủy ban nhân dân tỉnh Vĩnh Long tỉnh Vĩnh Long")</f>
        <v>UBND Ủy ban nhân dân tỉnh Vĩnh Long tỉnh Vĩnh Long</v>
      </c>
      <c r="C2725" s="12" t="s">
        <v>321</v>
      </c>
      <c r="F2725" s="4"/>
      <c r="G2725" s="4"/>
      <c r="H2725" s="4"/>
      <c r="I2725" s="1"/>
      <c r="J2725" s="1"/>
      <c r="K2725" s="1"/>
      <c r="L2725" s="1"/>
      <c r="M2725" s="1"/>
      <c r="N2725" s="4"/>
      <c r="O2725" s="4"/>
      <c r="P2725" s="4"/>
      <c r="Q2725" s="4"/>
    </row>
    <row r="2726" spans="1:17" ht="30" customHeight="1" x14ac:dyDescent="0.25">
      <c r="A2726" s="1">
        <v>31725</v>
      </c>
      <c r="B2726" s="2" t="str">
        <f>HYPERLINK("https://www.facebook.com/catphatinh/?locale=vi_VN", "Công an thành phố Hà Tĩnh tỉnh Hà Tĩnh")</f>
        <v>Công an thành phố Hà Tĩnh tỉnh Hà Tĩnh</v>
      </c>
      <c r="C2726" s="12" t="s">
        <v>321</v>
      </c>
      <c r="D2726" s="12" t="s">
        <v>322</v>
      </c>
      <c r="F2726" s="4"/>
      <c r="G2726" s="4"/>
      <c r="H2726" s="4"/>
      <c r="I2726" s="1"/>
      <c r="J2726" s="1"/>
      <c r="K2726" s="1"/>
      <c r="L2726" s="1"/>
      <c r="M2726" s="1"/>
      <c r="N2726" s="4"/>
      <c r="O2726" s="4"/>
      <c r="P2726" s="4"/>
      <c r="Q2726" s="4"/>
    </row>
    <row r="2727" spans="1:17" ht="30" customHeight="1" x14ac:dyDescent="0.25">
      <c r="A2727" s="1">
        <v>31726</v>
      </c>
      <c r="B2727" s="2" t="str">
        <f>HYPERLINK("https://hatinh.gov.vn/", "UBND Ủy ban nhân dân thành phố Hà Tĩnh tỉnh Hà Tĩnh")</f>
        <v>UBND Ủy ban nhân dân thành phố Hà Tĩnh tỉnh Hà Tĩnh</v>
      </c>
      <c r="C2727" s="12" t="s">
        <v>321</v>
      </c>
      <c r="F2727" s="4"/>
      <c r="G2727" s="4"/>
      <c r="H2727" s="4"/>
      <c r="I2727" s="1"/>
      <c r="J2727" s="1"/>
      <c r="K2727" s="1"/>
      <c r="L2727" s="1"/>
      <c r="M2727" s="1"/>
      <c r="N2727" s="4"/>
      <c r="O2727" s="4"/>
      <c r="P2727" s="4"/>
      <c r="Q2727" s="4"/>
    </row>
    <row r="2728" spans="1:17" ht="30" customHeight="1" x14ac:dyDescent="0.25">
      <c r="A2728" s="1">
        <v>31727</v>
      </c>
      <c r="B2728" s="2" t="str">
        <f>HYPERLINK("https://www.facebook.com/congantpdanang/", "Công an thành phố Đà Nẵng thành phố Đà Nẵng")</f>
        <v>Công an thành phố Đà Nẵng thành phố Đà Nẵng</v>
      </c>
      <c r="C2728" s="12" t="s">
        <v>321</v>
      </c>
      <c r="D2728" s="12" t="s">
        <v>322</v>
      </c>
      <c r="F2728" s="4"/>
      <c r="G2728" s="4"/>
      <c r="H2728" s="4"/>
      <c r="I2728" s="1"/>
      <c r="J2728" s="1"/>
      <c r="K2728" s="1"/>
      <c r="L2728" s="1"/>
      <c r="M2728" s="1"/>
      <c r="N2728" s="4"/>
      <c r="O2728" s="4"/>
      <c r="P2728" s="4"/>
      <c r="Q2728" s="4"/>
    </row>
    <row r="2729" spans="1:17" ht="30" customHeight="1" x14ac:dyDescent="0.25">
      <c r="A2729" s="1">
        <v>31728</v>
      </c>
      <c r="B2729" s="2" t="str">
        <f>HYPERLINK("https://www.danang.gov.vn/", "UBND Ủy ban nhân dân thành phố Đà Nẵng thành phố Đà Nẵng")</f>
        <v>UBND Ủy ban nhân dân thành phố Đà Nẵng thành phố Đà Nẵng</v>
      </c>
      <c r="C2729" s="12" t="s">
        <v>321</v>
      </c>
      <c r="F2729" s="4"/>
      <c r="G2729" s="4"/>
      <c r="H2729" s="4"/>
      <c r="I2729" s="1"/>
      <c r="J2729" s="1"/>
      <c r="K2729" s="1"/>
      <c r="L2729" s="1"/>
      <c r="M2729" s="1"/>
      <c r="N2729" s="4"/>
      <c r="O2729" s="4"/>
      <c r="P2729" s="4"/>
      <c r="Q2729" s="4"/>
    </row>
    <row r="2730" spans="1:17" ht="30" customHeight="1" x14ac:dyDescent="0.25">
      <c r="A2730" s="1">
        <v>31729</v>
      </c>
      <c r="B2730" s="2" t="str">
        <f>HYPERLINK("https://www.facebook.com/conganlt/", "Công an huyện Lệ Thủy tỉnh Quảng Bình")</f>
        <v>Công an huyện Lệ Thủy tỉnh Quảng Bình</v>
      </c>
      <c r="C2730" s="12" t="s">
        <v>321</v>
      </c>
      <c r="D2730" s="12" t="s">
        <v>322</v>
      </c>
      <c r="F2730" s="4"/>
      <c r="G2730" s="4"/>
      <c r="H2730" s="4"/>
      <c r="I2730" s="1"/>
      <c r="J2730" s="1"/>
      <c r="K2730" s="1"/>
      <c r="L2730" s="1"/>
      <c r="M2730" s="1"/>
      <c r="N2730" s="4"/>
      <c r="O2730" s="4"/>
      <c r="P2730" s="4"/>
      <c r="Q2730" s="4"/>
    </row>
    <row r="2731" spans="1:17" ht="30" customHeight="1" x14ac:dyDescent="0.25">
      <c r="A2731" s="1">
        <v>31730</v>
      </c>
      <c r="B2731" s="2" t="str">
        <f>HYPERLINK("https://lethuy.quangbinh.gov.vn/", "UBND Ủy ban nhân dân huyện Lệ Thủy tỉnh Quảng Bình")</f>
        <v>UBND Ủy ban nhân dân huyện Lệ Thủy tỉnh Quảng Bình</v>
      </c>
      <c r="C2731" s="12" t="s">
        <v>321</v>
      </c>
      <c r="F2731" s="4"/>
      <c r="G2731" s="4"/>
      <c r="H2731" s="4"/>
      <c r="I2731" s="1"/>
      <c r="J2731" s="1"/>
      <c r="K2731" s="1"/>
      <c r="L2731" s="1"/>
      <c r="M2731" s="1"/>
      <c r="N2731" s="4"/>
      <c r="O2731" s="4"/>
      <c r="P2731" s="4"/>
      <c r="Q2731" s="4"/>
    </row>
    <row r="2732" spans="1:17" ht="30" customHeight="1" x14ac:dyDescent="0.25">
      <c r="A2732" s="1">
        <v>31731</v>
      </c>
      <c r="B2732" s="2" t="str">
        <f>HYPERLINK("https://www.facebook.com/conganlt/", "Công an huyện Lệ Thủy tỉnh Quảng Bình")</f>
        <v>Công an huyện Lệ Thủy tỉnh Quảng Bình</v>
      </c>
      <c r="C2732" s="12" t="s">
        <v>321</v>
      </c>
      <c r="D2732" s="12" t="s">
        <v>322</v>
      </c>
      <c r="F2732" s="4"/>
      <c r="G2732" s="4"/>
      <c r="H2732" s="4"/>
      <c r="I2732" s="1"/>
      <c r="J2732" s="1"/>
      <c r="K2732" s="1"/>
      <c r="L2732" s="1"/>
      <c r="M2732" s="1"/>
      <c r="N2732" s="4"/>
      <c r="O2732" s="4"/>
      <c r="P2732" s="4"/>
      <c r="Q2732" s="4"/>
    </row>
    <row r="2733" spans="1:17" ht="30" customHeight="1" x14ac:dyDescent="0.25">
      <c r="A2733" s="1">
        <v>31732</v>
      </c>
      <c r="B2733" s="2" t="str">
        <f>HYPERLINK("https://lethuy.quangbinh.gov.vn/", "UBND Ủy ban nhân dân huyện Lệ Thủy tỉnh Quảng Bình")</f>
        <v>UBND Ủy ban nhân dân huyện Lệ Thủy tỉnh Quảng Bình</v>
      </c>
      <c r="C2733" s="12" t="s">
        <v>321</v>
      </c>
      <c r="F2733" s="4"/>
      <c r="G2733" s="4"/>
      <c r="H2733" s="4"/>
      <c r="I2733" s="1"/>
      <c r="J2733" s="1"/>
      <c r="K2733" s="1"/>
      <c r="L2733" s="1"/>
      <c r="M2733" s="1"/>
      <c r="N2733" s="4"/>
      <c r="O2733" s="4"/>
      <c r="P2733" s="4"/>
      <c r="Q2733" s="4"/>
    </row>
    <row r="2734" spans="1:17" ht="30" customHeight="1" x14ac:dyDescent="0.25">
      <c r="A2734" s="1">
        <v>31733</v>
      </c>
      <c r="B2734" s="2" t="str">
        <f>HYPERLINK("https://www.facebook.com/p/C%C3%B4ng-an-huy%E1%BB%87n-%C4%90%E1%BB%A9c-C%C6%A1-100057245957638/", "Công an huyện Đức Cơ tỉnh Gia Lai")</f>
        <v>Công an huyện Đức Cơ tỉnh Gia Lai</v>
      </c>
      <c r="C2734" s="12" t="s">
        <v>321</v>
      </c>
      <c r="D2734" s="12" t="s">
        <v>322</v>
      </c>
      <c r="F2734" s="4"/>
      <c r="G2734" s="4"/>
      <c r="H2734" s="4"/>
      <c r="I2734" s="1"/>
      <c r="J2734" s="1"/>
      <c r="K2734" s="1"/>
      <c r="L2734" s="1"/>
      <c r="M2734" s="1"/>
      <c r="N2734" s="4"/>
      <c r="O2734" s="4"/>
      <c r="P2734" s="4"/>
      <c r="Q2734" s="4"/>
    </row>
    <row r="2735" spans="1:17" ht="30" customHeight="1" x14ac:dyDescent="0.25">
      <c r="A2735" s="1">
        <v>31734</v>
      </c>
      <c r="B2735" s="2" t="str">
        <f>HYPERLINK("https://ducco.gialai.gov.vn/Home.aspx", "UBND Ủy ban nhân dân huyện Đức Cơ tỉnh Gia Lai")</f>
        <v>UBND Ủy ban nhân dân huyện Đức Cơ tỉnh Gia Lai</v>
      </c>
      <c r="C2735" s="12" t="s">
        <v>321</v>
      </c>
      <c r="F2735" s="4"/>
      <c r="G2735" s="4"/>
      <c r="H2735" s="4"/>
      <c r="I2735" s="1"/>
      <c r="J2735" s="1"/>
      <c r="K2735" s="1"/>
      <c r="L2735" s="1"/>
      <c r="M2735" s="1"/>
      <c r="N2735" s="4"/>
      <c r="O2735" s="4"/>
      <c r="P2735" s="4"/>
      <c r="Q2735" s="4"/>
    </row>
    <row r="2736" spans="1:17" ht="30" customHeight="1" x14ac:dyDescent="0.25">
      <c r="A2736" s="1">
        <v>31735</v>
      </c>
      <c r="B2736" s="2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2736" s="12" t="s">
        <v>321</v>
      </c>
      <c r="D2736" s="12" t="s">
        <v>322</v>
      </c>
      <c r="F2736" s="4"/>
      <c r="G2736" s="4"/>
      <c r="H2736" s="4"/>
      <c r="I2736" s="1"/>
      <c r="J2736" s="1"/>
      <c r="K2736" s="1"/>
      <c r="L2736" s="1"/>
      <c r="M2736" s="1"/>
      <c r="N2736" s="4"/>
      <c r="O2736" s="4"/>
      <c r="P2736" s="4"/>
      <c r="Q2736" s="4"/>
    </row>
    <row r="2737" spans="1:17" ht="30" customHeight="1" x14ac:dyDescent="0.25">
      <c r="A2737" s="1">
        <v>31736</v>
      </c>
      <c r="B2737" s="2" t="str">
        <f>HYPERLINK("https://tambinh.vinhlong.gov.vn/", "UBND Ủy ban nhân dân huyện Tam Bình tỉnh Vĩnh Long")</f>
        <v>UBND Ủy ban nhân dân huyện Tam Bình tỉnh Vĩnh Long</v>
      </c>
      <c r="C2737" s="12" t="s">
        <v>321</v>
      </c>
      <c r="F2737" s="4"/>
      <c r="G2737" s="4"/>
      <c r="H2737" s="4"/>
      <c r="I2737" s="1"/>
      <c r="J2737" s="1"/>
      <c r="K2737" s="1"/>
      <c r="L2737" s="1"/>
      <c r="M2737" s="1"/>
      <c r="N2737" s="4"/>
      <c r="O2737" s="4"/>
      <c r="P2737" s="4"/>
      <c r="Q2737" s="4"/>
    </row>
    <row r="2738" spans="1:17" ht="30" customHeight="1" x14ac:dyDescent="0.25">
      <c r="A2738" s="1">
        <v>31737</v>
      </c>
      <c r="B2738" s="2" t="str">
        <f>HYPERLINK("https://www.facebook.com/p/C%C3%B4ng-an-Th%E1%BB%8B-tr%E1%BA%A5n-Tam-B%C3%ACnh-V%C4%A9nh-Long-100082785603823/?locale=ms_MY&amp;_rdr", "Công an huyện Tam Bình tỉnh Vĩnh Long")</f>
        <v>Công an huyện Tam Bình tỉnh Vĩnh Long</v>
      </c>
      <c r="C2738" s="12" t="s">
        <v>321</v>
      </c>
      <c r="D2738" s="12" t="s">
        <v>322</v>
      </c>
      <c r="F2738" s="4"/>
      <c r="G2738" s="4"/>
      <c r="H2738" s="4"/>
      <c r="I2738" s="1"/>
      <c r="J2738" s="1"/>
      <c r="K2738" s="1"/>
      <c r="L2738" s="1"/>
      <c r="M2738" s="1"/>
      <c r="N2738" s="4"/>
      <c r="O2738" s="4"/>
      <c r="P2738" s="4"/>
      <c r="Q2738" s="4"/>
    </row>
    <row r="2739" spans="1:17" ht="30" customHeight="1" x14ac:dyDescent="0.25">
      <c r="A2739" s="1">
        <v>31738</v>
      </c>
      <c r="B2739" s="2" t="str">
        <f>HYPERLINK("https://tambinh.vinhlong.gov.vn/", "UBND Ủy ban nhân dân huyện Tam Bình tỉnh Vĩnh Long")</f>
        <v>UBND Ủy ban nhân dân huyện Tam Bình tỉnh Vĩnh Long</v>
      </c>
      <c r="C2739" s="12" t="s">
        <v>321</v>
      </c>
      <c r="F2739" s="4"/>
      <c r="G2739" s="4"/>
      <c r="H2739" s="4"/>
      <c r="I2739" s="1"/>
      <c r="J2739" s="1"/>
      <c r="K2739" s="1"/>
      <c r="L2739" s="1"/>
      <c r="M2739" s="1"/>
      <c r="N2739" s="4"/>
      <c r="O2739" s="4"/>
      <c r="P2739" s="4"/>
      <c r="Q2739" s="4"/>
    </row>
    <row r="2740" spans="1:17" ht="30" customHeight="1" x14ac:dyDescent="0.25">
      <c r="A2740" s="1">
        <v>31739</v>
      </c>
      <c r="B2740" s="2" t="str">
        <f>HYPERLINK("https://www.facebook.com/tuoitreconganbaclieu/?locale=vi_VN", "Công an tỉnh Bạc Liêu tỉnh Bạc Liêu")</f>
        <v>Công an tỉnh Bạc Liêu tỉnh Bạc Liêu</v>
      </c>
      <c r="C2740" s="12" t="s">
        <v>321</v>
      </c>
      <c r="D2740" s="12" t="s">
        <v>322</v>
      </c>
      <c r="F2740" s="4"/>
      <c r="G2740" s="4"/>
      <c r="H2740" s="4"/>
      <c r="I2740" s="1"/>
      <c r="J2740" s="1"/>
      <c r="K2740" s="1"/>
      <c r="L2740" s="1"/>
      <c r="M2740" s="1"/>
      <c r="N2740" s="4"/>
      <c r="O2740" s="4"/>
      <c r="P2740" s="4"/>
      <c r="Q2740" s="4"/>
    </row>
    <row r="2741" spans="1:17" ht="30" customHeight="1" x14ac:dyDescent="0.25">
      <c r="A2741" s="1">
        <v>31740</v>
      </c>
      <c r="B2741" s="2" t="str">
        <f>HYPERLINK("https://baclieu.gov.vn/", "UBND Ủy ban nhân dân tỉnh Bạc Liêu tỉnh Bạc Liêu")</f>
        <v>UBND Ủy ban nhân dân tỉnh Bạc Liêu tỉnh Bạc Liêu</v>
      </c>
      <c r="C2741" s="12" t="s">
        <v>321</v>
      </c>
      <c r="F2741" s="4"/>
      <c r="G2741" s="4"/>
      <c r="H2741" s="4"/>
      <c r="I2741" s="1"/>
      <c r="J2741" s="1"/>
      <c r="K2741" s="1"/>
      <c r="L2741" s="1"/>
      <c r="M2741" s="1"/>
      <c r="N2741" s="4"/>
      <c r="O2741" s="4"/>
      <c r="P2741" s="4"/>
      <c r="Q2741" s="4"/>
    </row>
    <row r="2742" spans="1:17" ht="30" customHeight="1" x14ac:dyDescent="0.25">
      <c r="A2742" s="1">
        <v>31741</v>
      </c>
      <c r="B2742" s="2" t="str">
        <f>HYPERLINK("https://www.facebook.com/antttxvc/?locale=vi_VN", "Công an xã Vĩnh Châu tỉnh Sóc Trăng")</f>
        <v>Công an xã Vĩnh Châu tỉnh Sóc Trăng</v>
      </c>
      <c r="C2742" s="12" t="s">
        <v>321</v>
      </c>
      <c r="D2742" s="12" t="s">
        <v>322</v>
      </c>
      <c r="F2742" s="4"/>
      <c r="G2742" s="4"/>
      <c r="H2742" s="4"/>
      <c r="I2742" s="1"/>
      <c r="J2742" s="1"/>
      <c r="K2742" s="1"/>
      <c r="L2742" s="1"/>
      <c r="M2742" s="1"/>
      <c r="N2742" s="4"/>
      <c r="O2742" s="4"/>
      <c r="P2742" s="4"/>
      <c r="Q2742" s="4"/>
    </row>
    <row r="2743" spans="1:17" ht="30" customHeight="1" x14ac:dyDescent="0.25">
      <c r="A2743" s="1">
        <v>31742</v>
      </c>
      <c r="B2743" s="2" t="str">
        <f>HYPERLINK("https://vinhchau.soctrang.gov.vn/", "UBND Ủy ban nhân dân xã Vĩnh Châu tỉnh Sóc Trăng")</f>
        <v>UBND Ủy ban nhân dân xã Vĩnh Châu tỉnh Sóc Trăng</v>
      </c>
      <c r="C2743" s="12" t="s">
        <v>321</v>
      </c>
      <c r="F2743" s="4"/>
      <c r="G2743" s="4"/>
      <c r="H2743" s="4"/>
      <c r="I2743" s="1"/>
      <c r="J2743" s="1"/>
      <c r="K2743" s="1"/>
      <c r="L2743" s="1"/>
      <c r="M2743" s="1"/>
      <c r="N2743" s="4"/>
      <c r="O2743" s="4"/>
      <c r="P2743" s="4"/>
      <c r="Q2743" s="4"/>
    </row>
    <row r="2744" spans="1:17" ht="30" customHeight="1" x14ac:dyDescent="0.25">
      <c r="A2744" s="1">
        <v>31743</v>
      </c>
      <c r="B2744" s="2" t="str">
        <f>HYPERLINK("https://www.facebook.com/XaPhiHung0853504567/", "Công an xã Toàn Sơn tỉnh Hòa Bình")</f>
        <v>Công an xã Toàn Sơn tỉnh Hòa Bình</v>
      </c>
      <c r="C2744" s="12" t="s">
        <v>321</v>
      </c>
      <c r="D2744" s="12" t="s">
        <v>322</v>
      </c>
      <c r="F2744" s="4"/>
      <c r="G2744" s="4"/>
      <c r="H2744" s="4"/>
      <c r="I2744" s="1"/>
      <c r="J2744" s="1"/>
      <c r="K2744" s="1"/>
      <c r="L2744" s="1"/>
      <c r="M2744" s="1"/>
      <c r="N2744" s="4"/>
      <c r="O2744" s="4"/>
      <c r="P2744" s="4"/>
      <c r="Q2744" s="4"/>
    </row>
    <row r="2745" spans="1:17" ht="30" customHeight="1" x14ac:dyDescent="0.25">
      <c r="A2745" s="1">
        <v>31744</v>
      </c>
      <c r="B2745" s="2" t="str">
        <f>HYPERLINK("https://www.hoabinh.gov.vn/tin-chi-tiet/-/bai-viet/tang-50-suat-qua-tet-cho-nguoi-ngheo-xa-toan-son-huyen-a-bac-41652-1102.html", "UBND Ủy ban nhân dân xã Toàn Sơn tỉnh Hòa Bình")</f>
        <v>UBND Ủy ban nhân dân xã Toàn Sơn tỉnh Hòa Bình</v>
      </c>
      <c r="C2745" s="12" t="s">
        <v>321</v>
      </c>
      <c r="F2745" s="4"/>
      <c r="G2745" s="4"/>
      <c r="H2745" s="4"/>
      <c r="I2745" s="1"/>
      <c r="J2745" s="1"/>
      <c r="K2745" s="1"/>
      <c r="L2745" s="1"/>
      <c r="M2745" s="1"/>
      <c r="N2745" s="4"/>
      <c r="O2745" s="4"/>
      <c r="P2745" s="4"/>
      <c r="Q2745" s="4"/>
    </row>
    <row r="2746" spans="1:17" ht="30" customHeight="1" x14ac:dyDescent="0.25">
      <c r="A2746" s="1">
        <v>31745</v>
      </c>
      <c r="B2746" s="2" t="s">
        <v>241</v>
      </c>
      <c r="C2746" s="13" t="s">
        <v>1</v>
      </c>
      <c r="D2746" s="12" t="s">
        <v>322</v>
      </c>
      <c r="F2746" s="4"/>
      <c r="G2746" s="4"/>
      <c r="H2746" s="4"/>
      <c r="I2746" s="1"/>
      <c r="J2746" s="1"/>
      <c r="K2746" s="1"/>
      <c r="L2746" s="1"/>
      <c r="M2746" s="1"/>
      <c r="N2746" s="4"/>
      <c r="O2746" s="4"/>
      <c r="P2746" s="4"/>
      <c r="Q2746" s="4"/>
    </row>
    <row r="2747" spans="1:17" ht="30" customHeight="1" x14ac:dyDescent="0.25">
      <c r="A2747" s="1">
        <v>31746</v>
      </c>
      <c r="B2747" s="2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2747" s="12" t="s">
        <v>321</v>
      </c>
      <c r="F2747" s="4"/>
      <c r="G2747" s="4"/>
      <c r="H2747" s="4"/>
      <c r="I2747" s="1"/>
      <c r="J2747" s="1"/>
      <c r="K2747" s="1"/>
      <c r="L2747" s="1"/>
      <c r="M2747" s="1"/>
      <c r="N2747" s="4"/>
      <c r="O2747" s="4"/>
      <c r="P2747" s="4"/>
      <c r="Q2747" s="4"/>
    </row>
    <row r="2748" spans="1:17" ht="30" customHeight="1" x14ac:dyDescent="0.25">
      <c r="A2748" s="1">
        <v>31747</v>
      </c>
      <c r="B2748" s="2" t="str">
        <f>HYPERLINK("https://www.facebook.com/xuatnhapcanhquangtri/", "Công an tỉnh Quảng Trị tỉnh Quảng Trị")</f>
        <v>Công an tỉnh Quảng Trị tỉnh Quảng Trị</v>
      </c>
      <c r="C2748" s="12" t="s">
        <v>321</v>
      </c>
      <c r="D2748" s="12" t="s">
        <v>322</v>
      </c>
      <c r="F2748" s="4"/>
      <c r="G2748" s="4"/>
      <c r="H2748" s="4"/>
      <c r="I2748" s="1"/>
      <c r="J2748" s="1"/>
      <c r="K2748" s="1"/>
      <c r="L2748" s="1"/>
      <c r="M2748" s="1"/>
      <c r="N2748" s="4"/>
      <c r="O2748" s="4"/>
      <c r="P2748" s="4"/>
      <c r="Q2748" s="4"/>
    </row>
    <row r="2749" spans="1:17" ht="30" customHeight="1" x14ac:dyDescent="0.25">
      <c r="A2749" s="1">
        <v>31748</v>
      </c>
      <c r="B2749" s="2" t="str">
        <f>HYPERLINK("https://www.quangtri.gov.vn/", "UBND Ủy ban nhân dân tỉnh Quảng Trị tỉnh Quảng Trị")</f>
        <v>UBND Ủy ban nhân dân tỉnh Quảng Trị tỉnh Quảng Trị</v>
      </c>
      <c r="C2749" s="12" t="s">
        <v>321</v>
      </c>
      <c r="F2749" s="4"/>
      <c r="G2749" s="4"/>
      <c r="H2749" s="4"/>
      <c r="I2749" s="1"/>
      <c r="J2749" s="1"/>
      <c r="K2749" s="1"/>
      <c r="L2749" s="1"/>
      <c r="M2749" s="1"/>
      <c r="N2749" s="4"/>
      <c r="O2749" s="4"/>
      <c r="P2749" s="4"/>
      <c r="Q2749" s="4"/>
    </row>
    <row r="2750" spans="1:17" ht="30" customHeight="1" x14ac:dyDescent="0.25">
      <c r="A2750" s="1">
        <v>31749</v>
      </c>
      <c r="B2750" s="2" t="str">
        <f>HYPERLINK("https://www.facebook.com/ConganhuyenDakDoa/", "Công an huyện Đak Đoa tỉnh Gia Lai")</f>
        <v>Công an huyện Đak Đoa tỉnh Gia Lai</v>
      </c>
      <c r="C2750" s="11" t="s">
        <v>321</v>
      </c>
      <c r="D2750" s="12" t="s">
        <v>322</v>
      </c>
      <c r="F2750" s="4"/>
      <c r="G2750" s="4"/>
      <c r="H2750" s="4"/>
      <c r="I2750" s="1"/>
      <c r="J2750" s="1"/>
      <c r="K2750" s="1"/>
      <c r="L2750" s="1"/>
      <c r="M2750" s="1"/>
      <c r="N2750" s="4"/>
      <c r="O2750" s="4"/>
      <c r="P2750" s="4"/>
      <c r="Q2750" s="4"/>
    </row>
    <row r="2751" spans="1:17" ht="30" customHeight="1" x14ac:dyDescent="0.25">
      <c r="A2751" s="1">
        <v>31750</v>
      </c>
      <c r="B2751" s="2" t="str">
        <f>HYPERLINK("https://dakdoa.gialai.gov.vn/", "UBND Ủy ban nhân dân huyện Đak Đoa tỉnh Gia Lai")</f>
        <v>UBND Ủy ban nhân dân huyện Đak Đoa tỉnh Gia Lai</v>
      </c>
      <c r="C2751" s="12" t="s">
        <v>321</v>
      </c>
      <c r="F2751" s="4"/>
      <c r="G2751" s="4"/>
      <c r="H2751" s="4"/>
      <c r="I2751" s="1"/>
      <c r="J2751" s="1"/>
      <c r="K2751" s="1"/>
      <c r="L2751" s="1"/>
      <c r="M2751" s="1"/>
      <c r="N2751" s="4"/>
      <c r="O2751" s="4"/>
      <c r="P2751" s="4"/>
      <c r="Q2751" s="4"/>
    </row>
    <row r="2752" spans="1:17" ht="30" customHeight="1" x14ac:dyDescent="0.25">
      <c r="A2752" s="1">
        <v>31751</v>
      </c>
      <c r="B2752" s="2" t="str">
        <f>HYPERLINK("https://www.facebook.com/conganhatinh/", "Công an tỉnh Hà Tĩnh tỉnh Hà Tĩnh")</f>
        <v>Công an tỉnh Hà Tĩnh tỉnh Hà Tĩnh</v>
      </c>
      <c r="C2752" s="12" t="s">
        <v>321</v>
      </c>
      <c r="D2752" s="12" t="s">
        <v>322</v>
      </c>
      <c r="F2752" s="4"/>
      <c r="G2752" s="4"/>
      <c r="H2752" s="4"/>
      <c r="I2752" s="1"/>
      <c r="J2752" s="1"/>
      <c r="K2752" s="1"/>
      <c r="L2752" s="1"/>
      <c r="M2752" s="1"/>
      <c r="N2752" s="4"/>
      <c r="O2752" s="4"/>
      <c r="P2752" s="4"/>
      <c r="Q2752" s="4"/>
    </row>
    <row r="2753" spans="1:17" ht="30" customHeight="1" x14ac:dyDescent="0.25">
      <c r="A2753" s="1">
        <v>31752</v>
      </c>
      <c r="B2753" s="2" t="str">
        <f>HYPERLINK("https://hatinh.gov.vn/", "UBND Ủy ban nhân dân tỉnh Hà Tĩnh tỉnh Hà Tĩnh")</f>
        <v>UBND Ủy ban nhân dân tỉnh Hà Tĩnh tỉnh Hà Tĩnh</v>
      </c>
      <c r="C2753" s="12" t="s">
        <v>321</v>
      </c>
      <c r="F2753" s="4"/>
      <c r="G2753" s="4"/>
      <c r="H2753" s="4"/>
      <c r="I2753" s="1"/>
      <c r="J2753" s="1"/>
      <c r="K2753" s="1"/>
      <c r="L2753" s="1"/>
      <c r="M2753" s="1"/>
      <c r="N2753" s="4"/>
      <c r="O2753" s="4"/>
      <c r="P2753" s="4"/>
      <c r="Q2753" s="4"/>
    </row>
    <row r="2754" spans="1:17" ht="30" customHeight="1" x14ac:dyDescent="0.25">
      <c r="A2754" s="1">
        <v>31753</v>
      </c>
      <c r="B2754" s="2" t="str">
        <f>HYPERLINK("https://www.facebook.com/conganhatinh/", "Công an tỉnh Hà Tĩnh tỉnh Hà Tĩnh")</f>
        <v>Công an tỉnh Hà Tĩnh tỉnh Hà Tĩnh</v>
      </c>
      <c r="C2754" s="12" t="s">
        <v>321</v>
      </c>
      <c r="D2754" s="12" t="s">
        <v>322</v>
      </c>
      <c r="F2754" s="4"/>
      <c r="G2754" s="4"/>
      <c r="H2754" s="4"/>
      <c r="I2754" s="1"/>
      <c r="J2754" s="1"/>
      <c r="K2754" s="1"/>
      <c r="L2754" s="1"/>
      <c r="M2754" s="1"/>
      <c r="N2754" s="4"/>
      <c r="O2754" s="4"/>
      <c r="P2754" s="4"/>
      <c r="Q2754" s="4"/>
    </row>
    <row r="2755" spans="1:17" ht="30" customHeight="1" x14ac:dyDescent="0.25">
      <c r="A2755" s="1">
        <v>31754</v>
      </c>
      <c r="B2755" s="2" t="str">
        <f>HYPERLINK("https://hatinh.gov.vn/", "UBND Ủy ban nhân dân tỉnh Hà Tĩnh tỉnh Hà Tĩnh")</f>
        <v>UBND Ủy ban nhân dân tỉnh Hà Tĩnh tỉnh Hà Tĩnh</v>
      </c>
      <c r="C2755" s="12" t="s">
        <v>321</v>
      </c>
      <c r="F2755" s="4"/>
      <c r="G2755" s="4"/>
      <c r="H2755" s="4"/>
      <c r="I2755" s="1"/>
      <c r="J2755" s="1"/>
      <c r="K2755" s="1"/>
      <c r="L2755" s="1"/>
      <c r="M2755" s="1"/>
      <c r="N2755" s="4"/>
      <c r="O2755" s="4"/>
      <c r="P2755" s="4"/>
      <c r="Q2755" s="4"/>
    </row>
    <row r="2756" spans="1:17" ht="30" customHeight="1" x14ac:dyDescent="0.25">
      <c r="A2756" s="1">
        <v>31755</v>
      </c>
      <c r="B2756" s="2" t="str">
        <f>HYPERLINK("https://www.facebook.com/tuoitreconganninhbinh/", "Công an tỉnh Ninh Bình tỉnh Ninh Bình")</f>
        <v>Công an tỉnh Ninh Bình tỉnh Ninh Bình</v>
      </c>
      <c r="C2756" s="12" t="s">
        <v>321</v>
      </c>
      <c r="D2756" s="12" t="s">
        <v>322</v>
      </c>
      <c r="F2756" s="4"/>
      <c r="G2756" s="4"/>
      <c r="H2756" s="4"/>
      <c r="I2756" s="1"/>
      <c r="J2756" s="1"/>
      <c r="K2756" s="1"/>
      <c r="L2756" s="1"/>
      <c r="M2756" s="1"/>
      <c r="N2756" s="4"/>
      <c r="O2756" s="4"/>
      <c r="P2756" s="4"/>
      <c r="Q2756" s="4"/>
    </row>
    <row r="2757" spans="1:17" ht="30" customHeight="1" x14ac:dyDescent="0.25">
      <c r="A2757" s="1">
        <v>31756</v>
      </c>
      <c r="B2757" s="2" t="str">
        <f>HYPERLINK("https://ninhbinh.gov.vn/", "UBND Ủy ban nhân dân tỉnh Ninh Bình tỉnh Ninh Bình")</f>
        <v>UBND Ủy ban nhân dân tỉnh Ninh Bình tỉnh Ninh Bình</v>
      </c>
      <c r="C2757" s="12" t="s">
        <v>321</v>
      </c>
      <c r="F2757" s="4"/>
      <c r="G2757" s="4"/>
      <c r="H2757" s="4"/>
      <c r="I2757" s="1"/>
      <c r="J2757" s="1"/>
      <c r="K2757" s="1"/>
      <c r="L2757" s="1"/>
      <c r="M2757" s="1"/>
      <c r="N2757" s="4"/>
      <c r="O2757" s="4"/>
      <c r="P2757" s="4"/>
      <c r="Q2757" s="4"/>
    </row>
    <row r="2758" spans="1:17" ht="30" customHeight="1" x14ac:dyDescent="0.25">
      <c r="A2758" s="1">
        <v>31757</v>
      </c>
      <c r="B2758" s="2" t="str">
        <f>HYPERLINK("https://www.facebook.com/doanthanhniencongantayninh/", "Công an tỉnh Tây Ninh tỉnh TÂY NINH")</f>
        <v>Công an tỉnh Tây Ninh tỉnh TÂY NINH</v>
      </c>
      <c r="C2758" s="12" t="s">
        <v>321</v>
      </c>
      <c r="D2758" s="12" t="s">
        <v>322</v>
      </c>
      <c r="F2758" s="4"/>
      <c r="G2758" s="4"/>
      <c r="H2758" s="4"/>
      <c r="I2758" s="1"/>
      <c r="J2758" s="1"/>
      <c r="K2758" s="1"/>
      <c r="L2758" s="1"/>
      <c r="M2758" s="1"/>
      <c r="N2758" s="4"/>
      <c r="O2758" s="4"/>
      <c r="P2758" s="4"/>
      <c r="Q2758" s="4"/>
    </row>
    <row r="2759" spans="1:17" ht="30" customHeight="1" x14ac:dyDescent="0.25">
      <c r="A2759" s="1">
        <v>31758</v>
      </c>
      <c r="B2759" s="2" t="str">
        <f>HYPERLINK("https://www.tayninh.gov.vn/", "UBND Ủy ban nhân dân tỉnh Tây Ninh tỉnh TÂY NINH")</f>
        <v>UBND Ủy ban nhân dân tỉnh Tây Ninh tỉnh TÂY NINH</v>
      </c>
      <c r="C2759" s="12" t="s">
        <v>321</v>
      </c>
      <c r="F2759" s="4"/>
      <c r="G2759" s="4"/>
      <c r="H2759" s="4"/>
      <c r="I2759" s="1"/>
      <c r="J2759" s="1"/>
      <c r="K2759" s="1"/>
      <c r="L2759" s="1"/>
      <c r="M2759" s="1"/>
      <c r="N2759" s="4"/>
      <c r="O2759" s="4"/>
      <c r="P2759" s="4"/>
      <c r="Q2759" s="4"/>
    </row>
    <row r="2760" spans="1:17" ht="30" customHeight="1" x14ac:dyDescent="0.25">
      <c r="A2760" s="1">
        <v>31759</v>
      </c>
      <c r="B2760" s="2" t="str">
        <f>HYPERLINK("https://www.facebook.com/tuoitreconganvinhlong/", "Công an tỉnh Vĩnh Long tỉnh Vĩnh Long")</f>
        <v>Công an tỉnh Vĩnh Long tỉnh Vĩnh Long</v>
      </c>
      <c r="C2760" s="12" t="s">
        <v>321</v>
      </c>
      <c r="D2760" s="12" t="s">
        <v>322</v>
      </c>
      <c r="F2760" s="4"/>
      <c r="G2760" s="4"/>
      <c r="H2760" s="4"/>
      <c r="I2760" s="1"/>
      <c r="J2760" s="1"/>
      <c r="K2760" s="1"/>
      <c r="L2760" s="1"/>
      <c r="M2760" s="1"/>
      <c r="N2760" s="4"/>
      <c r="O2760" s="4"/>
      <c r="P2760" s="4"/>
      <c r="Q2760" s="4"/>
    </row>
    <row r="2761" spans="1:17" ht="30" customHeight="1" x14ac:dyDescent="0.25">
      <c r="A2761" s="1">
        <v>31760</v>
      </c>
      <c r="B2761" s="2" t="str">
        <f>HYPERLINK("https://vinhlong.gov.vn/", "UBND Ủy ban nhân dân tỉnh Vĩnh Long tỉnh Vĩnh Long")</f>
        <v>UBND Ủy ban nhân dân tỉnh Vĩnh Long tỉnh Vĩnh Long</v>
      </c>
      <c r="C2761" s="12" t="s">
        <v>321</v>
      </c>
      <c r="F2761" s="4"/>
      <c r="G2761" s="4"/>
      <c r="H2761" s="4"/>
      <c r="I2761" s="1"/>
      <c r="J2761" s="1"/>
      <c r="K2761" s="1"/>
      <c r="L2761" s="1"/>
      <c r="M2761" s="1"/>
      <c r="N2761" s="4"/>
      <c r="O2761" s="4"/>
      <c r="P2761" s="4"/>
      <c r="Q2761" s="4"/>
    </row>
    <row r="2762" spans="1:17" ht="30" customHeight="1" x14ac:dyDescent="0.25">
      <c r="A2762" s="1">
        <v>31761</v>
      </c>
      <c r="B2762" s="2" t="str">
        <f>HYPERLINK("https://www.facebook.com/CongAnTinhDienBien/", "Công an tỉnh Điện Biên tỉnh Điện Biên")</f>
        <v>Công an tỉnh Điện Biên tỉnh Điện Biên</v>
      </c>
      <c r="C2762" s="12" t="s">
        <v>321</v>
      </c>
      <c r="D2762" s="12" t="s">
        <v>322</v>
      </c>
      <c r="F2762" s="4"/>
      <c r="G2762" s="4"/>
      <c r="H2762" s="4"/>
      <c r="I2762" s="1"/>
      <c r="J2762" s="1"/>
      <c r="K2762" s="1"/>
      <c r="L2762" s="1"/>
      <c r="M2762" s="1"/>
      <c r="N2762" s="4"/>
      <c r="O2762" s="4"/>
      <c r="P2762" s="4"/>
      <c r="Q2762" s="4"/>
    </row>
    <row r="2763" spans="1:17" ht="30" customHeight="1" x14ac:dyDescent="0.25">
      <c r="A2763" s="1">
        <v>31762</v>
      </c>
      <c r="B2763" s="2" t="str">
        <f>HYPERLINK("https://qppl.dienbien.gov.vn/", "UBND Ủy ban nhân dânn tỉnh Điện Biên tỉnh Điện Biên")</f>
        <v>UBND Ủy ban nhân dânn tỉnh Điện Biên tỉnh Điện Biên</v>
      </c>
      <c r="C2763" s="12" t="s">
        <v>321</v>
      </c>
      <c r="F2763" s="4"/>
      <c r="G2763" s="4"/>
      <c r="H2763" s="4"/>
      <c r="I2763" s="1"/>
      <c r="J2763" s="1"/>
      <c r="K2763" s="1"/>
      <c r="L2763" s="1"/>
      <c r="M2763" s="1"/>
      <c r="N2763" s="4"/>
      <c r="O2763" s="4"/>
      <c r="P2763" s="4"/>
      <c r="Q2763" s="4"/>
    </row>
    <row r="2764" spans="1:17" ht="30" customHeight="1" x14ac:dyDescent="0.25">
      <c r="A2764" s="1">
        <v>31763</v>
      </c>
      <c r="B2764" s="2" t="str">
        <f>HYPERLINK("https://www.facebook.com/xnctthue/", "Công an tỉnh Thừa Thiên Huế tỉnh THỪA THIÊN HUẾ")</f>
        <v>Công an tỉnh Thừa Thiên Huế tỉnh THỪA THIÊN HUẾ</v>
      </c>
      <c r="C2764" s="12" t="s">
        <v>321</v>
      </c>
      <c r="D2764" s="12" t="s">
        <v>322</v>
      </c>
      <c r="F2764" s="4"/>
      <c r="G2764" s="4"/>
      <c r="H2764" s="4"/>
      <c r="I2764" s="1"/>
      <c r="J2764" s="1"/>
      <c r="K2764" s="1"/>
      <c r="L2764" s="1"/>
      <c r="M2764" s="1"/>
      <c r="N2764" s="4"/>
      <c r="O2764" s="4"/>
      <c r="P2764" s="4"/>
      <c r="Q2764" s="4"/>
    </row>
    <row r="2765" spans="1:17" ht="30" customHeight="1" x14ac:dyDescent="0.25">
      <c r="A2765" s="1">
        <v>31764</v>
      </c>
      <c r="B2765" s="2" t="str">
        <f>HYPERLINK("https://thuathienhue.gov.vn/", "UBND Ủy ban nhân dân tỉnh Thừa Thiên Huế tỉnh THỪA THIÊN HUẾ")</f>
        <v>UBND Ủy ban nhân dân tỉnh Thừa Thiên Huế tỉnh THỪA THIÊN HUẾ</v>
      </c>
      <c r="C2765" s="12" t="s">
        <v>321</v>
      </c>
      <c r="F2765" s="4"/>
      <c r="G2765" s="4"/>
      <c r="H2765" s="4"/>
      <c r="I2765" s="1"/>
      <c r="J2765" s="1"/>
      <c r="K2765" s="1"/>
      <c r="L2765" s="1"/>
      <c r="M2765" s="1"/>
      <c r="N2765" s="4"/>
      <c r="O2765" s="4"/>
      <c r="P2765" s="4"/>
      <c r="Q2765" s="4"/>
    </row>
    <row r="2766" spans="1:17" ht="30" customHeight="1" x14ac:dyDescent="0.25">
      <c r="A2766" s="1">
        <v>31765</v>
      </c>
      <c r="B2766" s="2" t="str">
        <f>HYPERLINK("https://www.facebook.com/Xuanthuy05017/", "Công an xã Xuân Thuỷ tỉnh Hòa Bình")</f>
        <v>Công an xã Xuân Thuỷ tỉnh Hòa Bình</v>
      </c>
      <c r="C2766" s="12" t="s">
        <v>321</v>
      </c>
      <c r="D2766" s="12" t="s">
        <v>322</v>
      </c>
      <c r="F2766" s="4"/>
      <c r="G2766" s="4"/>
      <c r="H2766" s="4"/>
      <c r="I2766" s="1"/>
      <c r="J2766" s="1"/>
      <c r="K2766" s="1"/>
      <c r="L2766" s="1"/>
      <c r="M2766" s="1"/>
      <c r="N2766" s="4"/>
      <c r="O2766" s="4"/>
      <c r="P2766" s="4"/>
      <c r="Q2766" s="4"/>
    </row>
    <row r="2767" spans="1:17" ht="30" customHeight="1" x14ac:dyDescent="0.25">
      <c r="A2767" s="1">
        <v>31766</v>
      </c>
      <c r="B2767" s="2" t="str">
        <f>HYPERLINK("https://xuanthuy.quangbinh.gov.vn/", "UBND Ủy ban nhân dân xã Xuân Thuỷ tỉnh Hòa Bình")</f>
        <v>UBND Ủy ban nhân dân xã Xuân Thuỷ tỉnh Hòa Bình</v>
      </c>
      <c r="C2767" s="12" t="s">
        <v>321</v>
      </c>
      <c r="F2767" s="4"/>
      <c r="G2767" s="4"/>
      <c r="H2767" s="4"/>
      <c r="I2767" s="1"/>
      <c r="J2767" s="1"/>
      <c r="K2767" s="1"/>
      <c r="L2767" s="1"/>
      <c r="M2767" s="1"/>
      <c r="N2767" s="4"/>
      <c r="O2767" s="4"/>
      <c r="P2767" s="4"/>
      <c r="Q2767" s="4"/>
    </row>
    <row r="2768" spans="1:17" ht="30" customHeight="1" x14ac:dyDescent="0.25">
      <c r="A2768" s="1">
        <v>31767</v>
      </c>
      <c r="B2768" s="2" t="str">
        <f>HYPERLINK("https://www.facebook.com/xuatnhapcanhquangtri/", "Công an tỉnh Quảng Trị tỉnh Quảng Trị")</f>
        <v>Công an tỉnh Quảng Trị tỉnh Quảng Trị</v>
      </c>
      <c r="C2768" s="12" t="s">
        <v>321</v>
      </c>
      <c r="D2768" s="12" t="s">
        <v>322</v>
      </c>
      <c r="F2768" s="4"/>
      <c r="G2768" s="4"/>
      <c r="H2768" s="4"/>
      <c r="I2768" s="1"/>
      <c r="J2768" s="1"/>
      <c r="K2768" s="1"/>
      <c r="L2768" s="1"/>
      <c r="M2768" s="1"/>
      <c r="N2768" s="4"/>
      <c r="O2768" s="4"/>
      <c r="P2768" s="4"/>
      <c r="Q2768" s="4"/>
    </row>
    <row r="2769" spans="1:17" ht="30" customHeight="1" x14ac:dyDescent="0.25">
      <c r="A2769" s="1">
        <v>31768</v>
      </c>
      <c r="B2769" s="2" t="str">
        <f>HYPERLINK("https://www.quangtri.gov.vn/", "UBND Ủy ban nhân dân tỉnh Quảng Trị tỉnh Quảng Trị")</f>
        <v>UBND Ủy ban nhân dân tỉnh Quảng Trị tỉnh Quảng Trị</v>
      </c>
      <c r="C2769" s="12" t="s">
        <v>321</v>
      </c>
      <c r="F2769" s="4"/>
      <c r="G2769" s="4"/>
      <c r="H2769" s="4"/>
      <c r="I2769" s="1"/>
      <c r="J2769" s="1"/>
      <c r="K2769" s="1"/>
      <c r="L2769" s="1"/>
      <c r="M2769" s="1"/>
      <c r="N2769" s="4"/>
      <c r="O2769" s="4"/>
      <c r="P2769" s="4"/>
      <c r="Q2769" s="4"/>
    </row>
    <row r="2770" spans="1:17" ht="30" customHeight="1" x14ac:dyDescent="0.25">
      <c r="A2770" s="1">
        <v>31769</v>
      </c>
      <c r="B2770" s="2" t="str">
        <f>HYPERLINK("https://www.facebook.com/yenbangcand/", "Công an xã Yên Bằng tỉnh Nam Định")</f>
        <v>Công an xã Yên Bằng tỉnh Nam Định</v>
      </c>
      <c r="C2770" s="12" t="s">
        <v>321</v>
      </c>
      <c r="D2770" s="12" t="s">
        <v>322</v>
      </c>
      <c r="F2770" s="4"/>
      <c r="G2770" s="4"/>
      <c r="H2770" s="4"/>
      <c r="I2770" s="1"/>
      <c r="J2770" s="1"/>
      <c r="K2770" s="1"/>
      <c r="L2770" s="1"/>
      <c r="M2770" s="1"/>
      <c r="N2770" s="4"/>
      <c r="O2770" s="4"/>
      <c r="P2770" s="4"/>
      <c r="Q2770" s="4"/>
    </row>
    <row r="2771" spans="1:17" ht="30" customHeight="1" x14ac:dyDescent="0.25">
      <c r="A2771" s="1">
        <v>31770</v>
      </c>
      <c r="B2771" s="2" t="str">
        <f>HYPERLINK("https://yendong.namdinh.gov.vn/uy-ban-nhan-dan", "UBND Ủy ban nhân dân xã Yên Bằng tỉnh Nam Định")</f>
        <v>UBND Ủy ban nhân dân xã Yên Bằng tỉnh Nam Định</v>
      </c>
      <c r="C2771" s="12" t="s">
        <v>321</v>
      </c>
      <c r="F2771" s="4"/>
      <c r="G2771" s="4"/>
      <c r="H2771" s="4"/>
      <c r="I2771" s="1"/>
      <c r="J2771" s="1"/>
      <c r="K2771" s="1"/>
      <c r="L2771" s="1"/>
      <c r="M2771" s="1"/>
      <c r="N2771" s="4"/>
      <c r="O2771" s="4"/>
      <c r="P2771" s="4"/>
      <c r="Q2771" s="4"/>
    </row>
    <row r="2772" spans="1:17" ht="30" customHeight="1" x14ac:dyDescent="0.25">
      <c r="A2772" s="1">
        <v>31771</v>
      </c>
      <c r="B2772" s="2" t="str">
        <f>HYPERLINK("https://www.facebook.com/p/C%C3%B4ng-an-x%C3%A3-Y%C3%AAn-%C4%90%E1%BB%93ng-huy%E1%BB%87n-Y%C3%AAn-M%C3%B4-t%E1%BB%89nh-Ninh-B%C3%ACnh-100083270363034/", "Công an xã Yên Đồng tỉnh Ninh Bình")</f>
        <v>Công an xã Yên Đồng tỉnh Ninh Bình</v>
      </c>
      <c r="C2772" s="12" t="s">
        <v>321</v>
      </c>
      <c r="D2772" s="12" t="s">
        <v>322</v>
      </c>
      <c r="F2772" s="4"/>
      <c r="G2772" s="4"/>
      <c r="H2772" s="4"/>
      <c r="I2772" s="1"/>
      <c r="J2772" s="1"/>
      <c r="K2772" s="1"/>
      <c r="L2772" s="1"/>
      <c r="M2772" s="1"/>
      <c r="N2772" s="4"/>
      <c r="O2772" s="4"/>
      <c r="P2772" s="4"/>
      <c r="Q2772" s="4"/>
    </row>
    <row r="2773" spans="1:17" ht="30" customHeight="1" x14ac:dyDescent="0.25">
      <c r="A2773" s="1">
        <v>31772</v>
      </c>
      <c r="B2773" s="2" t="str">
        <f>HYPERLINK("https://yendong.yenmo.ninhbinh.gov.vn/", "UBND Ủy ban nhân dân xã Yên Đồng tỉnh Ninh Bình")</f>
        <v>UBND Ủy ban nhân dân xã Yên Đồng tỉnh Ninh Bình</v>
      </c>
      <c r="C2773" s="12" t="s">
        <v>321</v>
      </c>
      <c r="F2773" s="4"/>
      <c r="G2773" s="4"/>
      <c r="H2773" s="4"/>
      <c r="I2773" s="1"/>
      <c r="J2773" s="1"/>
      <c r="K2773" s="1"/>
      <c r="L2773" s="1"/>
      <c r="M2773" s="1"/>
      <c r="N2773" s="4"/>
      <c r="O2773" s="4"/>
      <c r="P2773" s="4"/>
      <c r="Q2773" s="4"/>
    </row>
    <row r="2774" spans="1:17" ht="30" customHeight="1" x14ac:dyDescent="0.25">
      <c r="A2774" s="1">
        <v>31773</v>
      </c>
      <c r="B2774" s="2" t="str">
        <f>HYPERLINK("https://www.facebook.com/pages/X%C3%A3%20Long%20H%E1%BA%B9%20Huy%E1%BB%87n%20Thu%E1%BA%ADn%20Ch%C3%A2u%20T%E1%BB%89nh%20S%C6%A1n%20La/127513957959988/", "Công an xã Long Hẹ tỉnh Sơn La")</f>
        <v>Công an xã Long Hẹ tỉnh Sơn La</v>
      </c>
      <c r="C2774" s="12" t="s">
        <v>321</v>
      </c>
      <c r="D2774" s="12" t="s">
        <v>322</v>
      </c>
      <c r="F2774" s="4"/>
      <c r="G2774" s="4"/>
      <c r="H2774" s="4"/>
      <c r="I2774" s="1"/>
      <c r="J2774" s="1"/>
      <c r="K2774" s="1"/>
      <c r="L2774" s="1"/>
      <c r="M2774" s="1"/>
      <c r="N2774" s="4"/>
      <c r="O2774" s="4"/>
      <c r="P2774" s="4"/>
      <c r="Q2774" s="4"/>
    </row>
    <row r="2775" spans="1:17" ht="30" customHeight="1" x14ac:dyDescent="0.25">
      <c r="A2775" s="1">
        <v>31774</v>
      </c>
      <c r="B2775" s="2" t="str">
        <f>HYPERLINK("https://sonla.gov.vn/4/469/61715/478330/hoi-dong-nhan-dan-tinh/danh-sach-thuong-truc-hdnd-tinh-son-la-khoa-xiv-nhiem-ky-2016-2021", "UBND Ủy ban nhân dân xã Long Hẹ tỉnh Sơn La")</f>
        <v>UBND Ủy ban nhân dân xã Long Hẹ tỉnh Sơn La</v>
      </c>
      <c r="C2775" s="12" t="s">
        <v>321</v>
      </c>
      <c r="F2775" s="4"/>
      <c r="G2775" s="4"/>
      <c r="H2775" s="4"/>
      <c r="I2775" s="1"/>
      <c r="J2775" s="1"/>
      <c r="K2775" s="1"/>
      <c r="L2775" s="1"/>
      <c r="M2775" s="1"/>
      <c r="N2775" s="4"/>
      <c r="O2775" s="4"/>
      <c r="P2775" s="4"/>
      <c r="Q2775" s="4"/>
    </row>
    <row r="2776" spans="1:17" ht="30" customHeight="1" x14ac:dyDescent="0.25">
      <c r="A2776" s="1">
        <v>31775</v>
      </c>
      <c r="B2776" s="2" t="str">
        <f>HYPERLINK("https://www.facebook.com/p/C%C3%B4ng-an-x%C3%A3-Chi-L%C4%83ng-B%E1%BA%AFc-huy%E1%BB%87n-Thanh-Mi%E1%BB%87n-T%E1%BB%89nh-H%E1%BA%A3i-D%C6%B0%C6%A1ng-100022755397109/", "Công an xã Chi Lăng Bắc tỉnh Hải Dương")</f>
        <v>Công an xã Chi Lăng Bắc tỉnh Hải Dương</v>
      </c>
      <c r="C2776" s="12" t="s">
        <v>321</v>
      </c>
      <c r="D2776" s="12" t="s">
        <v>322</v>
      </c>
      <c r="F2776" s="4"/>
      <c r="G2776" s="4"/>
      <c r="H2776" s="4"/>
      <c r="I2776" s="1"/>
      <c r="J2776" s="1"/>
      <c r="K2776" s="1"/>
      <c r="L2776" s="1"/>
      <c r="M2776" s="1"/>
      <c r="N2776" s="4"/>
      <c r="O2776" s="4"/>
      <c r="P2776" s="4"/>
      <c r="Q2776" s="4"/>
    </row>
    <row r="2777" spans="1:17" ht="30" customHeight="1" x14ac:dyDescent="0.25">
      <c r="A2777" s="1">
        <v>31776</v>
      </c>
      <c r="B2777" s="2" t="str">
        <f>HYPERLINK("http://chilangbac.thanhmien.haiduong.gov.vn/", "UBND Ủy ban nhân dân xã Chi Lăng Bắc tỉnh Hải Dương")</f>
        <v>UBND Ủy ban nhân dân xã Chi Lăng Bắc tỉnh Hải Dương</v>
      </c>
      <c r="C2777" s="12" t="s">
        <v>321</v>
      </c>
      <c r="F2777" s="4"/>
      <c r="G2777" s="4"/>
      <c r="H2777" s="4"/>
      <c r="I2777" s="1"/>
      <c r="J2777" s="1"/>
      <c r="K2777" s="1"/>
      <c r="L2777" s="1"/>
      <c r="M2777" s="1"/>
      <c r="N2777" s="4"/>
      <c r="O2777" s="4"/>
      <c r="P2777" s="4"/>
      <c r="Q2777" s="4"/>
    </row>
    <row r="2778" spans="1:17" ht="30" customHeight="1" x14ac:dyDescent="0.25">
      <c r="A2778" s="1">
        <v>31777</v>
      </c>
      <c r="B2778" s="2" t="s">
        <v>30</v>
      </c>
      <c r="C2778" s="13" t="s">
        <v>1</v>
      </c>
      <c r="D2778" s="12" t="s">
        <v>322</v>
      </c>
      <c r="F2778" s="4"/>
      <c r="G2778" s="4"/>
      <c r="H2778" s="4"/>
      <c r="I2778" s="1"/>
      <c r="J2778" s="1"/>
      <c r="K2778" s="1"/>
      <c r="L2778" s="1"/>
      <c r="M2778" s="1"/>
      <c r="N2778" s="4"/>
      <c r="O2778" s="4"/>
      <c r="P2778" s="4"/>
      <c r="Q2778" s="4"/>
    </row>
    <row r="2779" spans="1:17" ht="30" customHeight="1" x14ac:dyDescent="0.25">
      <c r="A2779" s="1">
        <v>31778</v>
      </c>
      <c r="B2779" s="2" t="str">
        <f>HYPERLINK("https://gioiphien.thanhphoyenbai.yenbai.gov.vn/", "UBND Ủy ban nhân dân xã Giới Phiên tỉnh Yên Bái")</f>
        <v>UBND Ủy ban nhân dân xã Giới Phiên tỉnh Yên Bái</v>
      </c>
      <c r="C2779" s="12" t="s">
        <v>321</v>
      </c>
      <c r="F2779" s="4"/>
      <c r="G2779" s="4"/>
      <c r="H2779" s="4"/>
      <c r="I2779" s="1"/>
      <c r="J2779" s="1"/>
      <c r="K2779" s="1"/>
      <c r="L2779" s="1"/>
      <c r="M2779" s="1"/>
      <c r="N2779" s="4"/>
      <c r="O2779" s="4"/>
      <c r="P2779" s="4"/>
      <c r="Q2779" s="4"/>
    </row>
    <row r="2780" spans="1:17" ht="30" customHeight="1" x14ac:dyDescent="0.25">
      <c r="A2780" s="1">
        <v>31779</v>
      </c>
      <c r="B2780" s="2" t="str">
        <f>HYPERLINK("https://www.facebook.com/p/C%C3%B4ng-an-x%C3%A3-L%C3%AA-H%E1%BB%93-100064560319193/?locale=mk_MK", "Công an xã Lê Hồ thành phố Hà Nội")</f>
        <v>Công an xã Lê Hồ thành phố Hà Nội</v>
      </c>
      <c r="C2780" s="12" t="s">
        <v>321</v>
      </c>
      <c r="D2780" s="12" t="s">
        <v>322</v>
      </c>
      <c r="F2780" s="4"/>
      <c r="G2780" s="4"/>
      <c r="H2780" s="4"/>
      <c r="I2780" s="1"/>
      <c r="J2780" s="1"/>
      <c r="K2780" s="1"/>
      <c r="L2780" s="1"/>
      <c r="M2780" s="1"/>
      <c r="N2780" s="4"/>
      <c r="O2780" s="4"/>
      <c r="P2780" s="4"/>
      <c r="Q2780" s="4"/>
    </row>
    <row r="2781" spans="1:17" ht="30" customHeight="1" x14ac:dyDescent="0.25">
      <c r="A2781" s="1">
        <v>31780</v>
      </c>
      <c r="B2781" s="2" t="str">
        <f>HYPERLINK("https://danphuong.hanoi.gov.vn/", "UBND Ủy ban nhân dân xã Lê Hồ thành phố Hà Nội")</f>
        <v>UBND Ủy ban nhân dân xã Lê Hồ thành phố Hà Nội</v>
      </c>
      <c r="C2781" s="12" t="s">
        <v>321</v>
      </c>
      <c r="F2781" s="4"/>
      <c r="G2781" s="4"/>
      <c r="H2781" s="4"/>
      <c r="I2781" s="1"/>
      <c r="J2781" s="1"/>
      <c r="K2781" s="1"/>
      <c r="L2781" s="1"/>
      <c r="M2781" s="1"/>
      <c r="N2781" s="4"/>
      <c r="O2781" s="4"/>
      <c r="P2781" s="4"/>
      <c r="Q2781" s="4"/>
    </row>
    <row r="2782" spans="1:17" ht="30" customHeight="1" x14ac:dyDescent="0.25">
      <c r="A2782" s="1">
        <v>31781</v>
      </c>
      <c r="B2782" s="2" t="str">
        <f>HYPERLINK("https://www.facebook.com/p/C%C3%B4ng-an-x%C3%A3-Ia-Yok-huy%E1%BB%87n-Ia-Grai-100062978302445/", "Công an xã Ia Yok tỉnh Gia Lai")</f>
        <v>Công an xã Ia Yok tỉnh Gia Lai</v>
      </c>
      <c r="C2782" s="12" t="s">
        <v>321</v>
      </c>
      <c r="D2782" s="12" t="s">
        <v>322</v>
      </c>
      <c r="F2782" s="4"/>
      <c r="G2782" s="4"/>
      <c r="H2782" s="4"/>
      <c r="I2782" s="1"/>
      <c r="J2782" s="1"/>
      <c r="K2782" s="1"/>
      <c r="L2782" s="1"/>
      <c r="M2782" s="1"/>
      <c r="N2782" s="4"/>
      <c r="O2782" s="4"/>
      <c r="P2782" s="4"/>
      <c r="Q2782" s="4"/>
    </row>
    <row r="2783" spans="1:17" ht="30" customHeight="1" x14ac:dyDescent="0.25">
      <c r="A2783" s="1">
        <v>31782</v>
      </c>
      <c r="B2783" s="2" t="str">
        <f>HYPERLINK("https://iagrai.gialai.gov.vn/xa-ia-yok/Trang-chu", "UBND Ủy ban nhân dân xã Ia Yok tỉnh Gia Lai")</f>
        <v>UBND Ủy ban nhân dân xã Ia Yok tỉnh Gia Lai</v>
      </c>
      <c r="C2783" s="12" t="s">
        <v>321</v>
      </c>
      <c r="F2783" s="4"/>
      <c r="G2783" s="4"/>
      <c r="H2783" s="4"/>
      <c r="I2783" s="1"/>
      <c r="J2783" s="1"/>
      <c r="K2783" s="1"/>
      <c r="L2783" s="1"/>
      <c r="M2783" s="1"/>
      <c r="N2783" s="4"/>
      <c r="O2783" s="4"/>
      <c r="P2783" s="4"/>
      <c r="Q2783" s="4"/>
    </row>
    <row r="2784" spans="1:17" ht="30" customHeight="1" x14ac:dyDescent="0.25">
      <c r="A2784" s="1">
        <v>31783</v>
      </c>
      <c r="B2784" s="2" t="str">
        <f>HYPERLINK("https://www.facebook.com/p/C%C3%B4ng-an-X%C3%A3-H%E1%BA%A1nh-Ph%C3%BAc-Huy%E1%BB%87n-Qu%E1%BA%A3ng-Ho%C3%A0-Cao-B%E1%BA%B1ng-100069915618140/", "Công an xã Hạnh Phúc tỉnh Cao Bằng")</f>
        <v>Công an xã Hạnh Phúc tỉnh Cao Bằng</v>
      </c>
      <c r="C2784" s="12" t="s">
        <v>321</v>
      </c>
      <c r="D2784" s="12" t="s">
        <v>322</v>
      </c>
      <c r="F2784" s="4"/>
      <c r="G2784" s="4"/>
      <c r="H2784" s="4"/>
      <c r="I2784" s="1"/>
      <c r="J2784" s="1"/>
      <c r="K2784" s="1"/>
      <c r="L2784" s="1"/>
      <c r="M2784" s="1"/>
      <c r="N2784" s="4"/>
      <c r="O2784" s="4"/>
      <c r="P2784" s="4"/>
      <c r="Q2784" s="4"/>
    </row>
    <row r="2785" spans="1:17" ht="30" customHeight="1" x14ac:dyDescent="0.25">
      <c r="A2785" s="1">
        <v>31784</v>
      </c>
      <c r="B2785" s="2" t="str">
        <f>HYPERLINK("https://hanhphuc.quanghoa.caobang.gov.vn/", "UBND Ủy ban nhân dân xã Hạnh Phúc tỉnh Cao Bằng")</f>
        <v>UBND Ủy ban nhân dân xã Hạnh Phúc tỉnh Cao Bằng</v>
      </c>
      <c r="C2785" s="12" t="s">
        <v>321</v>
      </c>
      <c r="F2785" s="4"/>
      <c r="G2785" s="4"/>
      <c r="H2785" s="4"/>
      <c r="I2785" s="1"/>
      <c r="J2785" s="1"/>
      <c r="K2785" s="1"/>
      <c r="L2785" s="1"/>
      <c r="M2785" s="1"/>
      <c r="N2785" s="4"/>
      <c r="O2785" s="4"/>
      <c r="P2785" s="4"/>
      <c r="Q2785" s="4"/>
    </row>
    <row r="2786" spans="1:17" ht="30" customHeight="1" x14ac:dyDescent="0.25">
      <c r="A2786" s="1">
        <v>31785</v>
      </c>
      <c r="B2786" s="2" t="str">
        <f>HYPERLINK("https://www.facebook.com/people/C%C3%B4ng-an-x%C3%A3-Song-An/100064150955544/", "Công an xã Song An tỉnh Gia Lai")</f>
        <v>Công an xã Song An tỉnh Gia Lai</v>
      </c>
      <c r="C2786" s="12" t="s">
        <v>321</v>
      </c>
      <c r="D2786" s="12" t="s">
        <v>322</v>
      </c>
      <c r="F2786" s="4"/>
      <c r="G2786" s="4"/>
      <c r="H2786" s="4"/>
      <c r="I2786" s="1"/>
      <c r="J2786" s="1"/>
      <c r="K2786" s="1"/>
      <c r="L2786" s="1"/>
      <c r="M2786" s="1"/>
      <c r="N2786" s="4"/>
      <c r="O2786" s="4"/>
      <c r="P2786" s="4"/>
      <c r="Q2786" s="4"/>
    </row>
    <row r="2787" spans="1:17" ht="30" customHeight="1" x14ac:dyDescent="0.25">
      <c r="A2787" s="1">
        <v>31786</v>
      </c>
      <c r="B2787" s="2" t="str">
        <f>HYPERLINK("https://ankhe.gialai.gov.vn/Xa-Song-An/Gioi-thieu.aspx", "UBND Ủy ban nhân dân xã Song An tỉnh Gia Lai")</f>
        <v>UBND Ủy ban nhân dân xã Song An tỉnh Gia Lai</v>
      </c>
      <c r="C2787" s="12" t="s">
        <v>321</v>
      </c>
      <c r="F2787" s="4"/>
      <c r="G2787" s="4"/>
      <c r="H2787" s="4"/>
      <c r="I2787" s="1"/>
      <c r="J2787" s="1"/>
      <c r="K2787" s="1"/>
      <c r="L2787" s="1"/>
      <c r="M2787" s="1"/>
      <c r="N2787" s="4"/>
      <c r="O2787" s="4"/>
      <c r="P2787" s="4"/>
      <c r="Q2787" s="4"/>
    </row>
    <row r="2788" spans="1:17" ht="30" customHeight="1" x14ac:dyDescent="0.25">
      <c r="A2788" s="1">
        <v>31787</v>
      </c>
      <c r="B2788" s="2" t="str">
        <f>HYPERLINK("https://www.facebook.com/p/Tu%E1%BB%95i-tr%E1%BA%BB-C%C3%B4ng-an-TP-S%E1%BA%A7m-S%C6%A1n-100069346653553/?locale=gn_PY", "Công an xã Sơn Hà tỉnh Thanh Hóa")</f>
        <v>Công an xã Sơn Hà tỉnh Thanh Hóa</v>
      </c>
      <c r="C2788" s="12" t="s">
        <v>321</v>
      </c>
      <c r="D2788" s="12" t="s">
        <v>322</v>
      </c>
      <c r="F2788" s="4"/>
      <c r="G2788" s="4"/>
      <c r="H2788" s="4"/>
      <c r="I2788" s="1"/>
      <c r="J2788" s="1"/>
      <c r="K2788" s="1"/>
      <c r="L2788" s="1"/>
      <c r="M2788" s="1"/>
      <c r="N2788" s="4"/>
      <c r="O2788" s="4"/>
      <c r="P2788" s="4"/>
      <c r="Q2788" s="4"/>
    </row>
    <row r="2789" spans="1:17" ht="30" customHeight="1" x14ac:dyDescent="0.25">
      <c r="A2789" s="1">
        <v>31788</v>
      </c>
      <c r="B2789" s="2" t="str">
        <f>HYPERLINK("https://hason.hatrung.thanhhoa.gov.vn/", "UBND Ủy ban nhân dân xã Sơn Hà tỉnh Thanh Hóa")</f>
        <v>UBND Ủy ban nhân dân xã Sơn Hà tỉnh Thanh Hóa</v>
      </c>
      <c r="C2789" s="12" t="s">
        <v>321</v>
      </c>
      <c r="F2789" s="4"/>
      <c r="G2789" s="4"/>
      <c r="H2789" s="4"/>
      <c r="I2789" s="1"/>
      <c r="J2789" s="1"/>
      <c r="K2789" s="1"/>
      <c r="L2789" s="1"/>
      <c r="M2789" s="1"/>
      <c r="N2789" s="4"/>
      <c r="O2789" s="4"/>
      <c r="P2789" s="4"/>
      <c r="Q2789" s="4"/>
    </row>
    <row r="2790" spans="1:17" ht="30" customHeight="1" x14ac:dyDescent="0.25">
      <c r="A2790" s="1">
        <v>31789</v>
      </c>
      <c r="B2790" s="2" t="str">
        <f>HYPERLINK("https://www.facebook.com/100064053129850", "Công an xã Sơn Thủy tỉnh Thanh Hóa")</f>
        <v>Công an xã Sơn Thủy tỉnh Thanh Hóa</v>
      </c>
      <c r="C2790" s="12" t="s">
        <v>321</v>
      </c>
      <c r="D2790" s="12" t="s">
        <v>322</v>
      </c>
      <c r="F2790" s="4"/>
      <c r="G2790" s="4"/>
      <c r="H2790" s="4"/>
      <c r="I2790" s="1"/>
      <c r="J2790" s="1"/>
      <c r="K2790" s="1"/>
      <c r="L2790" s="1"/>
      <c r="M2790" s="1"/>
      <c r="N2790" s="4"/>
      <c r="O2790" s="4"/>
      <c r="P2790" s="4"/>
      <c r="Q2790" s="4"/>
    </row>
    <row r="2791" spans="1:17" ht="30" customHeight="1" x14ac:dyDescent="0.25">
      <c r="A2791" s="1">
        <v>31790</v>
      </c>
      <c r="B2791" s="2" t="str">
        <f>HYPERLINK("https://qppl.thanhhoa.gov.vn/vbpq_thanhhoa.nsf/2861FBBB8FF0E4F7472585E300385253/$file/DT-VBDTPT257804135-9-20201600055522568chanth14.09.2020_11h01p36_quyenpd_14-09-2020-14-18-51_signed.pdf", "UBND Ủy ban nhân dân xã Sơn Thủy tỉnh Thanh Hóa")</f>
        <v>UBND Ủy ban nhân dân xã Sơn Thủy tỉnh Thanh Hóa</v>
      </c>
      <c r="C2791" s="12" t="s">
        <v>321</v>
      </c>
      <c r="F2791" s="4"/>
      <c r="G2791" s="4"/>
      <c r="H2791" s="4"/>
      <c r="I2791" s="1"/>
      <c r="J2791" s="1"/>
      <c r="K2791" s="1"/>
      <c r="L2791" s="1"/>
      <c r="M2791" s="1"/>
      <c r="N2791" s="4"/>
      <c r="O2791" s="4"/>
      <c r="P2791" s="4"/>
      <c r="Q2791" s="4"/>
    </row>
    <row r="2792" spans="1:17" ht="30" customHeight="1" x14ac:dyDescent="0.25">
      <c r="A2792" s="1">
        <v>31791</v>
      </c>
      <c r="B2792" s="2" t="str">
        <f>HYPERLINK("https://www.facebook.com/phamthaipolice/", "Công an phường Phạm Thái tỉnh Hải Dương")</f>
        <v>Công an phường Phạm Thái tỉnh Hải Dương</v>
      </c>
      <c r="C2792" s="12" t="s">
        <v>321</v>
      </c>
      <c r="D2792" s="12" t="s">
        <v>322</v>
      </c>
      <c r="F2792" s="4"/>
      <c r="G2792" s="4"/>
      <c r="H2792" s="4"/>
      <c r="I2792" s="1"/>
      <c r="J2792" s="1"/>
      <c r="K2792" s="1"/>
      <c r="L2792" s="1"/>
      <c r="M2792" s="1"/>
      <c r="N2792" s="4"/>
      <c r="O2792" s="4"/>
      <c r="P2792" s="4"/>
      <c r="Q2792" s="4"/>
    </row>
    <row r="2793" spans="1:17" ht="30" customHeight="1" x14ac:dyDescent="0.25">
      <c r="A2793" s="1">
        <v>31792</v>
      </c>
      <c r="B2793" s="2" t="str">
        <f>HYPERLINK("http://phamthai.kinhmon.haiduong.gov.vn/", "UBND Ủy ban nhân dân phường Phạm Thái tỉnh Hải Dương")</f>
        <v>UBND Ủy ban nhân dân phường Phạm Thái tỉnh Hải Dương</v>
      </c>
      <c r="C2793" s="12" t="s">
        <v>321</v>
      </c>
      <c r="F2793" s="4"/>
      <c r="G2793" s="4"/>
      <c r="H2793" s="4"/>
      <c r="I2793" s="1"/>
      <c r="J2793" s="1"/>
      <c r="K2793" s="1"/>
      <c r="L2793" s="1"/>
      <c r="M2793" s="1"/>
      <c r="N2793" s="4"/>
      <c r="O2793" s="4"/>
      <c r="P2793" s="4"/>
      <c r="Q2793" s="4"/>
    </row>
    <row r="2794" spans="1:17" ht="30" customHeight="1" x14ac:dyDescent="0.25">
      <c r="A2794" s="1">
        <v>31793</v>
      </c>
      <c r="B2794" s="2" t="str">
        <f>HYPERLINK("https://www.facebook.com/conganthitranlangchanh/", "Công an thị trấn Lang Chánh tỉnh Thanh Hóa")</f>
        <v>Công an thị trấn Lang Chánh tỉnh Thanh Hóa</v>
      </c>
      <c r="C2794" s="12" t="s">
        <v>321</v>
      </c>
      <c r="D2794" s="12" t="s">
        <v>322</v>
      </c>
      <c r="F2794" s="4"/>
      <c r="G2794" s="4"/>
      <c r="H2794" s="4"/>
      <c r="I2794" s="1"/>
      <c r="J2794" s="1"/>
      <c r="K2794" s="1"/>
      <c r="L2794" s="1"/>
      <c r="M2794" s="1"/>
      <c r="N2794" s="4"/>
      <c r="O2794" s="4"/>
      <c r="P2794" s="4"/>
      <c r="Q2794" s="4"/>
    </row>
    <row r="2795" spans="1:17" ht="30" customHeight="1" x14ac:dyDescent="0.25">
      <c r="A2795" s="1">
        <v>31794</v>
      </c>
      <c r="B2795" s="2" t="str">
        <f>HYPERLINK("https://thitran.langchanh.thanhhoa.gov.vn/", "UBND Ủy ban nhân dân thị trấn Lang Chánh tỉnh Thanh Hóa")</f>
        <v>UBND Ủy ban nhân dân thị trấn Lang Chánh tỉnh Thanh Hóa</v>
      </c>
      <c r="C2795" s="12" t="s">
        <v>321</v>
      </c>
      <c r="F2795" s="4"/>
      <c r="G2795" s="4"/>
      <c r="H2795" s="4"/>
      <c r="I2795" s="1"/>
      <c r="J2795" s="1"/>
      <c r="K2795" s="1"/>
      <c r="L2795" s="1"/>
      <c r="M2795" s="1"/>
      <c r="N2795" s="4"/>
      <c r="O2795" s="4"/>
      <c r="P2795" s="4"/>
      <c r="Q2795" s="4"/>
    </row>
    <row r="2796" spans="1:17" ht="30" customHeight="1" x14ac:dyDescent="0.25">
      <c r="A2796" s="1">
        <v>31795</v>
      </c>
      <c r="B2796" s="2" t="str">
        <f>HYPERLINK("https://www.facebook.com/people/C%C3%B4ng-an-huy%E1%BB%87n-Y%C3%AAn-M%C3%B4/100033535308059/", "Công an xã Yên Thắng tỉnh Ninh Bình")</f>
        <v>Công an xã Yên Thắng tỉnh Ninh Bình</v>
      </c>
      <c r="C2796" s="12" t="s">
        <v>321</v>
      </c>
      <c r="D2796" s="12" t="s">
        <v>322</v>
      </c>
      <c r="F2796" s="4"/>
      <c r="G2796" s="4"/>
      <c r="H2796" s="4"/>
      <c r="I2796" s="1"/>
      <c r="J2796" s="1"/>
      <c r="K2796" s="1"/>
      <c r="L2796" s="1"/>
      <c r="M2796" s="1"/>
      <c r="N2796" s="4"/>
      <c r="O2796" s="4"/>
      <c r="P2796" s="4"/>
      <c r="Q2796" s="4"/>
    </row>
    <row r="2797" spans="1:17" ht="30" customHeight="1" x14ac:dyDescent="0.25">
      <c r="A2797" s="1">
        <v>31796</v>
      </c>
      <c r="B2797" s="2" t="str">
        <f>HYPERLINK("http://yenthang.yenmo.ninhbinh.gov.vn/", "UBND Ủy ban nhân dân xã Yên Thắng tỉnh Ninh Bình")</f>
        <v>UBND Ủy ban nhân dân xã Yên Thắng tỉnh Ninh Bình</v>
      </c>
      <c r="C2797" s="12" t="s">
        <v>321</v>
      </c>
      <c r="F2797" s="4"/>
      <c r="G2797" s="4"/>
      <c r="H2797" s="4"/>
      <c r="I2797" s="1"/>
      <c r="J2797" s="1"/>
      <c r="K2797" s="1"/>
      <c r="L2797" s="1"/>
      <c r="M2797" s="1"/>
      <c r="N2797" s="4"/>
      <c r="O2797" s="4"/>
      <c r="P2797" s="4"/>
      <c r="Q2797" s="4"/>
    </row>
    <row r="2798" spans="1:17" ht="30" customHeight="1" x14ac:dyDescent="0.25">
      <c r="A2798" s="1">
        <v>31797</v>
      </c>
      <c r="B2798" s="2" t="str">
        <f>HYPERLINK("https://www.facebook.com/profile.php?id=100063912340776", "Công an xã Trí Nang tỉnh Thanh Hóa")</f>
        <v>Công an xã Trí Nang tỉnh Thanh Hóa</v>
      </c>
      <c r="C2798" s="12" t="s">
        <v>321</v>
      </c>
      <c r="D2798" s="12" t="s">
        <v>322</v>
      </c>
      <c r="F2798" s="4"/>
      <c r="G2798" s="4"/>
      <c r="H2798" s="4"/>
      <c r="I2798" s="1"/>
      <c r="J2798" s="1"/>
      <c r="K2798" s="1"/>
      <c r="L2798" s="1"/>
      <c r="M2798" s="1"/>
      <c r="N2798" s="4"/>
      <c r="O2798" s="4"/>
      <c r="P2798" s="4"/>
      <c r="Q2798" s="4"/>
    </row>
    <row r="2799" spans="1:17" ht="30" customHeight="1" x14ac:dyDescent="0.25">
      <c r="A2799" s="1">
        <v>31798</v>
      </c>
      <c r="B2799" s="2" t="str">
        <f>HYPERLINK("https://trinang.langchanh.thanhhoa.gov.vn/", "UBND Ủy ban nhân dân xã Trí Nang tỉnh Thanh Hóa")</f>
        <v>UBND Ủy ban nhân dân xã Trí Nang tỉnh Thanh Hóa</v>
      </c>
      <c r="C2799" s="12" t="s">
        <v>321</v>
      </c>
      <c r="F2799" s="4"/>
      <c r="G2799" s="4"/>
      <c r="H2799" s="4"/>
      <c r="I2799" s="1"/>
      <c r="J2799" s="1"/>
      <c r="K2799" s="1"/>
      <c r="L2799" s="1"/>
      <c r="M2799" s="1"/>
      <c r="N2799" s="4"/>
      <c r="O2799" s="4"/>
      <c r="P2799" s="4"/>
      <c r="Q2799" s="4"/>
    </row>
    <row r="2800" spans="1:17" ht="30" customHeight="1" x14ac:dyDescent="0.25">
      <c r="A2800" s="1">
        <v>31799</v>
      </c>
      <c r="B2800" s="2" t="str">
        <f>HYPERLINK("https://www.facebook.com/p/C%C3%B4ng-an-x%C3%A3-Giao-T%C3%A2n-Giao-Th%E1%BB%A7y-Nam-%C4%90%E1%BB%8Bnh-100071876779388/", "Công an xã Giao An tỉnh Nam Định")</f>
        <v>Công an xã Giao An tỉnh Nam Định</v>
      </c>
      <c r="C2800" s="12" t="s">
        <v>321</v>
      </c>
      <c r="D2800" s="12" t="s">
        <v>322</v>
      </c>
      <c r="F2800" s="4"/>
      <c r="G2800" s="4"/>
      <c r="H2800" s="4"/>
      <c r="I2800" s="1"/>
      <c r="J2800" s="1"/>
      <c r="K2800" s="1"/>
      <c r="L2800" s="1"/>
      <c r="M2800" s="1"/>
      <c r="N2800" s="4"/>
      <c r="O2800" s="4"/>
      <c r="P2800" s="4"/>
      <c r="Q2800" s="4"/>
    </row>
    <row r="2801" spans="1:17" ht="30" customHeight="1" x14ac:dyDescent="0.25">
      <c r="A2801" s="1">
        <v>31800</v>
      </c>
      <c r="B2801" s="2" t="str">
        <f>HYPERLINK("https://giaothien.namdinh.gov.vn/to-chuc-bo-may", "UBND Ủy ban nhân dân xã Giao An tỉnh Nam Định")</f>
        <v>UBND Ủy ban nhân dân xã Giao An tỉnh Nam Định</v>
      </c>
      <c r="C2801" s="12" t="s">
        <v>321</v>
      </c>
      <c r="F2801" s="4"/>
      <c r="G2801" s="4"/>
      <c r="H2801" s="4"/>
      <c r="I2801" s="1"/>
      <c r="J2801" s="1"/>
      <c r="K2801" s="1"/>
      <c r="L2801" s="1"/>
      <c r="M2801" s="1"/>
      <c r="N2801" s="4"/>
      <c r="O2801" s="4"/>
      <c r="P2801" s="4"/>
      <c r="Q2801" s="4"/>
    </row>
    <row r="2802" spans="1:17" ht="30" customHeight="1" x14ac:dyDescent="0.25">
      <c r="A2802" s="1">
        <v>31801</v>
      </c>
      <c r="B2802" s="2" t="str">
        <f>HYPERLINK("https://www.facebook.com/conganxatanphuc/", "Công an xã Tân Phúc tỉnh Thanh Hóa")</f>
        <v>Công an xã Tân Phúc tỉnh Thanh Hóa</v>
      </c>
      <c r="C2802" s="12" t="s">
        <v>321</v>
      </c>
      <c r="D2802" s="12" t="s">
        <v>322</v>
      </c>
      <c r="F2802" s="4"/>
      <c r="G2802" s="4"/>
      <c r="H2802" s="4"/>
      <c r="I2802" s="1"/>
      <c r="J2802" s="1"/>
      <c r="K2802" s="1"/>
      <c r="L2802" s="1"/>
      <c r="M2802" s="1"/>
      <c r="N2802" s="4"/>
      <c r="O2802" s="4"/>
      <c r="P2802" s="4"/>
      <c r="Q2802" s="4"/>
    </row>
    <row r="2803" spans="1:17" ht="30" customHeight="1" x14ac:dyDescent="0.25">
      <c r="A2803" s="1">
        <v>31802</v>
      </c>
      <c r="B2803" s="2" t="str">
        <f>HYPERLINK("https://tanphuc.langchanh.thanhhoa.gov.vn/", "UBND Ủy ban nhân dân xã Tân Phúc tỉnh Thanh Hóa")</f>
        <v>UBND Ủy ban nhân dân xã Tân Phúc tỉnh Thanh Hóa</v>
      </c>
      <c r="C2803" s="12" t="s">
        <v>321</v>
      </c>
      <c r="F2803" s="4"/>
      <c r="G2803" s="4"/>
      <c r="H2803" s="4"/>
      <c r="I2803" s="1"/>
      <c r="J2803" s="1"/>
      <c r="K2803" s="1"/>
      <c r="L2803" s="1"/>
      <c r="M2803" s="1"/>
      <c r="N2803" s="4"/>
      <c r="O2803" s="4"/>
      <c r="P2803" s="4"/>
      <c r="Q2803" s="4"/>
    </row>
    <row r="2804" spans="1:17" ht="30" customHeight="1" x14ac:dyDescent="0.25">
      <c r="A2804" s="1">
        <v>31803</v>
      </c>
      <c r="B2804" s="2" t="str">
        <f>HYPERLINK("https://www.facebook.com/p/C%C3%B4ng-an-x%C3%A3-Tam-V%C4%83n-100049882940769/?_rdr", "Công an xã Tam Văn tỉnh Thanh Hóa")</f>
        <v>Công an xã Tam Văn tỉnh Thanh Hóa</v>
      </c>
      <c r="C2804" s="12" t="s">
        <v>321</v>
      </c>
      <c r="D2804" s="12" t="s">
        <v>322</v>
      </c>
      <c r="F2804" s="4"/>
      <c r="G2804" s="4"/>
      <c r="H2804" s="4"/>
      <c r="I2804" s="1"/>
      <c r="J2804" s="1"/>
      <c r="K2804" s="1"/>
      <c r="L2804" s="1"/>
      <c r="M2804" s="1"/>
      <c r="N2804" s="4"/>
      <c r="O2804" s="4"/>
      <c r="P2804" s="4"/>
      <c r="Q2804" s="4"/>
    </row>
    <row r="2805" spans="1:17" ht="30" customHeight="1" x14ac:dyDescent="0.25">
      <c r="A2805" s="1">
        <v>31804</v>
      </c>
      <c r="B2805" s="2" t="str">
        <f>HYPERLINK("https://tamvan.langchanh.thanhhoa.gov.vn/", "UBND Ủy ban nhân dân xã Tam Văn tỉnh Thanh Hóa")</f>
        <v>UBND Ủy ban nhân dân xã Tam Văn tỉnh Thanh Hóa</v>
      </c>
      <c r="C2805" s="12" t="s">
        <v>321</v>
      </c>
      <c r="F2805" s="4"/>
      <c r="G2805" s="4"/>
      <c r="H2805" s="4"/>
      <c r="I2805" s="1"/>
      <c r="J2805" s="1"/>
      <c r="K2805" s="1"/>
      <c r="L2805" s="1"/>
      <c r="M2805" s="1"/>
      <c r="N2805" s="4"/>
      <c r="O2805" s="4"/>
      <c r="P2805" s="4"/>
      <c r="Q2805" s="4"/>
    </row>
    <row r="2806" spans="1:17" ht="30" customHeight="1" x14ac:dyDescent="0.25">
      <c r="A2806" s="1">
        <v>31805</v>
      </c>
      <c r="B2806" s="2" t="str">
        <f>HYPERLINK("https://www.facebook.com/huyhoangbocand/", "Công an xã Đồng Lương tỉnh Thanh Hóa")</f>
        <v>Công an xã Đồng Lương tỉnh Thanh Hóa</v>
      </c>
      <c r="C2806" s="12" t="s">
        <v>321</v>
      </c>
      <c r="D2806" s="12" t="s">
        <v>322</v>
      </c>
      <c r="F2806" s="4"/>
      <c r="G2806" s="4"/>
      <c r="H2806" s="4"/>
      <c r="I2806" s="1"/>
      <c r="J2806" s="1"/>
      <c r="K2806" s="1"/>
      <c r="L2806" s="1"/>
      <c r="M2806" s="1"/>
      <c r="N2806" s="4"/>
      <c r="O2806" s="4"/>
      <c r="P2806" s="4"/>
      <c r="Q2806" s="4"/>
    </row>
    <row r="2807" spans="1:17" ht="30" customHeight="1" x14ac:dyDescent="0.25">
      <c r="A2807" s="1">
        <v>31806</v>
      </c>
      <c r="B2807" s="2" t="str">
        <f>HYPERLINK("https://dongluong.langchanh.thanhhoa.gov.vn/", "UBND Ủy ban nhân dân xã Đồng Lương tỉnh Thanh Hóa")</f>
        <v>UBND Ủy ban nhân dân xã Đồng Lương tỉnh Thanh Hóa</v>
      </c>
      <c r="C2807" s="12" t="s">
        <v>321</v>
      </c>
      <c r="F2807" s="4"/>
      <c r="G2807" s="4"/>
      <c r="H2807" s="4"/>
      <c r="I2807" s="1"/>
      <c r="J2807" s="1"/>
      <c r="K2807" s="1"/>
      <c r="L2807" s="1"/>
      <c r="M2807" s="1"/>
      <c r="N2807" s="4"/>
      <c r="O2807" s="4"/>
      <c r="P2807" s="4"/>
      <c r="Q2807" s="4"/>
    </row>
    <row r="2808" spans="1:17" ht="30" customHeight="1" x14ac:dyDescent="0.25">
      <c r="A2808" s="1">
        <v>31807</v>
      </c>
      <c r="B2808" s="2" t="str">
        <f>HYPERLINK("https://www.facebook.com/capLamSon/?locale=vi_VN", "Công an xã Lam Sơn tỉnh Thanh Hóa")</f>
        <v>Công an xã Lam Sơn tỉnh Thanh Hóa</v>
      </c>
      <c r="C2808" s="12" t="s">
        <v>321</v>
      </c>
      <c r="D2808" s="12" t="s">
        <v>322</v>
      </c>
      <c r="F2808" s="4"/>
      <c r="G2808" s="4"/>
      <c r="H2808" s="4"/>
      <c r="I2808" s="1"/>
      <c r="J2808" s="1"/>
      <c r="K2808" s="1"/>
      <c r="L2808" s="1"/>
      <c r="M2808" s="1"/>
      <c r="N2808" s="4"/>
      <c r="O2808" s="4"/>
      <c r="P2808" s="4"/>
      <c r="Q2808" s="4"/>
    </row>
    <row r="2809" spans="1:17" ht="30" customHeight="1" x14ac:dyDescent="0.25">
      <c r="A2809" s="1">
        <v>31808</v>
      </c>
      <c r="B2809" s="2" t="str">
        <f>HYPERLINK("https://lamson.thoxuan.thanhhoa.gov.vn/web/trang-chu/bo-may-hanh-chinh/uy-ban-nhan-dan-xa/thanh-vien-uy-ban-nhan-dan-va-cong-chuc-thi-tran-lam-son.html", "UBND Ủy ban nhân dân xã Lam Sơn tỉnh Thanh Hóa")</f>
        <v>UBND Ủy ban nhân dân xã Lam Sơn tỉnh Thanh Hóa</v>
      </c>
      <c r="C2809" s="12" t="s">
        <v>321</v>
      </c>
      <c r="F2809" s="4"/>
      <c r="G2809" s="4"/>
      <c r="H2809" s="4"/>
      <c r="I2809" s="1"/>
      <c r="J2809" s="1"/>
      <c r="K2809" s="1"/>
      <c r="L2809" s="1"/>
      <c r="M2809" s="1"/>
      <c r="N2809" s="4"/>
      <c r="O2809" s="4"/>
      <c r="P2809" s="4"/>
      <c r="Q2809" s="4"/>
    </row>
    <row r="2810" spans="1:17" ht="30" customHeight="1" x14ac:dyDescent="0.25">
      <c r="A2810" s="1">
        <v>31809</v>
      </c>
      <c r="B2810" s="2" t="str">
        <f>HYPERLINK("https://www.facebook.com/p/C%C3%B4ng-an-Huy%E1%BB%87n-M%E1%BB%B9-L%E1%BB%99c-Nam-%C4%90%E1%BB%8Bnh-100071974110040/?locale=vi_VN", "Công an thị trấn Mỹ Lộc tỉnh Nam Định")</f>
        <v>Công an thị trấn Mỹ Lộc tỉnh Nam Định</v>
      </c>
      <c r="C2810" s="12" t="s">
        <v>321</v>
      </c>
      <c r="D2810" s="12" t="s">
        <v>322</v>
      </c>
      <c r="F2810" s="4"/>
      <c r="G2810" s="4"/>
      <c r="H2810" s="4"/>
      <c r="I2810" s="1"/>
      <c r="J2810" s="1"/>
      <c r="K2810" s="1"/>
      <c r="L2810" s="1"/>
      <c r="M2810" s="1"/>
      <c r="N2810" s="4"/>
      <c r="O2810" s="4"/>
      <c r="P2810" s="4"/>
      <c r="Q2810" s="4"/>
    </row>
    <row r="2811" spans="1:17" ht="30" customHeight="1" x14ac:dyDescent="0.25">
      <c r="A2811" s="1">
        <v>31810</v>
      </c>
      <c r="B2811" s="2" t="str">
        <f>HYPERLINK("https://myloc.namdinh.gov.vn/", "UBND Ủy ban nhân dân thị trấn Mỹ Lộc tỉnh Nam Định")</f>
        <v>UBND Ủy ban nhân dân thị trấn Mỹ Lộc tỉnh Nam Định</v>
      </c>
      <c r="C2811" s="12" t="s">
        <v>321</v>
      </c>
      <c r="F2811" s="4"/>
      <c r="G2811" s="4"/>
      <c r="H2811" s="4"/>
      <c r="I2811" s="1"/>
      <c r="J2811" s="1"/>
      <c r="K2811" s="1"/>
      <c r="L2811" s="1"/>
      <c r="M2811" s="1"/>
      <c r="N2811" s="4"/>
      <c r="O2811" s="4"/>
      <c r="P2811" s="4"/>
      <c r="Q2811" s="4"/>
    </row>
    <row r="2812" spans="1:17" ht="30" customHeight="1" x14ac:dyDescent="0.25">
      <c r="A2812" s="1">
        <v>31811</v>
      </c>
      <c r="B2812" s="2" t="str">
        <f>HYPERLINK("https://www.facebook.com/p/C%C3%B4ng-an-x%C3%A3-Th%C3%BAy-S%C6%A1n-100063901999033/?_rdr", "Công an xã Thúy Sơn tỉnh Thanh Hóa")</f>
        <v>Công an xã Thúy Sơn tỉnh Thanh Hóa</v>
      </c>
      <c r="C2812" s="12" t="s">
        <v>321</v>
      </c>
      <c r="D2812" s="12" t="s">
        <v>322</v>
      </c>
      <c r="F2812" s="4"/>
      <c r="G2812" s="4"/>
      <c r="H2812" s="4"/>
      <c r="I2812" s="1"/>
      <c r="J2812" s="1"/>
      <c r="K2812" s="1"/>
      <c r="L2812" s="1"/>
      <c r="M2812" s="1"/>
      <c r="N2812" s="4"/>
      <c r="O2812" s="4"/>
      <c r="P2812" s="4"/>
      <c r="Q2812" s="4"/>
    </row>
    <row r="2813" spans="1:17" ht="30" customHeight="1" x14ac:dyDescent="0.25">
      <c r="A2813" s="1">
        <v>31812</v>
      </c>
      <c r="B2813" s="2" t="str">
        <f>HYPERLINK("http://thuyson.ngoclac.thanhhoa.gov.vn/van-ban-cua-xa", "UBND Ủy ban nhân dân xã Thúy Sơn tỉnh Thanh Hóa")</f>
        <v>UBND Ủy ban nhân dân xã Thúy Sơn tỉnh Thanh Hóa</v>
      </c>
      <c r="C2813" s="12" t="s">
        <v>321</v>
      </c>
      <c r="F2813" s="4"/>
      <c r="G2813" s="4"/>
      <c r="H2813" s="4"/>
      <c r="I2813" s="1"/>
      <c r="J2813" s="1"/>
      <c r="K2813" s="1"/>
      <c r="L2813" s="1"/>
      <c r="M2813" s="1"/>
      <c r="N2813" s="4"/>
      <c r="O2813" s="4"/>
      <c r="P2813" s="4"/>
      <c r="Q2813" s="4"/>
    </row>
    <row r="2814" spans="1:17" ht="30" customHeight="1" x14ac:dyDescent="0.25">
      <c r="A2814" s="1">
        <v>31813</v>
      </c>
      <c r="B2814" s="2" t="str">
        <f>HYPERLINK("https://www.facebook.com/p/C%C3%B4ng-an-x%C3%A3-Ng%E1%BB%8Dc-Kh%C3%AA-Tr%C3%B9ng-Kh%C3%A1nh-Cao-B%E1%BA%B1ng-100069683026199/", "Công an xã Ngọc Khê tỉnh Cao Bằng")</f>
        <v>Công an xã Ngọc Khê tỉnh Cao Bằng</v>
      </c>
      <c r="C2814" s="11" t="s">
        <v>321</v>
      </c>
      <c r="D2814" s="12" t="s">
        <v>322</v>
      </c>
      <c r="F2814" s="4"/>
      <c r="G2814" s="4"/>
      <c r="H2814" s="4"/>
      <c r="I2814" s="1"/>
      <c r="J2814" s="1"/>
      <c r="K2814" s="1"/>
      <c r="L2814" s="1"/>
      <c r="M2814" s="1"/>
      <c r="N2814" s="4"/>
      <c r="O2814" s="4"/>
      <c r="P2814" s="4"/>
      <c r="Q2814" s="4"/>
    </row>
    <row r="2815" spans="1:17" ht="30" customHeight="1" x14ac:dyDescent="0.25">
      <c r="A2815" s="1">
        <v>31814</v>
      </c>
      <c r="B2815" s="2" t="str">
        <f>HYPERLINK("https://trungkhanh.caobang.gov.vn/1352/34154/94766/xa-ngoc-khe", "UBND Ủy ban nhân dân xã Ngọc Khê tỉnh Cao Bằng")</f>
        <v>UBND Ủy ban nhân dân xã Ngọc Khê tỉnh Cao Bằng</v>
      </c>
      <c r="C2815" s="12" t="s">
        <v>321</v>
      </c>
      <c r="F2815" s="4"/>
      <c r="G2815" s="4"/>
      <c r="H2815" s="4"/>
      <c r="I2815" s="1"/>
      <c r="J2815" s="1"/>
      <c r="K2815" s="1"/>
      <c r="L2815" s="1"/>
      <c r="M2815" s="1"/>
      <c r="N2815" s="4"/>
      <c r="O2815" s="4"/>
      <c r="P2815" s="4"/>
      <c r="Q2815" s="4"/>
    </row>
    <row r="2816" spans="1:17" ht="30" customHeight="1" x14ac:dyDescent="0.25">
      <c r="A2816" s="1">
        <v>31815</v>
      </c>
      <c r="B2816" s="2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2816" s="12" t="s">
        <v>321</v>
      </c>
      <c r="D2816" s="12" t="s">
        <v>322</v>
      </c>
      <c r="F2816" s="4"/>
      <c r="G2816" s="4"/>
      <c r="H2816" s="4"/>
      <c r="I2816" s="1"/>
      <c r="J2816" s="1"/>
      <c r="K2816" s="1"/>
      <c r="L2816" s="1"/>
      <c r="M2816" s="1"/>
      <c r="N2816" s="4"/>
      <c r="O2816" s="4"/>
      <c r="P2816" s="4"/>
      <c r="Q2816" s="4"/>
    </row>
    <row r="2817" spans="1:17" ht="30" customHeight="1" x14ac:dyDescent="0.25">
      <c r="A2817" s="1">
        <v>31816</v>
      </c>
      <c r="B2817" s="2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2817" s="12" t="s">
        <v>321</v>
      </c>
      <c r="F2817" s="4"/>
      <c r="G2817" s="4"/>
      <c r="H2817" s="4"/>
      <c r="I2817" s="1"/>
      <c r="J2817" s="1"/>
      <c r="K2817" s="1"/>
      <c r="L2817" s="1"/>
      <c r="M2817" s="1"/>
      <c r="N2817" s="4"/>
      <c r="O2817" s="4"/>
      <c r="P2817" s="4"/>
      <c r="Q2817" s="4"/>
    </row>
    <row r="2818" spans="1:17" ht="30" customHeight="1" x14ac:dyDescent="0.25">
      <c r="A2818" s="1">
        <v>31817</v>
      </c>
      <c r="B2818" s="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2818" s="12" t="s">
        <v>321</v>
      </c>
      <c r="D2818" s="12" t="s">
        <v>322</v>
      </c>
      <c r="F2818" s="4"/>
      <c r="G2818" s="4"/>
      <c r="H2818" s="4"/>
      <c r="I2818" s="1"/>
      <c r="J2818" s="1"/>
      <c r="K2818" s="1"/>
      <c r="L2818" s="1"/>
      <c r="M2818" s="1"/>
      <c r="N2818" s="4"/>
      <c r="O2818" s="4"/>
      <c r="P2818" s="4"/>
      <c r="Q2818" s="4"/>
    </row>
    <row r="2819" spans="1:17" ht="30" customHeight="1" x14ac:dyDescent="0.25">
      <c r="A2819" s="1">
        <v>31818</v>
      </c>
      <c r="B2819" s="2" t="str">
        <f>HYPERLINK("http://ngocson.ngoclac.thanhhoa.gov.vn/", "UBND Ủy ban nhân dân huyện Ngọc Lặc tỉnh Thanh Hóa")</f>
        <v>UBND Ủy ban nhân dân huyện Ngọc Lặc tỉnh Thanh Hóa</v>
      </c>
      <c r="C2819" s="12" t="s">
        <v>321</v>
      </c>
      <c r="F2819" s="4"/>
      <c r="G2819" s="4"/>
      <c r="H2819" s="4"/>
      <c r="I2819" s="1"/>
      <c r="J2819" s="1"/>
      <c r="K2819" s="1"/>
      <c r="L2819" s="1"/>
      <c r="M2819" s="1"/>
      <c r="N2819" s="4"/>
      <c r="O2819" s="4"/>
      <c r="P2819" s="4"/>
      <c r="Q2819" s="4"/>
    </row>
    <row r="2820" spans="1:17" ht="30" customHeight="1" x14ac:dyDescent="0.25">
      <c r="A2820" s="1">
        <v>31819</v>
      </c>
      <c r="B2820" s="2" t="str">
        <f>HYPERLINK("https://www.facebook.com/DoanxaPhucThinh/", "Công an xã Phúc Thịnh tỉnh Thanh Hóa")</f>
        <v>Công an xã Phúc Thịnh tỉnh Thanh Hóa</v>
      </c>
      <c r="C2820" s="12" t="s">
        <v>321</v>
      </c>
      <c r="D2820" s="12" t="s">
        <v>322</v>
      </c>
      <c r="F2820" s="4"/>
      <c r="G2820" s="4"/>
      <c r="H2820" s="4"/>
      <c r="I2820" s="1"/>
      <c r="J2820" s="1"/>
      <c r="K2820" s="1"/>
      <c r="L2820" s="1"/>
      <c r="M2820" s="1"/>
      <c r="N2820" s="4"/>
      <c r="O2820" s="4"/>
      <c r="P2820" s="4"/>
      <c r="Q2820" s="4"/>
    </row>
    <row r="2821" spans="1:17" ht="30" customHeight="1" x14ac:dyDescent="0.25">
      <c r="A2821" s="1">
        <v>31820</v>
      </c>
      <c r="B2821" s="2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2821" s="12" t="s">
        <v>321</v>
      </c>
      <c r="F2821" s="4"/>
      <c r="G2821" s="4"/>
      <c r="H2821" s="4"/>
      <c r="I2821" s="1"/>
      <c r="J2821" s="1"/>
      <c r="K2821" s="1"/>
      <c r="L2821" s="1"/>
      <c r="M2821" s="1"/>
      <c r="N2821" s="4"/>
      <c r="O2821" s="4"/>
      <c r="P2821" s="4"/>
      <c r="Q2821" s="4"/>
    </row>
    <row r="2822" spans="1:17" ht="30" customHeight="1" x14ac:dyDescent="0.25">
      <c r="A2822" s="1">
        <v>31821</v>
      </c>
      <c r="B2822" s="2" t="str">
        <f>HYPERLINK("https://www.facebook.com/people/C%C3%B4ng-an-x%C3%A3-Ng%E1%BB%8Dc-Trung-huy%E1%BB%87n-Ng%E1%BB%8Dc-L%E1%BA%B7c-t%E1%BB%89nh-Thanh-H%C3%B3a/100063645006724/", "Công an xã Ngọc Trung tỉnh Thanh Hóa")</f>
        <v>Công an xã Ngọc Trung tỉnh Thanh Hóa</v>
      </c>
      <c r="C2822" s="12" t="s">
        <v>321</v>
      </c>
      <c r="D2822" s="12" t="s">
        <v>322</v>
      </c>
      <c r="F2822" s="4"/>
      <c r="G2822" s="4"/>
      <c r="H2822" s="4"/>
      <c r="I2822" s="1"/>
      <c r="J2822" s="1"/>
      <c r="K2822" s="1"/>
      <c r="L2822" s="1"/>
      <c r="M2822" s="1"/>
      <c r="N2822" s="4"/>
      <c r="O2822" s="4"/>
      <c r="P2822" s="4"/>
      <c r="Q2822" s="4"/>
    </row>
    <row r="2823" spans="1:17" ht="30" customHeight="1" x14ac:dyDescent="0.25">
      <c r="A2823" s="1">
        <v>31822</v>
      </c>
      <c r="B2823" s="2" t="str">
        <f>HYPERLINK("https://ngoctrung.ngoclac.thanhhoa.gov.vn/tin-tuc-su-kien/uy-ban-nhan-dan-xa-to-chuc-hoi-nghi-trien-khai-ky-niem-60-nam-thanh-lap-xa-254870", "UBND Ủy ban nhân dân xã Ngọc Trung tỉnh Thanh Hóa")</f>
        <v>UBND Ủy ban nhân dân xã Ngọc Trung tỉnh Thanh Hóa</v>
      </c>
      <c r="C2823" s="12" t="s">
        <v>321</v>
      </c>
      <c r="F2823" s="4"/>
      <c r="G2823" s="4"/>
      <c r="H2823" s="4"/>
      <c r="I2823" s="1"/>
      <c r="J2823" s="1"/>
      <c r="K2823" s="1"/>
      <c r="L2823" s="1"/>
      <c r="M2823" s="1"/>
      <c r="N2823" s="4"/>
      <c r="O2823" s="4"/>
      <c r="P2823" s="4"/>
      <c r="Q2823" s="4"/>
    </row>
    <row r="2824" spans="1:17" ht="30" customHeight="1" x14ac:dyDescent="0.25">
      <c r="A2824" s="1">
        <v>31823</v>
      </c>
      <c r="B2824" s="2" t="str">
        <f>HYPERLINK("https://www.facebook.com/conganxaquangtrunghuyenthongnhat/", "Công an xã Quang Trung tỉnh Đồng Nai")</f>
        <v>Công an xã Quang Trung tỉnh Đồng Nai</v>
      </c>
      <c r="C2824" s="12" t="s">
        <v>321</v>
      </c>
      <c r="D2824" s="12" t="s">
        <v>322</v>
      </c>
      <c r="F2824" s="4"/>
      <c r="G2824" s="4"/>
      <c r="H2824" s="4"/>
      <c r="I2824" s="1"/>
      <c r="J2824" s="1"/>
      <c r="K2824" s="1"/>
      <c r="L2824" s="1"/>
      <c r="M2824" s="1"/>
      <c r="N2824" s="4"/>
      <c r="O2824" s="4"/>
      <c r="P2824" s="4"/>
      <c r="Q2824" s="4"/>
    </row>
    <row r="2825" spans="1:17" ht="30" customHeight="1" x14ac:dyDescent="0.25">
      <c r="A2825" s="1">
        <v>31824</v>
      </c>
      <c r="B2825" s="2" t="str">
        <f>HYPERLINK("https://thongnhat.dongnai.gov.vn/Pages/gioithieu.aspx?CatID=8", "UBND Ủy ban nhân dân xã Quang Trung tỉnh Đồng Nai")</f>
        <v>UBND Ủy ban nhân dân xã Quang Trung tỉnh Đồng Nai</v>
      </c>
      <c r="C2825" s="12" t="s">
        <v>321</v>
      </c>
      <c r="F2825" s="4"/>
      <c r="G2825" s="4"/>
      <c r="H2825" s="4"/>
      <c r="I2825" s="1"/>
      <c r="J2825" s="1"/>
      <c r="K2825" s="1"/>
      <c r="L2825" s="1"/>
      <c r="M2825" s="1"/>
      <c r="N2825" s="4"/>
      <c r="O2825" s="4"/>
      <c r="P2825" s="4"/>
      <c r="Q2825" s="4"/>
    </row>
    <row r="2826" spans="1:17" ht="30" customHeight="1" x14ac:dyDescent="0.25">
      <c r="A2826" s="1">
        <v>31825</v>
      </c>
      <c r="B2826" s="2" t="str">
        <f>HYPERLINK("https://www.facebook.com/p/C%C3%B4ng-an-x%C3%A3-Quang-Trung-huy%E1%BB%87n-Ng%E1%BB%8Dc-L%E1%BA%B7c-t%E1%BB%89nh-Thanh-H%C3%B3a-100064039745299/?_rdr", "Công an xã Quang Trung tỉnh Thanh Hóa")</f>
        <v>Công an xã Quang Trung tỉnh Thanh Hóa</v>
      </c>
      <c r="C2826" s="12" t="s">
        <v>321</v>
      </c>
      <c r="D2826" s="12" t="s">
        <v>322</v>
      </c>
      <c r="F2826" s="4"/>
      <c r="G2826" s="4"/>
      <c r="H2826" s="4"/>
      <c r="I2826" s="1"/>
      <c r="J2826" s="1"/>
      <c r="K2826" s="1"/>
      <c r="L2826" s="1"/>
      <c r="M2826" s="1"/>
      <c r="N2826" s="4"/>
      <c r="O2826" s="4"/>
      <c r="P2826" s="4"/>
      <c r="Q2826" s="4"/>
    </row>
    <row r="2827" spans="1:17" ht="30" customHeight="1" x14ac:dyDescent="0.25">
      <c r="A2827" s="1">
        <v>31826</v>
      </c>
      <c r="B2827" s="2" t="str">
        <f>HYPERLINK("https://quangtrung.bimson.thanhhoa.gov.vn/", "UBND Ủy ban nhân dân xã Quang Trung tỉnh Thanh Hóa")</f>
        <v>UBND Ủy ban nhân dân xã Quang Trung tỉnh Thanh Hóa</v>
      </c>
      <c r="C2827" s="12" t="s">
        <v>321</v>
      </c>
      <c r="F2827" s="4"/>
      <c r="G2827" s="4"/>
      <c r="H2827" s="4"/>
      <c r="I2827" s="1"/>
      <c r="J2827" s="1"/>
      <c r="K2827" s="1"/>
      <c r="L2827" s="1"/>
      <c r="M2827" s="1"/>
      <c r="N2827" s="4"/>
      <c r="O2827" s="4"/>
      <c r="P2827" s="4"/>
      <c r="Q2827" s="4"/>
    </row>
    <row r="2828" spans="1:17" ht="30" customHeight="1" x14ac:dyDescent="0.25">
      <c r="A2828" s="1">
        <v>31827</v>
      </c>
      <c r="B2828" s="2" t="str">
        <f>HYPERLINK("https://www.facebook.com/Conganxadongthinh/", "Công an xã Đồng Thịnh tỉnh Thanh Hóa")</f>
        <v>Công an xã Đồng Thịnh tỉnh Thanh Hóa</v>
      </c>
      <c r="C2828" s="12" t="s">
        <v>321</v>
      </c>
      <c r="D2828" s="12" t="s">
        <v>322</v>
      </c>
      <c r="F2828" s="4"/>
      <c r="G2828" s="4"/>
      <c r="H2828" s="4"/>
      <c r="I2828" s="1"/>
      <c r="J2828" s="1"/>
      <c r="K2828" s="1"/>
      <c r="L2828" s="1"/>
      <c r="M2828" s="1"/>
      <c r="N2828" s="4"/>
      <c r="O2828" s="4"/>
      <c r="P2828" s="4"/>
      <c r="Q2828" s="4"/>
    </row>
    <row r="2829" spans="1:17" ht="30" customHeight="1" x14ac:dyDescent="0.25">
      <c r="A2829" s="1">
        <v>31828</v>
      </c>
      <c r="B2829" s="2" t="str">
        <f>HYPERLINK("https://dongthinh.ngoclac.thanhhoa.gov.vn/chuyen-doi-so", "UBND Ủy ban nhân dân xã Đồng Thịnh tỉnh Thanh Hóa")</f>
        <v>UBND Ủy ban nhân dân xã Đồng Thịnh tỉnh Thanh Hóa</v>
      </c>
      <c r="C2829" s="12" t="s">
        <v>321</v>
      </c>
      <c r="F2829" s="4"/>
      <c r="G2829" s="4"/>
      <c r="H2829" s="4"/>
      <c r="I2829" s="1"/>
      <c r="J2829" s="1"/>
      <c r="K2829" s="1"/>
      <c r="L2829" s="1"/>
      <c r="M2829" s="1"/>
      <c r="N2829" s="4"/>
      <c r="O2829" s="4"/>
      <c r="P2829" s="4"/>
      <c r="Q2829" s="4"/>
    </row>
    <row r="2830" spans="1:17" ht="30" customHeight="1" x14ac:dyDescent="0.25">
      <c r="A2830" s="1">
        <v>31829</v>
      </c>
      <c r="B2830" s="2" t="str">
        <f>HYPERLINK("https://www.facebook.com/conganxaphungminh15109/?locale=vi_VN", "Công an xã Phùng Minh tỉnh Thanh Hóa")</f>
        <v>Công an xã Phùng Minh tỉnh Thanh Hóa</v>
      </c>
      <c r="C2830" s="12" t="s">
        <v>321</v>
      </c>
      <c r="D2830" s="12" t="s">
        <v>322</v>
      </c>
      <c r="F2830" s="4"/>
      <c r="G2830" s="4"/>
      <c r="H2830" s="4"/>
      <c r="I2830" s="1"/>
      <c r="J2830" s="1"/>
      <c r="K2830" s="1"/>
      <c r="L2830" s="1"/>
      <c r="M2830" s="1"/>
      <c r="N2830" s="4"/>
      <c r="O2830" s="4"/>
      <c r="P2830" s="4"/>
      <c r="Q2830" s="4"/>
    </row>
    <row r="2831" spans="1:17" ht="30" customHeight="1" x14ac:dyDescent="0.25">
      <c r="A2831" s="1">
        <v>31830</v>
      </c>
      <c r="B2831" s="2" t="str">
        <f>HYPERLINK("https://phungminh.ngoclac.thanhhoa.gov.vn/tin-tuc-su-kien/uy-ban-nhan-dan-xa-phung-minh-to-chuc-le-ra-mat-luc-luong-tham-gia-bao-ve-an-ninh-trat-tu-o-co-s-249235", "UBND Ủy ban nhân dân xã Phùng Minh tỉnh Thanh Hóa")</f>
        <v>UBND Ủy ban nhân dân xã Phùng Minh tỉnh Thanh Hóa</v>
      </c>
      <c r="C2831" s="12" t="s">
        <v>321</v>
      </c>
      <c r="F2831" s="4"/>
      <c r="G2831" s="4"/>
      <c r="H2831" s="4"/>
      <c r="I2831" s="1"/>
      <c r="J2831" s="1"/>
      <c r="K2831" s="1"/>
      <c r="L2831" s="1"/>
      <c r="M2831" s="1"/>
      <c r="N2831" s="4"/>
      <c r="O2831" s="4"/>
      <c r="P2831" s="4"/>
      <c r="Q2831" s="4"/>
    </row>
    <row r="2832" spans="1:17" ht="30" customHeight="1" x14ac:dyDescent="0.25">
      <c r="A2832" s="1">
        <v>31831</v>
      </c>
      <c r="B2832" s="2" t="str">
        <f>HYPERLINK("https://www.facebook.com/p/C%C3%B4ng-an-x%C3%A3-Ph%C3%BAc-Th%E1%BB%8Bnh-huy%E1%BB%87n-Ng%E1%BB%8Dc-L%E1%BA%B7c-t%E1%BB%89nh-Thanh-Ho%C3%A1-100037192226173/?locale=it_IT", "Công an xã Phúc Thịnh tỉnh Thanh Hóa")</f>
        <v>Công an xã Phúc Thịnh tỉnh Thanh Hóa</v>
      </c>
      <c r="C2832" s="12" t="s">
        <v>321</v>
      </c>
      <c r="D2832" s="12" t="s">
        <v>322</v>
      </c>
      <c r="F2832" s="4"/>
      <c r="G2832" s="4"/>
      <c r="H2832" s="4"/>
      <c r="I2832" s="1"/>
      <c r="J2832" s="1"/>
      <c r="K2832" s="1"/>
      <c r="L2832" s="1"/>
      <c r="M2832" s="1"/>
      <c r="N2832" s="4"/>
      <c r="O2832" s="4"/>
      <c r="P2832" s="4"/>
      <c r="Q2832" s="4"/>
    </row>
    <row r="2833" spans="1:17" ht="30" customHeight="1" x14ac:dyDescent="0.25">
      <c r="A2833" s="1">
        <v>31832</v>
      </c>
      <c r="B2833" s="2" t="str">
        <f>HYPERLINK("https://phucthinh.ngoclac.thanhhoa.gov.vn/chuc-nang-nhiem-vu-quyen-han/quyet-dinh-249881", "UBND Ủy ban nhân dân xã Phúc Thịnh tỉnh Thanh Hóa")</f>
        <v>UBND Ủy ban nhân dân xã Phúc Thịnh tỉnh Thanh Hóa</v>
      </c>
      <c r="C2833" s="12" t="s">
        <v>321</v>
      </c>
      <c r="F2833" s="4"/>
      <c r="G2833" s="4"/>
      <c r="H2833" s="4"/>
      <c r="I2833" s="1"/>
      <c r="J2833" s="1"/>
      <c r="K2833" s="1"/>
      <c r="L2833" s="1"/>
      <c r="M2833" s="1"/>
      <c r="N2833" s="4"/>
      <c r="O2833" s="4"/>
      <c r="P2833" s="4"/>
      <c r="Q2833" s="4"/>
    </row>
    <row r="2834" spans="1:17" ht="30" customHeight="1" x14ac:dyDescent="0.25">
      <c r="A2834" s="1">
        <v>31833</v>
      </c>
      <c r="B2834" s="2" t="str">
        <f>HYPERLINK("https://www.facebook.com/p/C%C3%B4ng-an-Huy%E1%BB%87n-Ng%E1%BB%8Dc-L%E1%BA%B7c-t%E1%BB%89nh-Thanh-Ho%C3%A1-100064202226018/", "Công an huyện Ngọc Lặc tỉnh Thanh Hóa")</f>
        <v>Công an huyện Ngọc Lặc tỉnh Thanh Hóa</v>
      </c>
      <c r="C2834" s="12" t="s">
        <v>321</v>
      </c>
      <c r="D2834" s="12" t="s">
        <v>322</v>
      </c>
      <c r="F2834" s="4"/>
      <c r="G2834" s="4"/>
      <c r="H2834" s="4"/>
      <c r="I2834" s="1"/>
      <c r="J2834" s="1"/>
      <c r="K2834" s="1"/>
      <c r="L2834" s="1"/>
      <c r="M2834" s="1"/>
      <c r="N2834" s="4"/>
      <c r="O2834" s="4"/>
      <c r="P2834" s="4"/>
      <c r="Q2834" s="4"/>
    </row>
    <row r="2835" spans="1:17" ht="30" customHeight="1" x14ac:dyDescent="0.25">
      <c r="A2835" s="1">
        <v>31834</v>
      </c>
      <c r="B2835" s="2" t="str">
        <f>HYPERLINK("https://dichvucong.gov.vn/p/home/dvc-tthc-bonganh-tinhtp.html?id2=373270&amp;name2=UBND%20huy%E1%BB%87n%20Ng%E1%BB%8Dc%20L%E1%BA%B7c&amp;name1=UBND%20t%E1%BB%89nh%20Thanh%20Ho%C3%A1&amp;id1=371854&amp;type_tinh_bo=2&amp;lan=2", "UBND Ủy ban nhân dân huyện Ngọc Lặc tỉnh Thanh Hóa")</f>
        <v>UBND Ủy ban nhân dân huyện Ngọc Lặc tỉnh Thanh Hóa</v>
      </c>
      <c r="C2835" s="12" t="s">
        <v>321</v>
      </c>
      <c r="F2835" s="4"/>
      <c r="G2835" s="4"/>
      <c r="H2835" s="4"/>
      <c r="I2835" s="1"/>
      <c r="J2835" s="1"/>
      <c r="K2835" s="1"/>
      <c r="L2835" s="1"/>
      <c r="M2835" s="1"/>
      <c r="N2835" s="4"/>
      <c r="O2835" s="4"/>
      <c r="P2835" s="4"/>
      <c r="Q2835" s="4"/>
    </row>
    <row r="2836" spans="1:17" ht="30" customHeight="1" x14ac:dyDescent="0.25">
      <c r="A2836" s="1">
        <v>31835</v>
      </c>
      <c r="B2836" s="2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2836" s="12" t="s">
        <v>321</v>
      </c>
      <c r="D2836" s="12" t="s">
        <v>322</v>
      </c>
      <c r="F2836" s="4"/>
      <c r="G2836" s="4"/>
      <c r="H2836" s="4"/>
      <c r="I2836" s="1"/>
      <c r="J2836" s="1"/>
      <c r="K2836" s="1"/>
      <c r="L2836" s="1"/>
      <c r="M2836" s="1"/>
      <c r="N2836" s="4"/>
      <c r="O2836" s="4"/>
      <c r="P2836" s="4"/>
      <c r="Q2836" s="4"/>
    </row>
    <row r="2837" spans="1:17" ht="30" customHeight="1" x14ac:dyDescent="0.25">
      <c r="A2837" s="1">
        <v>31836</v>
      </c>
      <c r="B2837" s="2" t="str">
        <f>HYPERLINK("https://kientho.ngoclac.thanhhoa.gov.vn/file/download/637384705.html", "UBND Ủy ban nhân dân xã Kiên Thọ tỉnh Thanh Hóa")</f>
        <v>UBND Ủy ban nhân dân xã Kiên Thọ tỉnh Thanh Hóa</v>
      </c>
      <c r="C2837" s="12" t="s">
        <v>321</v>
      </c>
      <c r="F2837" s="4"/>
      <c r="G2837" s="4"/>
      <c r="H2837" s="4"/>
      <c r="I2837" s="1"/>
      <c r="J2837" s="1"/>
      <c r="K2837" s="1"/>
      <c r="L2837" s="1"/>
      <c r="M2837" s="1"/>
      <c r="N2837" s="4"/>
      <c r="O2837" s="4"/>
      <c r="P2837" s="4"/>
      <c r="Q2837" s="4"/>
    </row>
    <row r="2838" spans="1:17" ht="30" customHeight="1" x14ac:dyDescent="0.25">
      <c r="A2838" s="1">
        <v>31837</v>
      </c>
      <c r="B2838" s="2" t="str">
        <f>HYPERLINK("https://www.facebook.com/p/C%C3%B4ng-an-x%C3%A3-Ki%C3%AAn-Th%E1%BB%8D-huy%E1%BB%87n-Ng%E1%BB%8Dc-L%E1%BA%B7c-100032787444019/", "Công an xã Kiên Thọ tỉnh Thanh Hóa")</f>
        <v>Công an xã Kiên Thọ tỉnh Thanh Hóa</v>
      </c>
      <c r="C2838" s="12" t="s">
        <v>321</v>
      </c>
      <c r="D2838" s="12" t="s">
        <v>322</v>
      </c>
      <c r="F2838" s="4"/>
      <c r="G2838" s="4"/>
      <c r="H2838" s="4"/>
      <c r="I2838" s="1"/>
      <c r="J2838" s="1"/>
      <c r="K2838" s="1"/>
      <c r="L2838" s="1"/>
      <c r="M2838" s="1"/>
      <c r="N2838" s="4"/>
      <c r="O2838" s="4"/>
      <c r="P2838" s="4"/>
      <c r="Q2838" s="4"/>
    </row>
    <row r="2839" spans="1:17" ht="30" customHeight="1" x14ac:dyDescent="0.25">
      <c r="A2839" s="1">
        <v>31838</v>
      </c>
      <c r="B2839" s="2" t="str">
        <f>HYPERLINK("https://kientho.ngoclac.thanhhoa.gov.vn/file/download/637384705.html", "UBND Ủy ban nhân dân xã Kiên Thọ tỉnh Thanh Hóa")</f>
        <v>UBND Ủy ban nhân dân xã Kiên Thọ tỉnh Thanh Hóa</v>
      </c>
      <c r="C2839" s="12" t="s">
        <v>321</v>
      </c>
      <c r="F2839" s="4"/>
      <c r="G2839" s="4"/>
      <c r="H2839" s="4"/>
      <c r="I2839" s="1"/>
      <c r="J2839" s="1"/>
      <c r="K2839" s="1"/>
      <c r="L2839" s="1"/>
      <c r="M2839" s="1"/>
      <c r="N2839" s="4"/>
      <c r="O2839" s="4"/>
      <c r="P2839" s="4"/>
      <c r="Q2839" s="4"/>
    </row>
    <row r="2840" spans="1:17" ht="30" customHeight="1" x14ac:dyDescent="0.25">
      <c r="A2840" s="1">
        <v>31839</v>
      </c>
      <c r="B2840" s="2" t="str">
        <f>HYPERLINK("https://www.facebook.com/congancamvan/", "Công an xã Cẩm Vân tỉnh Thanh Hóa")</f>
        <v>Công an xã Cẩm Vân tỉnh Thanh Hóa</v>
      </c>
      <c r="C2840" s="12" t="s">
        <v>321</v>
      </c>
      <c r="D2840" s="12" t="s">
        <v>322</v>
      </c>
      <c r="F2840" s="4"/>
      <c r="G2840" s="4"/>
      <c r="H2840" s="4"/>
      <c r="I2840" s="1"/>
      <c r="J2840" s="1"/>
      <c r="K2840" s="1"/>
      <c r="L2840" s="1"/>
      <c r="M2840" s="1"/>
      <c r="N2840" s="4"/>
      <c r="O2840" s="4"/>
      <c r="P2840" s="4"/>
      <c r="Q2840" s="4"/>
    </row>
    <row r="2841" spans="1:17" ht="30" customHeight="1" x14ac:dyDescent="0.25">
      <c r="A2841" s="1">
        <v>31840</v>
      </c>
      <c r="B2841" s="2" t="str">
        <f>HYPERLINK("https://camvan.camthuy.thanhhoa.gov.vn/web/danh-ba-co-quan-chuc-nang", "UBND Ủy ban nhân dân xã Cẩm Vân tỉnh Thanh Hóa")</f>
        <v>UBND Ủy ban nhân dân xã Cẩm Vân tỉnh Thanh Hóa</v>
      </c>
      <c r="C2841" s="12" t="s">
        <v>321</v>
      </c>
      <c r="F2841" s="4"/>
      <c r="G2841" s="4"/>
      <c r="H2841" s="4"/>
      <c r="I2841" s="1"/>
      <c r="J2841" s="1"/>
      <c r="K2841" s="1"/>
      <c r="L2841" s="1"/>
      <c r="M2841" s="1"/>
      <c r="N2841" s="4"/>
      <c r="O2841" s="4"/>
      <c r="P2841" s="4"/>
      <c r="Q2841" s="4"/>
    </row>
    <row r="2842" spans="1:17" ht="30" customHeight="1" x14ac:dyDescent="0.25">
      <c r="A2842" s="1">
        <v>31841</v>
      </c>
      <c r="B2842" s="2" t="str">
        <f>HYPERLINK("https://www.facebook.com/congancamphu/", "Công an xã Cẩm Phú tỉnh Thanh Hóa")</f>
        <v>Công an xã Cẩm Phú tỉnh Thanh Hóa</v>
      </c>
      <c r="C2842" s="12" t="s">
        <v>321</v>
      </c>
      <c r="D2842" s="12" t="s">
        <v>322</v>
      </c>
      <c r="F2842" s="4"/>
      <c r="G2842" s="4"/>
      <c r="H2842" s="4"/>
      <c r="I2842" s="1"/>
      <c r="J2842" s="1"/>
      <c r="K2842" s="1"/>
      <c r="L2842" s="1"/>
      <c r="M2842" s="1"/>
      <c r="N2842" s="4"/>
      <c r="O2842" s="4"/>
      <c r="P2842" s="4"/>
      <c r="Q2842" s="4"/>
    </row>
    <row r="2843" spans="1:17" ht="30" customHeight="1" x14ac:dyDescent="0.25">
      <c r="A2843" s="1">
        <v>31842</v>
      </c>
      <c r="B2843" s="2" t="str">
        <f>HYPERLINK("https://camphu.camthuy.thanhhoa.gov.vn/", "UBND Ủy ban nhân dân xã Cẩm Phú tỉnh Thanh Hóa")</f>
        <v>UBND Ủy ban nhân dân xã Cẩm Phú tỉnh Thanh Hóa</v>
      </c>
      <c r="C2843" s="12" t="s">
        <v>321</v>
      </c>
      <c r="F2843" s="4"/>
      <c r="G2843" s="4"/>
      <c r="H2843" s="4"/>
      <c r="I2843" s="1"/>
      <c r="J2843" s="1"/>
      <c r="K2843" s="1"/>
      <c r="L2843" s="1"/>
      <c r="M2843" s="1"/>
      <c r="N2843" s="4"/>
      <c r="O2843" s="4"/>
      <c r="P2843" s="4"/>
      <c r="Q2843" s="4"/>
    </row>
    <row r="2844" spans="1:17" ht="30" customHeight="1" x14ac:dyDescent="0.25">
      <c r="A2844" s="1">
        <v>31843</v>
      </c>
      <c r="B2844" s="2" t="str">
        <f>HYPERLINK("https://www.facebook.com/congancamphu/", "Công an xã Cẩm Phú tỉnh Thanh Hóa")</f>
        <v>Công an xã Cẩm Phú tỉnh Thanh Hóa</v>
      </c>
      <c r="C2844" s="12" t="s">
        <v>321</v>
      </c>
      <c r="D2844" s="12" t="s">
        <v>322</v>
      </c>
      <c r="F2844" s="4"/>
      <c r="G2844" s="4"/>
      <c r="H2844" s="4"/>
      <c r="I2844" s="1"/>
      <c r="J2844" s="1"/>
      <c r="K2844" s="1"/>
      <c r="L2844" s="1"/>
      <c r="M2844" s="1"/>
      <c r="N2844" s="4"/>
      <c r="O2844" s="4"/>
      <c r="P2844" s="4"/>
      <c r="Q2844" s="4"/>
    </row>
    <row r="2845" spans="1:17" ht="30" customHeight="1" x14ac:dyDescent="0.25">
      <c r="A2845" s="1">
        <v>31844</v>
      </c>
      <c r="B2845" s="2" t="str">
        <f>HYPERLINK("https://camphu.camthuy.thanhhoa.gov.vn/", "UBND Ủy ban nhân dân xã Cẩm Phú tỉnh Thanh Hóa")</f>
        <v>UBND Ủy ban nhân dân xã Cẩm Phú tỉnh Thanh Hóa</v>
      </c>
      <c r="C2845" s="12" t="s">
        <v>321</v>
      </c>
      <c r="F2845" s="4"/>
      <c r="G2845" s="4"/>
      <c r="H2845" s="4"/>
      <c r="I2845" s="1"/>
      <c r="J2845" s="1"/>
      <c r="K2845" s="1"/>
      <c r="L2845" s="1"/>
      <c r="M2845" s="1"/>
      <c r="N2845" s="4"/>
      <c r="O2845" s="4"/>
      <c r="P2845" s="4"/>
      <c r="Q2845" s="4"/>
    </row>
    <row r="2846" spans="1:17" ht="30" customHeight="1" x14ac:dyDescent="0.25">
      <c r="A2846" s="1">
        <v>31845</v>
      </c>
      <c r="B2846" s="2" t="str">
        <f>HYPERLINK("https://www.facebook.com/TSMT.tuyenquang2015/?locale=vi_VN", "Công an thành phố Tuyên Quang tỉnh Tuyên Quang")</f>
        <v>Công an thành phố Tuyên Quang tỉnh Tuyên Quang</v>
      </c>
      <c r="C2846" s="12" t="s">
        <v>321</v>
      </c>
      <c r="D2846" s="12" t="s">
        <v>322</v>
      </c>
      <c r="F2846" s="4"/>
      <c r="G2846" s="4"/>
      <c r="H2846" s="4"/>
      <c r="I2846" s="1"/>
      <c r="J2846" s="1"/>
      <c r="K2846" s="1"/>
      <c r="L2846" s="1"/>
      <c r="M2846" s="1"/>
      <c r="N2846" s="4"/>
      <c r="O2846" s="4"/>
      <c r="P2846" s="4"/>
      <c r="Q2846" s="4"/>
    </row>
    <row r="2847" spans="1:17" ht="30" customHeight="1" x14ac:dyDescent="0.25">
      <c r="A2847" s="1">
        <v>31846</v>
      </c>
      <c r="B2847" s="2" t="str">
        <f>HYPERLINK("https://thanhpho.tuyenquang.gov.vn/", "UBND Ủy ban nhân dân thành phố Tuyên Quang tỉnh Tuyên Quang")</f>
        <v>UBND Ủy ban nhân dân thành phố Tuyên Quang tỉnh Tuyên Quang</v>
      </c>
      <c r="C2847" s="12" t="s">
        <v>321</v>
      </c>
      <c r="F2847" s="4"/>
      <c r="G2847" s="4"/>
      <c r="H2847" s="4"/>
      <c r="I2847" s="1"/>
      <c r="J2847" s="1"/>
      <c r="K2847" s="1"/>
      <c r="L2847" s="1"/>
      <c r="M2847" s="1"/>
      <c r="N2847" s="4"/>
      <c r="O2847" s="4"/>
      <c r="P2847" s="4"/>
      <c r="Q2847" s="4"/>
    </row>
    <row r="2848" spans="1:17" ht="30" customHeight="1" x14ac:dyDescent="0.25">
      <c r="A2848" s="1">
        <v>31847</v>
      </c>
      <c r="B2848" s="2" t="str">
        <f>HYPERLINK("https://www.facebook.com/p/C%C3%B4ng-an-x%C3%A3-C%E1%BA%A9m-T%C3%A2m-C%E1%BA%A9m-Th%E1%BB%A7y-100034707926299/", "Công an xã Cẩm Tâm tỉnh Thanh Hóa")</f>
        <v>Công an xã Cẩm Tâm tỉnh Thanh Hóa</v>
      </c>
      <c r="C2848" s="12" t="s">
        <v>321</v>
      </c>
      <c r="D2848" s="12" t="s">
        <v>322</v>
      </c>
      <c r="F2848" s="4"/>
      <c r="G2848" s="4"/>
      <c r="H2848" s="4"/>
      <c r="I2848" s="1"/>
      <c r="J2848" s="1"/>
      <c r="K2848" s="1"/>
      <c r="L2848" s="1"/>
      <c r="M2848" s="1"/>
      <c r="N2848" s="4"/>
      <c r="O2848" s="4"/>
      <c r="P2848" s="4"/>
      <c r="Q2848" s="4"/>
    </row>
    <row r="2849" spans="1:17" ht="30" customHeight="1" x14ac:dyDescent="0.25">
      <c r="A2849" s="1">
        <v>31848</v>
      </c>
      <c r="B2849" s="2" t="str">
        <f>HYPERLINK("https://camtam.camthuy.thanhhoa.gov.vn/", "UBND Ủy ban nhân dân xã Cẩm Tâm tỉnh Thanh Hóa")</f>
        <v>UBND Ủy ban nhân dân xã Cẩm Tâm tỉnh Thanh Hóa</v>
      </c>
      <c r="C2849" s="12" t="s">
        <v>321</v>
      </c>
      <c r="F2849" s="4"/>
      <c r="G2849" s="4"/>
      <c r="H2849" s="4"/>
      <c r="I2849" s="1"/>
      <c r="J2849" s="1"/>
      <c r="K2849" s="1"/>
      <c r="L2849" s="1"/>
      <c r="M2849" s="1"/>
      <c r="N2849" s="4"/>
      <c r="O2849" s="4"/>
      <c r="P2849" s="4"/>
      <c r="Q2849" s="4"/>
    </row>
    <row r="2850" spans="1:17" ht="30" customHeight="1" x14ac:dyDescent="0.25">
      <c r="A2850" s="1">
        <v>31849</v>
      </c>
      <c r="B2850" s="2" t="str">
        <f>HYPERLINK("https://www.facebook.com/CAXaCamDue/", "Công an xã Cẩm Duệ tỉnh Hà Tĩnh")</f>
        <v>Công an xã Cẩm Duệ tỉnh Hà Tĩnh</v>
      </c>
      <c r="C2850" s="12" t="s">
        <v>321</v>
      </c>
      <c r="D2850" s="12" t="s">
        <v>322</v>
      </c>
      <c r="F2850" s="4"/>
      <c r="G2850" s="4"/>
      <c r="H2850" s="4"/>
      <c r="I2850" s="1"/>
      <c r="J2850" s="1"/>
      <c r="K2850" s="1"/>
      <c r="L2850" s="1"/>
      <c r="M2850" s="1"/>
      <c r="N2850" s="4"/>
      <c r="O2850" s="4"/>
      <c r="P2850" s="4"/>
      <c r="Q2850" s="4"/>
    </row>
    <row r="2851" spans="1:17" ht="30" customHeight="1" x14ac:dyDescent="0.25">
      <c r="A2851" s="1">
        <v>31850</v>
      </c>
      <c r="B2851" s="2" t="str">
        <f>HYPERLINK("https://camdue.camxuyen.hatinh.gov.vn/", "UBND Ủy ban nhân dân xã Cẩm Duệ tỉnh Hà Tĩnh")</f>
        <v>UBND Ủy ban nhân dân xã Cẩm Duệ tỉnh Hà Tĩnh</v>
      </c>
      <c r="C2851" s="12" t="s">
        <v>321</v>
      </c>
      <c r="F2851" s="4"/>
      <c r="G2851" s="4"/>
      <c r="H2851" s="4"/>
      <c r="I2851" s="1"/>
      <c r="J2851" s="1"/>
      <c r="K2851" s="1"/>
      <c r="L2851" s="1"/>
      <c r="M2851" s="1"/>
      <c r="N2851" s="4"/>
      <c r="O2851" s="4"/>
      <c r="P2851" s="4"/>
      <c r="Q2851" s="4"/>
    </row>
    <row r="2852" spans="1:17" ht="30" customHeight="1" x14ac:dyDescent="0.25">
      <c r="A2852" s="1">
        <v>31851</v>
      </c>
      <c r="B2852" s="2" t="str">
        <f>HYPERLINK("https://www.facebook.com/p/C%C3%B4ng-an-x%C3%A3-Cam-Th%E1%BB%A7y-L%E1%BB%87-Th%E1%BB%A7y-Qu%E1%BA%A3ng-B%C3%ACnh-100071457885760/", "Công an xã Cam Thủy tỉnh Quảng Bình")</f>
        <v>Công an xã Cam Thủy tỉnh Quảng Bình</v>
      </c>
      <c r="C2852" s="12" t="s">
        <v>321</v>
      </c>
      <c r="D2852" s="12" t="s">
        <v>322</v>
      </c>
      <c r="F2852" s="4"/>
      <c r="G2852" s="4"/>
      <c r="H2852" s="4"/>
      <c r="I2852" s="1"/>
      <c r="J2852" s="1"/>
      <c r="K2852" s="1"/>
      <c r="L2852" s="1"/>
      <c r="M2852" s="1"/>
      <c r="N2852" s="4"/>
      <c r="O2852" s="4"/>
      <c r="P2852" s="4"/>
      <c r="Q2852" s="4"/>
    </row>
    <row r="2853" spans="1:17" ht="30" customHeight="1" x14ac:dyDescent="0.25">
      <c r="A2853" s="1">
        <v>31852</v>
      </c>
      <c r="B2853" s="2" t="str">
        <f>HYPERLINK("https://quangbinh.gov.vn/chi-tiet-tin/-/view-article/1/14012495784457/1543516149197", "UBND Ủy ban nhân dân xã Cam Thủy tỉnh Quảng Bình")</f>
        <v>UBND Ủy ban nhân dân xã Cam Thủy tỉnh Quảng Bình</v>
      </c>
      <c r="C2853" s="12" t="s">
        <v>321</v>
      </c>
      <c r="F2853" s="4"/>
      <c r="G2853" s="4"/>
      <c r="H2853" s="4"/>
      <c r="I2853" s="1"/>
      <c r="J2853" s="1"/>
      <c r="K2853" s="1"/>
      <c r="L2853" s="1"/>
      <c r="M2853" s="1"/>
      <c r="N2853" s="4"/>
      <c r="O2853" s="4"/>
      <c r="P2853" s="4"/>
      <c r="Q2853" s="4"/>
    </row>
    <row r="2854" spans="1:17" ht="30" customHeight="1" x14ac:dyDescent="0.25">
      <c r="A2854" s="1">
        <v>31853</v>
      </c>
      <c r="B2854" s="2" t="str">
        <f>HYPERLINK("https://www.facebook.com/p/C%C3%B4ng-an-x%C3%A3-C%E1%BA%A9m-Long-C%E1%BA%A9m-Th%E1%BB%A7y-100063570279651/", "Công an xã Cẩm Long tỉnh Thanh Hóa")</f>
        <v>Công an xã Cẩm Long tỉnh Thanh Hóa</v>
      </c>
      <c r="C2854" s="12" t="s">
        <v>321</v>
      </c>
      <c r="D2854" s="12" t="s">
        <v>322</v>
      </c>
      <c r="F2854" s="4"/>
      <c r="G2854" s="4"/>
      <c r="H2854" s="4"/>
      <c r="I2854" s="1"/>
      <c r="J2854" s="1"/>
      <c r="K2854" s="1"/>
      <c r="L2854" s="1"/>
      <c r="M2854" s="1"/>
      <c r="N2854" s="4"/>
      <c r="O2854" s="4"/>
      <c r="P2854" s="4"/>
      <c r="Q2854" s="4"/>
    </row>
    <row r="2855" spans="1:17" ht="30" customHeight="1" x14ac:dyDescent="0.25">
      <c r="A2855" s="1">
        <v>31854</v>
      </c>
      <c r="B2855" s="2" t="str">
        <f>HYPERLINK("https://camlong.camthuy.thanhhoa.gov.vn/", "UBND Ủy ban nhân dân xã Cẩm Long tỉnh Thanh Hóa")</f>
        <v>UBND Ủy ban nhân dân xã Cẩm Long tỉnh Thanh Hóa</v>
      </c>
      <c r="C2855" s="12" t="s">
        <v>321</v>
      </c>
      <c r="F2855" s="4"/>
      <c r="G2855" s="4"/>
      <c r="H2855" s="4"/>
      <c r="I2855" s="1"/>
      <c r="J2855" s="1"/>
      <c r="K2855" s="1"/>
      <c r="L2855" s="1"/>
      <c r="M2855" s="1"/>
      <c r="N2855" s="4"/>
      <c r="O2855" s="4"/>
      <c r="P2855" s="4"/>
      <c r="Q2855" s="4"/>
    </row>
    <row r="2856" spans="1:17" ht="30" customHeight="1" x14ac:dyDescent="0.25">
      <c r="A2856" s="1">
        <v>31855</v>
      </c>
      <c r="B2856" s="2" t="str">
        <f>HYPERLINK("https://www.facebook.com/p/C%C3%B4ng-an-x%C3%A3-%C4%90i%C3%AAu-L%C6%B0%C6%A1ng-C%E1%BA%A9m-Kh%C3%AA-100072458779777/", "Công an xã Điêu Lương tỉnh Phú Thọ")</f>
        <v>Công an xã Điêu Lương tỉnh Phú Thọ</v>
      </c>
      <c r="C2856" s="12" t="s">
        <v>321</v>
      </c>
      <c r="D2856" s="12" t="s">
        <v>322</v>
      </c>
      <c r="F2856" s="4"/>
      <c r="G2856" s="4"/>
      <c r="H2856" s="4"/>
      <c r="I2856" s="1"/>
      <c r="J2856" s="1"/>
      <c r="K2856" s="1"/>
      <c r="L2856" s="1"/>
      <c r="M2856" s="1"/>
      <c r="N2856" s="4"/>
      <c r="O2856" s="4"/>
      <c r="P2856" s="4"/>
      <c r="Q2856" s="4"/>
    </row>
    <row r="2857" spans="1:17" ht="30" customHeight="1" x14ac:dyDescent="0.25">
      <c r="A2857" s="1">
        <v>31856</v>
      </c>
      <c r="B2857" s="2" t="str">
        <f>HYPERLINK("https://dieuluong.camkhe.phutho.gov.vn/Chuyen-muc-tin/t/uy-ban-nhan-dan/ctitle/601?AspxAutoDetectCookieSupport=1", "UBND Ủy ban nhân dân xã Điêu Lương tỉnh Phú Thọ")</f>
        <v>UBND Ủy ban nhân dân xã Điêu Lương tỉnh Phú Thọ</v>
      </c>
      <c r="C2857" s="12" t="s">
        <v>321</v>
      </c>
      <c r="F2857" s="4"/>
      <c r="G2857" s="4"/>
      <c r="H2857" s="4"/>
      <c r="I2857" s="1"/>
      <c r="J2857" s="1"/>
      <c r="K2857" s="1"/>
      <c r="L2857" s="1"/>
      <c r="M2857" s="1"/>
      <c r="N2857" s="4"/>
      <c r="O2857" s="4"/>
      <c r="P2857" s="4"/>
      <c r="Q2857" s="4"/>
    </row>
    <row r="2858" spans="1:17" ht="30" customHeight="1" x14ac:dyDescent="0.25">
      <c r="A2858" s="1">
        <v>31857</v>
      </c>
      <c r="B2858" s="2" t="str">
        <f>HYPERLINK("https://www.facebook.com/congancamthuy/", "Công an huyện Cẩm Thủy tỉnh Thanh Hóa")</f>
        <v>Công an huyện Cẩm Thủy tỉnh Thanh Hóa</v>
      </c>
      <c r="C2858" s="12" t="s">
        <v>321</v>
      </c>
      <c r="D2858" s="12" t="s">
        <v>322</v>
      </c>
      <c r="F2858" s="4"/>
      <c r="G2858" s="4"/>
      <c r="H2858" s="4"/>
      <c r="I2858" s="1"/>
      <c r="J2858" s="1"/>
      <c r="K2858" s="1"/>
      <c r="L2858" s="1"/>
      <c r="M2858" s="1"/>
      <c r="N2858" s="4"/>
      <c r="O2858" s="4"/>
      <c r="P2858" s="4"/>
      <c r="Q2858" s="4"/>
    </row>
    <row r="2859" spans="1:17" ht="30" customHeight="1" x14ac:dyDescent="0.25">
      <c r="A2859" s="1">
        <v>31858</v>
      </c>
      <c r="B2859" s="2" t="str">
        <f>HYPERLINK("https://camphu.camthuy.thanhhoa.gov.vn/", "UBND Ủy ban nhân dân huyện Cẩm Thủy tỉnh Thanh Hóa")</f>
        <v>UBND Ủy ban nhân dân huyện Cẩm Thủy tỉnh Thanh Hóa</v>
      </c>
      <c r="C2859" s="12" t="s">
        <v>321</v>
      </c>
      <c r="F2859" s="4"/>
      <c r="G2859" s="4"/>
      <c r="H2859" s="4"/>
      <c r="I2859" s="1"/>
      <c r="J2859" s="1"/>
      <c r="K2859" s="1"/>
      <c r="L2859" s="1"/>
      <c r="M2859" s="1"/>
      <c r="N2859" s="4"/>
      <c r="O2859" s="4"/>
      <c r="P2859" s="4"/>
      <c r="Q2859" s="4"/>
    </row>
    <row r="2860" spans="1:17" ht="30" customHeight="1" x14ac:dyDescent="0.25">
      <c r="A2860" s="1">
        <v>31859</v>
      </c>
      <c r="B2860" s="2" t="str">
        <f>HYPERLINK("https://www.facebook.com/p/C%C3%B4ng-an-x%C3%A3-C%E1%BA%A9m-Nh%C6%B0%E1%BB%A3ng-C%E1%BA%A9m-Xuy%C3%AAn-H%C3%A0-T%C4%A9nh-100064930291252/", "Công an xã Cẩm Nhượng tỉnh Hà Tĩnh")</f>
        <v>Công an xã Cẩm Nhượng tỉnh Hà Tĩnh</v>
      </c>
      <c r="C2860" s="12" t="s">
        <v>321</v>
      </c>
      <c r="D2860" s="12" t="s">
        <v>322</v>
      </c>
      <c r="F2860" s="4"/>
      <c r="G2860" s="4"/>
      <c r="H2860" s="4"/>
      <c r="I2860" s="1"/>
      <c r="J2860" s="1"/>
      <c r="K2860" s="1"/>
      <c r="L2860" s="1"/>
      <c r="M2860" s="1"/>
      <c r="N2860" s="4"/>
      <c r="O2860" s="4"/>
      <c r="P2860" s="4"/>
      <c r="Q2860" s="4"/>
    </row>
    <row r="2861" spans="1:17" ht="30" customHeight="1" x14ac:dyDescent="0.25">
      <c r="A2861" s="1">
        <v>31860</v>
      </c>
      <c r="B2861" s="2" t="str">
        <f>HYPERLINK("https://hscvcx.hatinh.gov.vn/camxuyen/vbpq.nsf/85C8BF3ACA6A1D2E472587710032E375/$file/QU%C3%9D%203%20B%C3%81O%20C%C3%81O%20CCHC.doc", "UBND Ủy ban nhân dân xã Cẩm Nhượng tỉnh Hà Tĩnh")</f>
        <v>UBND Ủy ban nhân dân xã Cẩm Nhượng tỉnh Hà Tĩnh</v>
      </c>
      <c r="C2861" s="12" t="s">
        <v>321</v>
      </c>
      <c r="F2861" s="4"/>
      <c r="G2861" s="4"/>
      <c r="H2861" s="4"/>
      <c r="I2861" s="1"/>
      <c r="J2861" s="1"/>
      <c r="K2861" s="1"/>
      <c r="L2861" s="1"/>
      <c r="M2861" s="1"/>
      <c r="N2861" s="4"/>
      <c r="O2861" s="4"/>
      <c r="P2861" s="4"/>
      <c r="Q2861" s="4"/>
    </row>
    <row r="2862" spans="1:17" ht="30" customHeight="1" x14ac:dyDescent="0.25">
      <c r="A2862" s="1">
        <v>31861</v>
      </c>
      <c r="B2862" s="2" t="str">
        <f>HYPERLINK("https://www.facebook.com/p/C%C3%B4ng-an-huy%E1%BB%87n-C%E1%BA%A9m-Gi%C3%A0ng-H%E1%BA%A3i-D%C6%B0%C6%A1ng-100069362282975/", "Công an huyện Cẩm Giàng tỉnh Hải Dương")</f>
        <v>Công an huyện Cẩm Giàng tỉnh Hải Dương</v>
      </c>
      <c r="C2862" s="12" t="s">
        <v>321</v>
      </c>
      <c r="D2862" s="12" t="s">
        <v>322</v>
      </c>
      <c r="F2862" s="4"/>
      <c r="G2862" s="4"/>
      <c r="H2862" s="4"/>
      <c r="I2862" s="1"/>
      <c r="J2862" s="1"/>
      <c r="K2862" s="1"/>
      <c r="L2862" s="1"/>
      <c r="M2862" s="1"/>
      <c r="N2862" s="4"/>
      <c r="O2862" s="4"/>
      <c r="P2862" s="4"/>
      <c r="Q2862" s="4"/>
    </row>
    <row r="2863" spans="1:17" ht="30" customHeight="1" x14ac:dyDescent="0.25">
      <c r="A2863" s="1">
        <v>31862</v>
      </c>
      <c r="B2863" s="2" t="str">
        <f>HYPERLINK("https://camgiang.haiduong.gov.vn/", "UBND Ủy ban nhân dân huyện Cẩm Giàng tỉnh Hải Dương")</f>
        <v>UBND Ủy ban nhân dân huyện Cẩm Giàng tỉnh Hải Dương</v>
      </c>
      <c r="C2863" s="12" t="s">
        <v>321</v>
      </c>
      <c r="F2863" s="4"/>
      <c r="G2863" s="4"/>
      <c r="H2863" s="4"/>
      <c r="I2863" s="1"/>
      <c r="J2863" s="1"/>
      <c r="K2863" s="1"/>
      <c r="L2863" s="1"/>
      <c r="M2863" s="1"/>
      <c r="N2863" s="4"/>
      <c r="O2863" s="4"/>
      <c r="P2863" s="4"/>
      <c r="Q2863" s="4"/>
    </row>
    <row r="2864" spans="1:17" ht="30" customHeight="1" x14ac:dyDescent="0.25">
      <c r="A2864" s="1">
        <v>31863</v>
      </c>
      <c r="B2864" s="2" t="str">
        <f>HYPERLINK("https://www.facebook.com/p/C%C3%B4ng-An-X%C3%A3-Ng%E1%BB%8Dc-Li%C3%AAn-Huy%E1%BB%87n-C%E1%BA%A9m-Gi%C3%A0ng-T%E1%BB%89nh-H%E1%BA%A3i-D%C6%B0%C6%A1ng-100069746058764/", "Công an xã Ngọc Liên tỉnh Hải Dương")</f>
        <v>Công an xã Ngọc Liên tỉnh Hải Dương</v>
      </c>
      <c r="C2864" s="12" t="s">
        <v>321</v>
      </c>
      <c r="D2864" s="12" t="s">
        <v>322</v>
      </c>
      <c r="F2864" s="4"/>
      <c r="G2864" s="4"/>
      <c r="H2864" s="4"/>
      <c r="I2864" s="1"/>
      <c r="J2864" s="1"/>
      <c r="K2864" s="1"/>
      <c r="L2864" s="1"/>
      <c r="M2864" s="1"/>
      <c r="N2864" s="4"/>
      <c r="O2864" s="4"/>
      <c r="P2864" s="4"/>
      <c r="Q2864" s="4"/>
    </row>
    <row r="2865" spans="1:17" ht="30" customHeight="1" x14ac:dyDescent="0.25">
      <c r="A2865" s="1">
        <v>31864</v>
      </c>
      <c r="B2865" s="2" t="str">
        <f>HYPERLINK("http://ngoclien.camgiang.haiduong.gov.vn/", "UBND Ủy ban nhân dân xã Ngọc Liên tỉnh Hải Dương")</f>
        <v>UBND Ủy ban nhân dân xã Ngọc Liên tỉnh Hải Dương</v>
      </c>
      <c r="C2865" s="12" t="s">
        <v>321</v>
      </c>
      <c r="F2865" s="4"/>
      <c r="G2865" s="4"/>
      <c r="H2865" s="4"/>
      <c r="I2865" s="1"/>
      <c r="J2865" s="1"/>
      <c r="K2865" s="1"/>
      <c r="L2865" s="1"/>
      <c r="M2865" s="1"/>
      <c r="N2865" s="4"/>
      <c r="O2865" s="4"/>
      <c r="P2865" s="4"/>
      <c r="Q2865" s="4"/>
    </row>
    <row r="2866" spans="1:17" ht="30" customHeight="1" x14ac:dyDescent="0.25">
      <c r="A2866" s="1">
        <v>31865</v>
      </c>
      <c r="B2866" s="2" t="str">
        <f>HYPERLINK("https://www.facebook.com/profile.php?id=61565896341505", "Công an huyện Tân Kỳ tỉnh Nghệ An")</f>
        <v>Công an huyện Tân Kỳ tỉnh Nghệ An</v>
      </c>
      <c r="C2866" s="12" t="s">
        <v>321</v>
      </c>
      <c r="D2866" s="12" t="s">
        <v>322</v>
      </c>
      <c r="F2866" s="4"/>
      <c r="G2866" s="4"/>
      <c r="H2866" s="4"/>
      <c r="I2866" s="1"/>
      <c r="J2866" s="1"/>
      <c r="K2866" s="1"/>
      <c r="L2866" s="1"/>
      <c r="M2866" s="1"/>
      <c r="N2866" s="4"/>
      <c r="O2866" s="4"/>
      <c r="P2866" s="4"/>
      <c r="Q2866" s="4"/>
    </row>
    <row r="2867" spans="1:17" ht="30" customHeight="1" x14ac:dyDescent="0.25">
      <c r="A2867" s="1">
        <v>31866</v>
      </c>
      <c r="B2867" s="2" t="str">
        <f>HYPERLINK("https://tanky.nghean.gov.vn/", "UBND Ủy ban nhân dân huyện Tân Kỳ tỉnh Nghệ An")</f>
        <v>UBND Ủy ban nhân dân huyện Tân Kỳ tỉnh Nghệ An</v>
      </c>
      <c r="C2867" s="12" t="s">
        <v>321</v>
      </c>
      <c r="F2867" s="4"/>
      <c r="G2867" s="4"/>
      <c r="H2867" s="4"/>
      <c r="I2867" s="1"/>
      <c r="J2867" s="1"/>
      <c r="K2867" s="1"/>
      <c r="L2867" s="1"/>
      <c r="M2867" s="1"/>
      <c r="N2867" s="4"/>
      <c r="O2867" s="4"/>
      <c r="P2867" s="4"/>
      <c r="Q2867" s="4"/>
    </row>
    <row r="2868" spans="1:17" ht="30" customHeight="1" x14ac:dyDescent="0.25">
      <c r="A2868" s="1">
        <v>31867</v>
      </c>
      <c r="B2868" s="2" t="str">
        <f>HYPERLINK("https://www.facebook.com/p/C%C3%B4ng-an-x%C3%A3-C%E1%BA%A5p-D%E1%BA%ABn-C%E1%BA%A9m-Kh%C3%AA-100071669444177/?_rdr", "Công an xã Cấp Dẫn tỉnh Phú Thọ")</f>
        <v>Công an xã Cấp Dẫn tỉnh Phú Thọ</v>
      </c>
      <c r="C2868" s="12" t="s">
        <v>321</v>
      </c>
      <c r="D2868" s="12" t="s">
        <v>322</v>
      </c>
      <c r="F2868" s="4"/>
      <c r="G2868" s="4"/>
      <c r="H2868" s="4"/>
      <c r="I2868" s="1"/>
      <c r="J2868" s="1"/>
      <c r="K2868" s="1"/>
      <c r="L2868" s="1"/>
      <c r="M2868" s="1"/>
      <c r="N2868" s="4"/>
      <c r="O2868" s="4"/>
      <c r="P2868" s="4"/>
      <c r="Q2868" s="4"/>
    </row>
    <row r="2869" spans="1:17" ht="30" customHeight="1" x14ac:dyDescent="0.25">
      <c r="A2869" s="1">
        <v>31868</v>
      </c>
      <c r="B2869" s="2" t="str">
        <f>HYPERLINK("https://capdan.camkhe.phutho.gov.vn/Chuyen-muc-tin/t/uy-ban-nhan-dan/ctitle/244?AspxAutoDetectCookieSupport=1", "UBND Ủy ban nhân dân xã Cấp Dẫn tỉnh Phú Thọ")</f>
        <v>UBND Ủy ban nhân dân xã Cấp Dẫn tỉnh Phú Thọ</v>
      </c>
      <c r="C2869" s="12" t="s">
        <v>321</v>
      </c>
      <c r="F2869" s="4"/>
      <c r="G2869" s="4"/>
      <c r="H2869" s="4"/>
      <c r="I2869" s="1"/>
      <c r="J2869" s="1"/>
      <c r="K2869" s="1"/>
      <c r="L2869" s="1"/>
      <c r="M2869" s="1"/>
      <c r="N2869" s="4"/>
      <c r="O2869" s="4"/>
      <c r="P2869" s="4"/>
      <c r="Q2869" s="4"/>
    </row>
    <row r="2870" spans="1:17" ht="30" customHeight="1" x14ac:dyDescent="0.25">
      <c r="A2870" s="1">
        <v>31869</v>
      </c>
      <c r="B2870" s="2" t="str">
        <f>HYPERLINK("https://www.facebook.com/congancamtrung/", "Công an xã Cẩm Trung tỉnh Hà Tĩnh")</f>
        <v>Công an xã Cẩm Trung tỉnh Hà Tĩnh</v>
      </c>
      <c r="C2870" s="12" t="s">
        <v>321</v>
      </c>
      <c r="D2870" s="12" t="s">
        <v>322</v>
      </c>
      <c r="F2870" s="4"/>
      <c r="G2870" s="4"/>
      <c r="H2870" s="4"/>
      <c r="I2870" s="1"/>
      <c r="J2870" s="1"/>
      <c r="K2870" s="1"/>
      <c r="L2870" s="1"/>
      <c r="M2870" s="1"/>
      <c r="N2870" s="4"/>
      <c r="O2870" s="4"/>
      <c r="P2870" s="4"/>
      <c r="Q2870" s="4"/>
    </row>
    <row r="2871" spans="1:17" ht="30" customHeight="1" x14ac:dyDescent="0.25">
      <c r="A2871" s="1">
        <v>31870</v>
      </c>
      <c r="B2871" s="2" t="str">
        <f>HYPERLINK("https://camtrung.camxuyen.hatinh.gov.vn/", "UBND Ủy ban nhân dân xã Cẩm Trung tỉnh Hà Tĩnh")</f>
        <v>UBND Ủy ban nhân dân xã Cẩm Trung tỉnh Hà Tĩnh</v>
      </c>
      <c r="C2871" s="12" t="s">
        <v>321</v>
      </c>
      <c r="F2871" s="4"/>
      <c r="G2871" s="4"/>
      <c r="H2871" s="4"/>
      <c r="I2871" s="1"/>
      <c r="J2871" s="1"/>
      <c r="K2871" s="1"/>
      <c r="L2871" s="1"/>
      <c r="M2871" s="1"/>
      <c r="N2871" s="4"/>
      <c r="O2871" s="4"/>
      <c r="P2871" s="4"/>
      <c r="Q2871" s="4"/>
    </row>
    <row r="2872" spans="1:17" ht="30" customHeight="1" x14ac:dyDescent="0.25">
      <c r="A2872" s="1">
        <v>31871</v>
      </c>
      <c r="B2872" s="2" t="str">
        <f>HYPERLINK("https://www.facebook.com/p/C%C3%B4ng-an-x%C3%A3-Th%E1%BA%A1ch-C%E1%BA%A9m-huy%E1%BB%87n-Th%E1%BA%A1ch-Th%C3%A0nh-t%E1%BB%89nh-Thanh-Ho%C3%A1-100066621591231/", "Công an xã Thạch Cẩm tỉnh Thanh Hóa")</f>
        <v>Công an xã Thạch Cẩm tỉnh Thanh Hóa</v>
      </c>
      <c r="C2872" s="12" t="s">
        <v>321</v>
      </c>
      <c r="D2872" s="12" t="s">
        <v>322</v>
      </c>
      <c r="F2872" s="4"/>
      <c r="G2872" s="4"/>
      <c r="H2872" s="4"/>
      <c r="I2872" s="1"/>
      <c r="J2872" s="1"/>
      <c r="K2872" s="1"/>
      <c r="L2872" s="1"/>
      <c r="M2872" s="1"/>
      <c r="N2872" s="4"/>
      <c r="O2872" s="4"/>
      <c r="P2872" s="4"/>
      <c r="Q2872" s="4"/>
    </row>
    <row r="2873" spans="1:17" ht="30" customHeight="1" x14ac:dyDescent="0.25">
      <c r="A2873" s="1">
        <v>31872</v>
      </c>
      <c r="B2873" s="2" t="str">
        <f>HYPERLINK("https://thachcam.thachthanh.thanhhoa.gov.vn/chuc-nang-nhiem-vu", "UBND Ủy ban nhân dân xã Thạch Cẩm tỉnh Thanh Hóa")</f>
        <v>UBND Ủy ban nhân dân xã Thạch Cẩm tỉnh Thanh Hóa</v>
      </c>
      <c r="C2873" s="12" t="s">
        <v>321</v>
      </c>
      <c r="F2873" s="4"/>
      <c r="G2873" s="4"/>
      <c r="H2873" s="4"/>
      <c r="I2873" s="1"/>
      <c r="J2873" s="1"/>
      <c r="K2873" s="1"/>
      <c r="L2873" s="1"/>
      <c r="M2873" s="1"/>
      <c r="N2873" s="4"/>
      <c r="O2873" s="4"/>
      <c r="P2873" s="4"/>
      <c r="Q2873" s="4"/>
    </row>
    <row r="2874" spans="1:17" ht="30" customHeight="1" x14ac:dyDescent="0.25">
      <c r="A2874" s="1">
        <v>31873</v>
      </c>
      <c r="B2874" s="2" t="str">
        <f>HYPERLINK("https://www.facebook.com/Conganxaphukhecamkhe/", "Công an xã Phú Khê tỉnh Phú Thọ")</f>
        <v>Công an xã Phú Khê tỉnh Phú Thọ</v>
      </c>
      <c r="C2874" s="12" t="s">
        <v>321</v>
      </c>
      <c r="D2874" s="12" t="s">
        <v>322</v>
      </c>
      <c r="F2874" s="4"/>
      <c r="G2874" s="4"/>
      <c r="H2874" s="4"/>
      <c r="I2874" s="1"/>
      <c r="J2874" s="1"/>
      <c r="K2874" s="1"/>
      <c r="L2874" s="1"/>
      <c r="M2874" s="1"/>
      <c r="N2874" s="4"/>
      <c r="O2874" s="4"/>
      <c r="P2874" s="4"/>
      <c r="Q2874" s="4"/>
    </row>
    <row r="2875" spans="1:17" ht="30" customHeight="1" x14ac:dyDescent="0.25">
      <c r="A2875" s="1">
        <v>31874</v>
      </c>
      <c r="B2875" s="2" t="str">
        <f>HYPERLINK("https://phukhe.camkhe.phutho.gov.vn/Chuyen-muc-tin/Chi-tiet-tin/t/uy-ban-nhan-dan/title/14877/ctitle/626?AspxAutoDetectCookieSupport=1", "UBND Ủy ban nhân dân xã Phú Khê tỉnh Phú Thọ")</f>
        <v>UBND Ủy ban nhân dân xã Phú Khê tỉnh Phú Thọ</v>
      </c>
      <c r="C2875" s="12" t="s">
        <v>321</v>
      </c>
      <c r="F2875" s="4"/>
      <c r="G2875" s="4"/>
      <c r="H2875" s="4"/>
      <c r="I2875" s="1"/>
      <c r="J2875" s="1"/>
      <c r="K2875" s="1"/>
      <c r="L2875" s="1"/>
      <c r="M2875" s="1"/>
      <c r="N2875" s="4"/>
      <c r="O2875" s="4"/>
      <c r="P2875" s="4"/>
      <c r="Q2875" s="4"/>
    </row>
    <row r="2876" spans="1:17" ht="30" customHeight="1" x14ac:dyDescent="0.25">
      <c r="A2876" s="1">
        <v>31875</v>
      </c>
      <c r="B2876" s="2" t="str">
        <f>HYPERLINK("https://www.facebook.com/p/C%C3%B4ng-an-x%C3%A3-Xu%C3%A2n-Thu%E1%BB%B7-100066347632750/?locale=fr_CA", "Công an xã Xuân Thủy tỉnh Nam Định")</f>
        <v>Công an xã Xuân Thủy tỉnh Nam Định</v>
      </c>
      <c r="C2876" s="12" t="s">
        <v>321</v>
      </c>
      <c r="D2876" s="12" t="s">
        <v>322</v>
      </c>
      <c r="F2876" s="4"/>
      <c r="G2876" s="4"/>
      <c r="H2876" s="4"/>
      <c r="I2876" s="1"/>
      <c r="J2876" s="1"/>
      <c r="K2876" s="1"/>
      <c r="L2876" s="1"/>
      <c r="M2876" s="1"/>
      <c r="N2876" s="4"/>
      <c r="O2876" s="4"/>
      <c r="P2876" s="4"/>
      <c r="Q2876" s="4"/>
    </row>
    <row r="2877" spans="1:17" ht="30" customHeight="1" x14ac:dyDescent="0.25">
      <c r="A2877" s="1">
        <v>31876</v>
      </c>
      <c r="B2877" s="2" t="str">
        <f>HYPERLINK("https://dichvucong.namdinh.gov.vn/portaldvc/KenhTin/dich-vu-cong-truc-tuyen.aspx?_dv=E4662776-0DAA-C999-A752-B2C23C32899B", "UBND Ủy ban nhân dân xã Xuân Thủy tỉnh Nam Định")</f>
        <v>UBND Ủy ban nhân dân xã Xuân Thủy tỉnh Nam Định</v>
      </c>
      <c r="C2877" s="12" t="s">
        <v>321</v>
      </c>
      <c r="F2877" s="4"/>
      <c r="G2877" s="4"/>
      <c r="H2877" s="4"/>
      <c r="I2877" s="1"/>
      <c r="J2877" s="1"/>
      <c r="K2877" s="1"/>
      <c r="L2877" s="1"/>
      <c r="M2877" s="1"/>
      <c r="N2877" s="4"/>
      <c r="O2877" s="4"/>
      <c r="P2877" s="4"/>
      <c r="Q2877" s="4"/>
    </row>
    <row r="2878" spans="1:17" ht="30" customHeight="1" x14ac:dyDescent="0.25">
      <c r="A2878" s="1">
        <v>31877</v>
      </c>
      <c r="B2878" s="2" t="str">
        <f>HYPERLINK("https://www.facebook.com/ngoxa.ca/", "Công an xã Ngô Xá tỉnh Phú Thọ")</f>
        <v>Công an xã Ngô Xá tỉnh Phú Thọ</v>
      </c>
      <c r="C2878" s="12" t="s">
        <v>321</v>
      </c>
      <c r="D2878" s="12" t="s">
        <v>322</v>
      </c>
      <c r="F2878" s="4"/>
      <c r="G2878" s="4"/>
      <c r="H2878" s="4"/>
      <c r="I2878" s="1"/>
      <c r="J2878" s="1"/>
      <c r="K2878" s="1"/>
      <c r="L2878" s="1"/>
      <c r="M2878" s="1"/>
      <c r="N2878" s="4"/>
      <c r="O2878" s="4"/>
      <c r="P2878" s="4"/>
      <c r="Q2878" s="4"/>
    </row>
    <row r="2879" spans="1:17" ht="30" customHeight="1" x14ac:dyDescent="0.25">
      <c r="A2879" s="1">
        <v>31878</v>
      </c>
      <c r="B2879" s="2" t="str">
        <f>HYPERLINK("https://ngoxa.camkhe.phutho.gov.vn/Chuyen-muc-tin/t/uy-ban-nhan-dan/ctitle/576?AspxAutoDetectCookieSupport=1", "UBND Ủy ban nhân dân xã Ngô Xá tỉnh Phú Thọ")</f>
        <v>UBND Ủy ban nhân dân xã Ngô Xá tỉnh Phú Thọ</v>
      </c>
      <c r="C2879" s="12" t="s">
        <v>321</v>
      </c>
      <c r="F2879" s="4"/>
      <c r="G2879" s="4"/>
      <c r="H2879" s="4"/>
      <c r="I2879" s="1"/>
      <c r="J2879" s="1"/>
      <c r="K2879" s="1"/>
      <c r="L2879" s="1"/>
      <c r="M2879" s="1"/>
      <c r="N2879" s="4"/>
      <c r="O2879" s="4"/>
      <c r="P2879" s="4"/>
      <c r="Q2879" s="4"/>
    </row>
    <row r="2880" spans="1:17" ht="30" customHeight="1" x14ac:dyDescent="0.25">
      <c r="A2880" s="1">
        <v>31879</v>
      </c>
      <c r="B2880" s="2" t="str">
        <f>HYPERLINK("https://www.facebook.com/p/C%C3%B4ng-an-x%C3%A3-T%C3%A2n-Tr%C6%B0%E1%BB%9Dng-C%E1%BA%A9m-Gi%C3%A0ng-H%E1%BA%A3i-D%C6%B0%C6%A1ng-100072472502974/", "Công an xã Tân Trường tỉnh Hải Dương")</f>
        <v>Công an xã Tân Trường tỉnh Hải Dương</v>
      </c>
      <c r="C2880" s="12" t="s">
        <v>321</v>
      </c>
      <c r="D2880" s="12" t="s">
        <v>322</v>
      </c>
      <c r="F2880" s="4"/>
      <c r="G2880" s="4"/>
      <c r="H2880" s="4"/>
      <c r="I2880" s="1"/>
      <c r="J2880" s="1"/>
      <c r="K2880" s="1"/>
      <c r="L2880" s="1"/>
      <c r="M2880" s="1"/>
      <c r="N2880" s="4"/>
      <c r="O2880" s="4"/>
      <c r="P2880" s="4"/>
      <c r="Q2880" s="4"/>
    </row>
    <row r="2881" spans="1:17" ht="30" customHeight="1" x14ac:dyDescent="0.25">
      <c r="A2881" s="1">
        <v>31880</v>
      </c>
      <c r="B2881" s="2" t="str">
        <f>HYPERLINK("http://tantruong.camgiang.haiduong.gov.vn/", "UBND Ủy ban nhân dân xã Tân Trường tỉnh Hải Dương")</f>
        <v>UBND Ủy ban nhân dân xã Tân Trường tỉnh Hải Dương</v>
      </c>
      <c r="C2881" s="12" t="s">
        <v>321</v>
      </c>
      <c r="F2881" s="4"/>
      <c r="G2881" s="4"/>
      <c r="H2881" s="4"/>
      <c r="I2881" s="1"/>
      <c r="J2881" s="1"/>
      <c r="K2881" s="1"/>
      <c r="L2881" s="1"/>
      <c r="M2881" s="1"/>
      <c r="N2881" s="4"/>
      <c r="O2881" s="4"/>
      <c r="P2881" s="4"/>
      <c r="Q2881" s="4"/>
    </row>
    <row r="2882" spans="1:17" ht="30" customHeight="1" x14ac:dyDescent="0.25">
      <c r="A2882" s="1">
        <v>31881</v>
      </c>
      <c r="B2882" s="2" t="str">
        <f>HYPERLINK("https://www.facebook.com/p/C%C3%B4ng-an-huy%E1%BB%87n-Thanh-Thu%E1%BB%B7-100063605989453/", "Công an huyện Thanh Thuỷ tỉnh Phú Thọ")</f>
        <v>Công an huyện Thanh Thuỷ tỉnh Phú Thọ</v>
      </c>
      <c r="C2882" s="12" t="s">
        <v>321</v>
      </c>
      <c r="D2882" s="12" t="s">
        <v>322</v>
      </c>
      <c r="F2882" s="4"/>
      <c r="G2882" s="4"/>
      <c r="H2882" s="4"/>
      <c r="I2882" s="1"/>
      <c r="J2882" s="1"/>
      <c r="K2882" s="1"/>
      <c r="L2882" s="1"/>
      <c r="M2882" s="1"/>
      <c r="N2882" s="4"/>
      <c r="O2882" s="4"/>
      <c r="P2882" s="4"/>
      <c r="Q2882" s="4"/>
    </row>
    <row r="2883" spans="1:17" ht="30" customHeight="1" x14ac:dyDescent="0.25">
      <c r="A2883" s="1">
        <v>31882</v>
      </c>
      <c r="B2883" s="2" t="str">
        <f>HYPERLINK("https://thanhthuy.phutho.gov.vn/", "UBND Ủy ban nhân dân huyện Thanh Thuỷ tỉnh Phú Thọ")</f>
        <v>UBND Ủy ban nhân dân huyện Thanh Thuỷ tỉnh Phú Thọ</v>
      </c>
      <c r="C2883" s="12" t="s">
        <v>321</v>
      </c>
      <c r="F2883" s="4"/>
      <c r="G2883" s="4"/>
      <c r="H2883" s="4"/>
      <c r="I2883" s="1"/>
      <c r="J2883" s="1"/>
      <c r="K2883" s="1"/>
      <c r="L2883" s="1"/>
      <c r="M2883" s="1"/>
      <c r="N2883" s="4"/>
      <c r="O2883" s="4"/>
      <c r="P2883" s="4"/>
      <c r="Q2883" s="4"/>
    </row>
    <row r="2884" spans="1:17" ht="30" customHeight="1" x14ac:dyDescent="0.25">
      <c r="A2884" s="1">
        <v>31883</v>
      </c>
      <c r="B2884" s="2" t="str">
        <f>HYPERLINK("https://www.facebook.com/p/C%C3%B4ng-An-X%C3%A3-Ng%E1%BB%8Dc-S%C6%A1n-Th%C3%A0nh-Ph%E1%BB%91-H%E1%BA%A3i-D%C6%B0%C6%A1ng-100071315772580/", "Công an xã Ngọc Sơn tỉnh Hải Dương")</f>
        <v>Công an xã Ngọc Sơn tỉnh Hải Dương</v>
      </c>
      <c r="C2884" s="12" t="s">
        <v>321</v>
      </c>
      <c r="D2884" s="12" t="s">
        <v>322</v>
      </c>
      <c r="F2884" s="4"/>
      <c r="G2884" s="4"/>
      <c r="H2884" s="4"/>
      <c r="I2884" s="1"/>
      <c r="J2884" s="1"/>
      <c r="K2884" s="1"/>
      <c r="L2884" s="1"/>
      <c r="M2884" s="1"/>
      <c r="N2884" s="4"/>
      <c r="O2884" s="4"/>
      <c r="P2884" s="4"/>
      <c r="Q2884" s="4"/>
    </row>
    <row r="2885" spans="1:17" ht="30" customHeight="1" x14ac:dyDescent="0.25">
      <c r="A2885" s="1">
        <v>31884</v>
      </c>
      <c r="B2885" s="2" t="str">
        <f>HYPERLINK("http://ngocson.tphaiduong.haiduong.gov.vn/", "UBND Ủy ban nhân dân xã Ngọc Sơn tỉnh Hải Dương")</f>
        <v>UBND Ủy ban nhân dân xã Ngọc Sơn tỉnh Hải Dương</v>
      </c>
      <c r="C2885" s="12" t="s">
        <v>321</v>
      </c>
      <c r="F2885" s="4"/>
      <c r="G2885" s="4"/>
      <c r="H2885" s="4"/>
      <c r="I2885" s="1"/>
      <c r="J2885" s="1"/>
      <c r="K2885" s="1"/>
      <c r="L2885" s="1"/>
      <c r="M2885" s="1"/>
      <c r="N2885" s="4"/>
      <c r="O2885" s="4"/>
      <c r="P2885" s="4"/>
      <c r="Q2885" s="4"/>
    </row>
    <row r="2886" spans="1:17" ht="30" customHeight="1" x14ac:dyDescent="0.25">
      <c r="A2886" s="1">
        <v>31885</v>
      </c>
      <c r="B2886" s="2" t="str">
        <f>HYPERLINK("https://www.facebook.com/caxcamchaucamthuy/?locale=vi_VN", "Công an xã Cẩm Châu tỉnh Thanh Hóa")</f>
        <v>Công an xã Cẩm Châu tỉnh Thanh Hóa</v>
      </c>
      <c r="C2886" s="12" t="s">
        <v>321</v>
      </c>
      <c r="D2886" s="12" t="s">
        <v>322</v>
      </c>
      <c r="F2886" s="4"/>
      <c r="G2886" s="4"/>
      <c r="H2886" s="4"/>
      <c r="I2886" s="1"/>
      <c r="J2886" s="1"/>
      <c r="K2886" s="1"/>
      <c r="L2886" s="1"/>
      <c r="M2886" s="1"/>
      <c r="N2886" s="4"/>
      <c r="O2886" s="4"/>
      <c r="P2886" s="4"/>
      <c r="Q2886" s="4"/>
    </row>
    <row r="2887" spans="1:17" ht="30" customHeight="1" x14ac:dyDescent="0.25">
      <c r="A2887" s="1">
        <v>31886</v>
      </c>
      <c r="B2887" s="2" t="str">
        <f>HYPERLINK("https://camchau.camthuy.thanhhoa.gov.vn/", "UBND Ủy ban nhân dân xã Cẩm Châu tỉnh Thanh Hóa")</f>
        <v>UBND Ủy ban nhân dân xã Cẩm Châu tỉnh Thanh Hóa</v>
      </c>
      <c r="C2887" s="12" t="s">
        <v>321</v>
      </c>
      <c r="F2887" s="4"/>
      <c r="G2887" s="4"/>
      <c r="H2887" s="4"/>
      <c r="I2887" s="1"/>
      <c r="J2887" s="1"/>
      <c r="K2887" s="1"/>
      <c r="L2887" s="1"/>
      <c r="M2887" s="1"/>
      <c r="N2887" s="4"/>
      <c r="O2887" s="4"/>
      <c r="P2887" s="4"/>
      <c r="Q2887" s="4"/>
    </row>
    <row r="2888" spans="1:17" ht="30" customHeight="1" x14ac:dyDescent="0.25">
      <c r="A2888" s="1">
        <v>31887</v>
      </c>
      <c r="B2888" s="2" t="str">
        <f>HYPERLINK("https://www.facebook.com/congancamvan/", "Công an xã Cẩm Vân tỉnh Thanh Hóa")</f>
        <v>Công an xã Cẩm Vân tỉnh Thanh Hóa</v>
      </c>
      <c r="C2888" s="12" t="s">
        <v>321</v>
      </c>
      <c r="D2888" s="12" t="s">
        <v>322</v>
      </c>
      <c r="F2888" s="4"/>
      <c r="G2888" s="4"/>
      <c r="H2888" s="4"/>
      <c r="I2888" s="1"/>
      <c r="J2888" s="1"/>
      <c r="K2888" s="1"/>
      <c r="L2888" s="1"/>
      <c r="M2888" s="1"/>
      <c r="N2888" s="4"/>
      <c r="O2888" s="4"/>
      <c r="P2888" s="4"/>
      <c r="Q2888" s="4"/>
    </row>
    <row r="2889" spans="1:17" ht="30" customHeight="1" x14ac:dyDescent="0.25">
      <c r="A2889" s="1">
        <v>31888</v>
      </c>
      <c r="B2889" s="2" t="str">
        <f>HYPERLINK("https://camvan.camthuy.thanhhoa.gov.vn/web/danh-ba-co-quan-chuc-nang", "UBND Ủy ban nhân dân xã Cẩm Vân tỉnh Thanh Hóa")</f>
        <v>UBND Ủy ban nhân dân xã Cẩm Vân tỉnh Thanh Hóa</v>
      </c>
      <c r="C2889" s="12" t="s">
        <v>321</v>
      </c>
      <c r="F2889" s="4"/>
      <c r="G2889" s="4"/>
      <c r="H2889" s="4"/>
      <c r="I2889" s="1"/>
      <c r="J2889" s="1"/>
      <c r="K2889" s="1"/>
      <c r="L2889" s="1"/>
      <c r="M2889" s="1"/>
      <c r="N2889" s="4"/>
      <c r="O2889" s="4"/>
      <c r="P2889" s="4"/>
      <c r="Q2889" s="4"/>
    </row>
    <row r="2890" spans="1:17" ht="30" customHeight="1" x14ac:dyDescent="0.25">
      <c r="A2890" s="1">
        <v>31889</v>
      </c>
      <c r="B2890" s="2" t="str">
        <f>HYPERLINK("https://www.facebook.com/congancamthuy/", "Công an huyện Cẩm Thuỷ tỉnh Thanh Hóa")</f>
        <v>Công an huyện Cẩm Thuỷ tỉnh Thanh Hóa</v>
      </c>
      <c r="C2890" s="12" t="s">
        <v>321</v>
      </c>
      <c r="D2890" s="12" t="s">
        <v>322</v>
      </c>
      <c r="F2890" s="4"/>
      <c r="G2890" s="4"/>
      <c r="H2890" s="4"/>
      <c r="I2890" s="1"/>
      <c r="J2890" s="1"/>
      <c r="K2890" s="1"/>
      <c r="L2890" s="1"/>
      <c r="M2890" s="1"/>
      <c r="N2890" s="4"/>
      <c r="O2890" s="4"/>
      <c r="P2890" s="4"/>
      <c r="Q2890" s="4"/>
    </row>
    <row r="2891" spans="1:17" ht="30" customHeight="1" x14ac:dyDescent="0.25">
      <c r="A2891" s="1">
        <v>31890</v>
      </c>
      <c r="B2891" s="2" t="str">
        <f>HYPERLINK("https://camphu.camthuy.thanhhoa.gov.vn/", "UBND Ủy ban nhân dân huyện Cẩm Thuỷ tỉnh Thanh Hóa")</f>
        <v>UBND Ủy ban nhân dân huyện Cẩm Thuỷ tỉnh Thanh Hóa</v>
      </c>
      <c r="C2891" s="12" t="s">
        <v>321</v>
      </c>
      <c r="F2891" s="4"/>
      <c r="G2891" s="4"/>
      <c r="H2891" s="4"/>
      <c r="I2891" s="1"/>
      <c r="J2891" s="1"/>
      <c r="K2891" s="1"/>
      <c r="L2891" s="1"/>
      <c r="M2891" s="1"/>
      <c r="N2891" s="4"/>
      <c r="O2891" s="4"/>
      <c r="P2891" s="4"/>
      <c r="Q2891" s="4"/>
    </row>
    <row r="2892" spans="1:17" ht="30" customHeight="1" x14ac:dyDescent="0.25">
      <c r="A2892" s="1">
        <v>31891</v>
      </c>
      <c r="B2892" s="2" t="str">
        <f>HYPERLINK("https://www.facebook.com/Congankimtan/", "Công an thị trấn Kim Tân tỉnh Thanh Hóa")</f>
        <v>Công an thị trấn Kim Tân tỉnh Thanh Hóa</v>
      </c>
      <c r="C2892" s="12" t="s">
        <v>321</v>
      </c>
      <c r="D2892" s="12" t="s">
        <v>322</v>
      </c>
      <c r="F2892" s="4"/>
      <c r="G2892" s="4"/>
      <c r="H2892" s="4"/>
      <c r="I2892" s="1"/>
      <c r="J2892" s="1"/>
      <c r="K2892" s="1"/>
      <c r="L2892" s="1"/>
      <c r="M2892" s="1"/>
      <c r="N2892" s="4"/>
      <c r="O2892" s="4"/>
      <c r="P2892" s="4"/>
      <c r="Q2892" s="4"/>
    </row>
    <row r="2893" spans="1:17" ht="30" customHeight="1" x14ac:dyDescent="0.25">
      <c r="A2893" s="1">
        <v>31892</v>
      </c>
      <c r="B2893" s="2" t="str">
        <f>HYPERLINK("https://kimtan.thachthanh.thanhhoa.gov.vn/trang-chu", "UBND Ủy ban nhân dân thị trấn Kim Tân tỉnh Thanh Hóa")</f>
        <v>UBND Ủy ban nhân dân thị trấn Kim Tân tỉnh Thanh Hóa</v>
      </c>
      <c r="C2893" s="12" t="s">
        <v>321</v>
      </c>
      <c r="F2893" s="4"/>
      <c r="G2893" s="4"/>
      <c r="H2893" s="4"/>
      <c r="I2893" s="1"/>
      <c r="J2893" s="1"/>
      <c r="K2893" s="1"/>
      <c r="L2893" s="1"/>
      <c r="M2893" s="1"/>
      <c r="N2893" s="4"/>
      <c r="O2893" s="4"/>
      <c r="P2893" s="4"/>
      <c r="Q2893" s="4"/>
    </row>
    <row r="2894" spans="1:17" ht="30" customHeight="1" x14ac:dyDescent="0.25">
      <c r="A2894" s="1">
        <v>31893</v>
      </c>
      <c r="B2894" s="2" t="s">
        <v>68</v>
      </c>
      <c r="C2894" s="13" t="s">
        <v>1</v>
      </c>
      <c r="D2894" s="12" t="s">
        <v>322</v>
      </c>
      <c r="F2894" s="4"/>
      <c r="G2894" s="4"/>
      <c r="H2894" s="4"/>
      <c r="I2894" s="1"/>
      <c r="J2894" s="1"/>
      <c r="K2894" s="1"/>
      <c r="L2894" s="1"/>
      <c r="M2894" s="1"/>
      <c r="N2894" s="4"/>
      <c r="O2894" s="4"/>
      <c r="P2894" s="4"/>
      <c r="Q2894" s="4"/>
    </row>
    <row r="2895" spans="1:17" ht="30" customHeight="1" x14ac:dyDescent="0.25">
      <c r="A2895" s="1">
        <v>31894</v>
      </c>
      <c r="B2895" s="2" t="str">
        <f>HYPERLINK("https://vandu.thachthanh.thanhhoa.gov.vn/van-ban-cua-xa/ke-hoach-chinh-trang-do-thi-tren-dia-ban-thi-tran-van-du-huyen-thach-thanh-giai-doan-2024-2025-191591", "UBND Ủy ban nhân dân thị trấn Vân Du tỉnh Thanh Hóa")</f>
        <v>UBND Ủy ban nhân dân thị trấn Vân Du tỉnh Thanh Hóa</v>
      </c>
      <c r="C2895" s="12" t="s">
        <v>321</v>
      </c>
      <c r="F2895" s="4"/>
      <c r="G2895" s="4"/>
      <c r="H2895" s="4"/>
      <c r="I2895" s="1"/>
      <c r="J2895" s="1"/>
      <c r="K2895" s="1"/>
      <c r="L2895" s="1"/>
      <c r="M2895" s="1"/>
      <c r="N2895" s="4"/>
      <c r="O2895" s="4"/>
      <c r="P2895" s="4"/>
      <c r="Q2895" s="4"/>
    </row>
    <row r="2896" spans="1:17" ht="30" customHeight="1" x14ac:dyDescent="0.25">
      <c r="A2896" s="1">
        <v>31895</v>
      </c>
      <c r="B2896" s="2" t="str">
        <f>HYPERLINK("https://www.facebook.com/p/C%C3%B4ng-an-x%C3%A3-Th%C3%A0nh-T%C3%A2n-huy%E1%BB%87n-Th%E1%BA%A1ch-Th%C3%A0nh-t%E1%BB%89nh-Thanh-H%C3%B3a-100066669759630/", "Công an xã Thành Tân tỉnh Thanh Hóa")</f>
        <v>Công an xã Thành Tân tỉnh Thanh Hóa</v>
      </c>
      <c r="C2896" s="12" t="s">
        <v>321</v>
      </c>
      <c r="D2896" s="12" t="s">
        <v>322</v>
      </c>
      <c r="F2896" s="4"/>
      <c r="G2896" s="4"/>
      <c r="H2896" s="4"/>
      <c r="I2896" s="1"/>
      <c r="J2896" s="1"/>
      <c r="K2896" s="1"/>
      <c r="L2896" s="1"/>
      <c r="M2896" s="1"/>
      <c r="N2896" s="4"/>
      <c r="O2896" s="4"/>
      <c r="P2896" s="4"/>
      <c r="Q2896" s="4"/>
    </row>
    <row r="2897" spans="1:17" ht="30" customHeight="1" x14ac:dyDescent="0.25">
      <c r="A2897" s="1">
        <v>31896</v>
      </c>
      <c r="B2897" s="2" t="str">
        <f>HYPERLINK("https://thanhtan.thachthanh.thanhhoa.gov.vn/thu-tuc-hanh-chinh", "UBND Ủy ban nhân dân xã Thành Tân tỉnh Thanh Hóa")</f>
        <v>UBND Ủy ban nhân dân xã Thành Tân tỉnh Thanh Hóa</v>
      </c>
      <c r="C2897" s="12" t="s">
        <v>321</v>
      </c>
      <c r="F2897" s="4"/>
      <c r="G2897" s="4"/>
      <c r="H2897" s="4"/>
      <c r="I2897" s="1"/>
      <c r="J2897" s="1"/>
      <c r="K2897" s="1"/>
      <c r="L2897" s="1"/>
      <c r="M2897" s="1"/>
      <c r="N2897" s="4"/>
      <c r="O2897" s="4"/>
      <c r="P2897" s="4"/>
      <c r="Q2897" s="4"/>
    </row>
    <row r="2898" spans="1:17" ht="30" customHeight="1" x14ac:dyDescent="0.25">
      <c r="A2898" s="1">
        <v>31897</v>
      </c>
      <c r="B2898" s="2" t="str">
        <f>HYPERLINK("https://www.facebook.com/100030957087036", "Công an xã Thạch Lâm tỉnh Thanh Hóa")</f>
        <v>Công an xã Thạch Lâm tỉnh Thanh Hóa</v>
      </c>
      <c r="C2898" s="12" t="s">
        <v>321</v>
      </c>
      <c r="D2898" s="12" t="s">
        <v>322</v>
      </c>
      <c r="F2898" s="4"/>
      <c r="G2898" s="4"/>
      <c r="H2898" s="4"/>
      <c r="I2898" s="1"/>
      <c r="J2898" s="1"/>
      <c r="K2898" s="1"/>
      <c r="L2898" s="1"/>
      <c r="M2898" s="1"/>
      <c r="N2898" s="4"/>
      <c r="O2898" s="4"/>
      <c r="P2898" s="4"/>
      <c r="Q2898" s="4"/>
    </row>
    <row r="2899" spans="1:17" ht="30" customHeight="1" x14ac:dyDescent="0.25">
      <c r="A2899" s="1">
        <v>31898</v>
      </c>
      <c r="B2899" s="2" t="str">
        <f>HYPERLINK("https://thachlam.thachthanh.thanhhoa.gov.vn/lien-he", "UBND Ủy ban nhân dân xã Thạch Lâm tỉnh Thanh Hóa")</f>
        <v>UBND Ủy ban nhân dân xã Thạch Lâm tỉnh Thanh Hóa</v>
      </c>
      <c r="C2899" s="12" t="s">
        <v>321</v>
      </c>
      <c r="F2899" s="4"/>
      <c r="G2899" s="4"/>
      <c r="H2899" s="4"/>
      <c r="I2899" s="1"/>
      <c r="J2899" s="1"/>
      <c r="K2899" s="1"/>
      <c r="L2899" s="1"/>
      <c r="M2899" s="1"/>
      <c r="N2899" s="4"/>
      <c r="O2899" s="4"/>
      <c r="P2899" s="4"/>
      <c r="Q2899" s="4"/>
    </row>
    <row r="2900" spans="1:17" ht="30" customHeight="1" x14ac:dyDescent="0.25">
      <c r="A2900" s="1">
        <v>31899</v>
      </c>
      <c r="B2900" s="2" t="str">
        <f>HYPERLINK("https://www.facebook.com/caxthanhtho/", "Công an xã Thành Thọ tỉnh Thanh Hóa")</f>
        <v>Công an xã Thành Thọ tỉnh Thanh Hóa</v>
      </c>
      <c r="C2900" s="12" t="s">
        <v>321</v>
      </c>
      <c r="D2900" s="12" t="s">
        <v>322</v>
      </c>
      <c r="F2900" s="4"/>
      <c r="G2900" s="4"/>
      <c r="H2900" s="4"/>
      <c r="I2900" s="1"/>
      <c r="J2900" s="1"/>
      <c r="K2900" s="1"/>
      <c r="L2900" s="1"/>
      <c r="M2900" s="1"/>
      <c r="N2900" s="4"/>
      <c r="O2900" s="4"/>
      <c r="P2900" s="4"/>
      <c r="Q2900" s="4"/>
    </row>
    <row r="2901" spans="1:17" ht="30" customHeight="1" x14ac:dyDescent="0.25">
      <c r="A2901" s="1">
        <v>31900</v>
      </c>
      <c r="B2901" s="2" t="str">
        <f>HYPERLINK("https://thanhtho.thachthanh.thanhhoa.gov.vn/trang-chu/tp-168193", "UBND Ủy ban nhân dân xã Thành Thọ tỉnh Thanh Hóa")</f>
        <v>UBND Ủy ban nhân dân xã Thành Thọ tỉnh Thanh Hóa</v>
      </c>
      <c r="C2901" s="12" t="s">
        <v>321</v>
      </c>
      <c r="F2901" s="4"/>
      <c r="G2901" s="4"/>
      <c r="H2901" s="4"/>
      <c r="I2901" s="1"/>
      <c r="J2901" s="1"/>
      <c r="K2901" s="1"/>
      <c r="L2901" s="1"/>
      <c r="M2901" s="1"/>
      <c r="N2901" s="4"/>
      <c r="O2901" s="4"/>
      <c r="P2901" s="4"/>
      <c r="Q2901" s="4"/>
    </row>
    <row r="2902" spans="1:17" ht="30" customHeight="1" x14ac:dyDescent="0.25">
      <c r="A2902" s="1">
        <v>31901</v>
      </c>
      <c r="B2902" s="2" t="str">
        <f>HYPERLINK("https://www.facebook.com/p/C%C3%B4ng-an-x%C3%A3-Th%C3%A0nh-Y%C3%AAn-huy%E1%BB%87n-Th%E1%BA%A1ch-Th%C3%A0nh-100028768525191/", "Công an xã Thành Yên tỉnh Thanh Hóa")</f>
        <v>Công an xã Thành Yên tỉnh Thanh Hóa</v>
      </c>
      <c r="C2902" s="12" t="s">
        <v>321</v>
      </c>
      <c r="D2902" s="12" t="s">
        <v>322</v>
      </c>
      <c r="F2902" s="4"/>
      <c r="G2902" s="4"/>
      <c r="H2902" s="4"/>
      <c r="I2902" s="1"/>
      <c r="J2902" s="1"/>
      <c r="K2902" s="1"/>
      <c r="L2902" s="1"/>
      <c r="M2902" s="1"/>
      <c r="N2902" s="4"/>
      <c r="O2902" s="4"/>
      <c r="P2902" s="4"/>
      <c r="Q2902" s="4"/>
    </row>
    <row r="2903" spans="1:17" ht="30" customHeight="1" x14ac:dyDescent="0.25">
      <c r="A2903" s="1">
        <v>31902</v>
      </c>
      <c r="B2903" s="2" t="str">
        <f>HYPERLINK("https://thanhyen.thachthanh.thanhhoa.gov.vn/uy-ban-nhan-dan", "UBND Ủy ban nhân dân xã Thành Yên tỉnh Thanh Hóa")</f>
        <v>UBND Ủy ban nhân dân xã Thành Yên tỉnh Thanh Hóa</v>
      </c>
      <c r="C2903" s="12" t="s">
        <v>321</v>
      </c>
      <c r="F2903" s="4"/>
      <c r="G2903" s="4"/>
      <c r="H2903" s="4"/>
      <c r="I2903" s="1"/>
      <c r="J2903" s="1"/>
      <c r="K2903" s="1"/>
      <c r="L2903" s="1"/>
      <c r="M2903" s="1"/>
      <c r="N2903" s="4"/>
      <c r="O2903" s="4"/>
      <c r="P2903" s="4"/>
      <c r="Q2903" s="4"/>
    </row>
    <row r="2904" spans="1:17" ht="30" customHeight="1" x14ac:dyDescent="0.25">
      <c r="A2904" s="1">
        <v>31903</v>
      </c>
      <c r="B2904" s="2" t="s">
        <v>5</v>
      </c>
      <c r="C2904" s="14" t="s">
        <v>1</v>
      </c>
      <c r="D2904" s="12" t="s">
        <v>322</v>
      </c>
      <c r="F2904" s="4"/>
      <c r="G2904" s="4"/>
      <c r="H2904" s="4"/>
      <c r="I2904" s="1"/>
      <c r="J2904" s="1"/>
      <c r="K2904" s="1"/>
      <c r="L2904" s="1"/>
      <c r="M2904" s="1"/>
      <c r="N2904" s="4"/>
      <c r="O2904" s="4"/>
      <c r="P2904" s="4"/>
      <c r="Q2904" s="4"/>
    </row>
    <row r="2905" spans="1:17" ht="30" customHeight="1" x14ac:dyDescent="0.25">
      <c r="A2905" s="1">
        <v>31904</v>
      </c>
      <c r="B2905" s="2" t="str">
        <f>HYPERLINK("https://thachlam.baolam.caobang.gov.vn/", "UBND Ủy ban nhân dân xã Thạch Lâm tỉnh Cao Bằng")</f>
        <v>UBND Ủy ban nhân dân xã Thạch Lâm tỉnh Cao Bằng</v>
      </c>
      <c r="C2905" s="12" t="s">
        <v>321</v>
      </c>
      <c r="F2905" s="4"/>
      <c r="G2905" s="4"/>
      <c r="H2905" s="4"/>
      <c r="I2905" s="1"/>
      <c r="J2905" s="1"/>
      <c r="K2905" s="1"/>
      <c r="L2905" s="1"/>
      <c r="M2905" s="1"/>
      <c r="N2905" s="4"/>
      <c r="O2905" s="4"/>
      <c r="P2905" s="4"/>
      <c r="Q2905" s="4"/>
    </row>
    <row r="2906" spans="1:17" ht="30" customHeight="1" x14ac:dyDescent="0.25">
      <c r="A2906" s="1">
        <v>31905</v>
      </c>
      <c r="B2906" s="2" t="str">
        <f>HYPERLINK("https://www.facebook.com/p/C%C3%B4ng-an-x%C3%A3-Th%E1%BA%A1ch-Long-huy%E1%BB%87n-Th%E1%BA%A1ch-Th%C3%A0nh-100065166872099/?_rdr", "Công an xã Thạch Long tỉnh Thanh Hóa")</f>
        <v>Công an xã Thạch Long tỉnh Thanh Hóa</v>
      </c>
      <c r="C2906" s="12" t="s">
        <v>321</v>
      </c>
      <c r="D2906" s="12" t="s">
        <v>322</v>
      </c>
      <c r="F2906" s="4"/>
      <c r="G2906" s="4"/>
      <c r="H2906" s="4"/>
      <c r="I2906" s="1"/>
      <c r="J2906" s="1"/>
      <c r="K2906" s="1"/>
      <c r="L2906" s="1"/>
      <c r="M2906" s="1"/>
      <c r="N2906" s="4"/>
      <c r="O2906" s="4"/>
      <c r="P2906" s="4"/>
      <c r="Q2906" s="4"/>
    </row>
    <row r="2907" spans="1:17" ht="30" customHeight="1" x14ac:dyDescent="0.25">
      <c r="A2907" s="1">
        <v>31906</v>
      </c>
      <c r="B2907" s="2" t="str">
        <f>HYPERLINK("http://thachlong.thachthanh.thanhhoa.gov.vn/pho-bien-tuyen-truyen", "UBND Ủy ban nhân dân xã Thạch Long tỉnh Thanh Hóa")</f>
        <v>UBND Ủy ban nhân dân xã Thạch Long tỉnh Thanh Hóa</v>
      </c>
      <c r="C2907" s="12" t="s">
        <v>321</v>
      </c>
      <c r="F2907" s="4"/>
      <c r="G2907" s="4"/>
      <c r="H2907" s="4"/>
      <c r="I2907" s="1"/>
      <c r="J2907" s="1"/>
      <c r="K2907" s="1"/>
      <c r="L2907" s="1"/>
      <c r="M2907" s="1"/>
      <c r="N2907" s="4"/>
      <c r="O2907" s="4"/>
      <c r="P2907" s="4"/>
      <c r="Q2907" s="4"/>
    </row>
    <row r="2908" spans="1:17" ht="30" customHeight="1" x14ac:dyDescent="0.25">
      <c r="A2908" s="1">
        <v>31907</v>
      </c>
      <c r="B2908" s="2" t="str">
        <f>HYPERLINK("https://www.facebook.com/profile.php?id=61561032906200", "Công an xã Thành Tiến tỉnh Thanh Hóa")</f>
        <v>Công an xã Thành Tiến tỉnh Thanh Hóa</v>
      </c>
      <c r="C2908" s="12" t="s">
        <v>321</v>
      </c>
      <c r="D2908" s="12" t="s">
        <v>322</v>
      </c>
      <c r="F2908" s="4"/>
      <c r="G2908" s="4"/>
      <c r="H2908" s="4"/>
      <c r="I2908" s="1"/>
      <c r="J2908" s="1"/>
      <c r="K2908" s="1"/>
      <c r="L2908" s="1"/>
      <c r="M2908" s="1"/>
      <c r="N2908" s="4"/>
      <c r="O2908" s="4"/>
      <c r="P2908" s="4"/>
      <c r="Q2908" s="4"/>
    </row>
    <row r="2909" spans="1:17" ht="30" customHeight="1" x14ac:dyDescent="0.25">
      <c r="A2909" s="1">
        <v>31908</v>
      </c>
      <c r="B2909" s="2" t="str">
        <f>HYPERLINK("https://thanhtien.thachthanh.thanhhoa.gov.vn/dang-uy", "UBND Ủy ban nhân dân xã Thành Tiến tỉnh Thanh Hóa")</f>
        <v>UBND Ủy ban nhân dân xã Thành Tiến tỉnh Thanh Hóa</v>
      </c>
      <c r="C2909" s="12" t="s">
        <v>321</v>
      </c>
      <c r="F2909" s="4"/>
      <c r="G2909" s="4"/>
      <c r="H2909" s="4"/>
      <c r="I2909" s="1"/>
      <c r="J2909" s="1"/>
      <c r="K2909" s="1"/>
      <c r="L2909" s="1"/>
      <c r="M2909" s="1"/>
      <c r="N2909" s="4"/>
      <c r="O2909" s="4"/>
      <c r="P2909" s="4"/>
      <c r="Q2909" s="4"/>
    </row>
    <row r="2910" spans="1:17" ht="30" customHeight="1" x14ac:dyDescent="0.25">
      <c r="A2910" s="1">
        <v>31909</v>
      </c>
      <c r="B2910" s="2" t="str">
        <f>HYPERLINK("https://www.facebook.com/conganthachdong/", "Công an xã Thạch Đồng tỉnh Thanh Hóa")</f>
        <v>Công an xã Thạch Đồng tỉnh Thanh Hóa</v>
      </c>
      <c r="C2910" s="12" t="s">
        <v>321</v>
      </c>
      <c r="D2910" s="12" t="s">
        <v>322</v>
      </c>
      <c r="F2910" s="4"/>
      <c r="G2910" s="4"/>
      <c r="H2910" s="4"/>
      <c r="I2910" s="1"/>
      <c r="J2910" s="1"/>
      <c r="K2910" s="1"/>
      <c r="L2910" s="1"/>
      <c r="M2910" s="1"/>
      <c r="N2910" s="4"/>
      <c r="O2910" s="4"/>
      <c r="P2910" s="4"/>
      <c r="Q2910" s="4"/>
    </row>
    <row r="2911" spans="1:17" ht="30" customHeight="1" x14ac:dyDescent="0.25">
      <c r="A2911" s="1">
        <v>31910</v>
      </c>
      <c r="B2911" s="2" t="str">
        <f>HYPERLINK("https://thachdong.thachthanh.thanhhoa.gov.vn/", "UBND Ủy ban nhân dân xã Thạch Đồng tỉnh Thanh Hóa")</f>
        <v>UBND Ủy ban nhân dân xã Thạch Đồng tỉnh Thanh Hóa</v>
      </c>
      <c r="C2911" s="12" t="s">
        <v>321</v>
      </c>
      <c r="F2911" s="4"/>
      <c r="G2911" s="4"/>
      <c r="H2911" s="4"/>
      <c r="I2911" s="1"/>
      <c r="J2911" s="1"/>
      <c r="K2911" s="1"/>
      <c r="L2911" s="1"/>
      <c r="M2911" s="1"/>
      <c r="N2911" s="4"/>
      <c r="O2911" s="4"/>
      <c r="P2911" s="4"/>
      <c r="Q2911" s="4"/>
    </row>
    <row r="2912" spans="1:17" ht="30" customHeight="1" x14ac:dyDescent="0.25">
      <c r="A2912" s="1">
        <v>31911</v>
      </c>
      <c r="B2912" s="2" t="str">
        <f>HYPERLINK("https://www.facebook.com/conganhuyenlucnam/?locale=vi_VN", "Công an huyện Lục Nam tỉnh Bắc Giang")</f>
        <v>Công an huyện Lục Nam tỉnh Bắc Giang</v>
      </c>
      <c r="C2912" s="12" t="s">
        <v>321</v>
      </c>
      <c r="D2912" s="12" t="s">
        <v>322</v>
      </c>
      <c r="F2912" s="4"/>
      <c r="G2912" s="4"/>
      <c r="H2912" s="4"/>
      <c r="I2912" s="1"/>
      <c r="J2912" s="1"/>
      <c r="K2912" s="1"/>
      <c r="L2912" s="1"/>
      <c r="M2912" s="1"/>
      <c r="N2912" s="4"/>
      <c r="O2912" s="4"/>
      <c r="P2912" s="4"/>
      <c r="Q2912" s="4"/>
    </row>
    <row r="2913" spans="1:17" ht="30" customHeight="1" x14ac:dyDescent="0.25">
      <c r="A2913" s="1">
        <v>31912</v>
      </c>
      <c r="B2913" s="2" t="str">
        <f>HYPERLINK("https://lucnam.bacgiang.gov.vn/", "UBND Ủy ban nhân dân huyện Lục Nam tỉnh Bắc Giang")</f>
        <v>UBND Ủy ban nhân dân huyện Lục Nam tỉnh Bắc Giang</v>
      </c>
      <c r="C2913" s="12" t="s">
        <v>321</v>
      </c>
      <c r="F2913" s="4"/>
      <c r="G2913" s="4"/>
      <c r="H2913" s="4"/>
      <c r="I2913" s="1"/>
      <c r="J2913" s="1"/>
      <c r="K2913" s="1"/>
      <c r="L2913" s="1"/>
      <c r="M2913" s="1"/>
      <c r="N2913" s="4"/>
      <c r="O2913" s="4"/>
      <c r="P2913" s="4"/>
      <c r="Q2913" s="4"/>
    </row>
    <row r="2914" spans="1:17" ht="30" customHeight="1" x14ac:dyDescent="0.25">
      <c r="A2914" s="1">
        <v>31913</v>
      </c>
      <c r="B2914" s="2" t="s">
        <v>69</v>
      </c>
      <c r="C2914" s="13" t="s">
        <v>1</v>
      </c>
      <c r="D2914" s="12" t="s">
        <v>322</v>
      </c>
      <c r="F2914" s="4"/>
      <c r="G2914" s="4"/>
      <c r="H2914" s="4"/>
      <c r="I2914" s="1"/>
      <c r="J2914" s="1"/>
      <c r="K2914" s="1"/>
      <c r="L2914" s="1"/>
      <c r="M2914" s="1"/>
      <c r="N2914" s="4"/>
      <c r="O2914" s="4"/>
      <c r="P2914" s="4"/>
      <c r="Q2914" s="4"/>
    </row>
    <row r="2915" spans="1:17" ht="30" customHeight="1" x14ac:dyDescent="0.25">
      <c r="A2915" s="1">
        <v>31914</v>
      </c>
      <c r="B2915" s="2" t="str">
        <f>HYPERLINK("https://thanhtruc.thachthanh.thanhhoa.gov.vn/trang-chu/lich-lam-viec-mua-dong-nam-2023-158862", "UBND Ủy ban nhân dân xã Thành Trực tỉnh Thanh Hóa")</f>
        <v>UBND Ủy ban nhân dân xã Thành Trực tỉnh Thanh Hóa</v>
      </c>
      <c r="C2915" s="12" t="s">
        <v>321</v>
      </c>
      <c r="F2915" s="4"/>
      <c r="G2915" s="4"/>
      <c r="H2915" s="4"/>
      <c r="I2915" s="1"/>
      <c r="J2915" s="1"/>
      <c r="K2915" s="1"/>
      <c r="L2915" s="1"/>
      <c r="M2915" s="1"/>
      <c r="N2915" s="4"/>
      <c r="O2915" s="4"/>
      <c r="P2915" s="4"/>
      <c r="Q2915" s="4"/>
    </row>
    <row r="2916" spans="1:17" ht="30" customHeight="1" x14ac:dyDescent="0.25">
      <c r="A2916" s="1">
        <v>31915</v>
      </c>
      <c r="B2916" s="2" t="str">
        <f>HYPERLINK("https://www.facebook.com/p/C%C3%B4ng-an-x%C3%A3-Ng%E1%BB%8Dc-Tr%E1%BA%A1o-huy%E1%BB%87n-Th%E1%BA%A1ch-Th%C3%A0nh-t%E1%BB%89nh-Thanh-H%C3%B3a-100064534969257/", "Công an xã Ngọc Trạo tỉnh Thanh Hóa")</f>
        <v>Công an xã Ngọc Trạo tỉnh Thanh Hóa</v>
      </c>
      <c r="C2916" s="12" t="s">
        <v>321</v>
      </c>
      <c r="D2916" s="12" t="s">
        <v>322</v>
      </c>
      <c r="F2916" s="4"/>
      <c r="G2916" s="4"/>
      <c r="H2916" s="4"/>
      <c r="I2916" s="1"/>
      <c r="J2916" s="1"/>
      <c r="K2916" s="1"/>
      <c r="L2916" s="1"/>
      <c r="M2916" s="1"/>
      <c r="N2916" s="4"/>
      <c r="O2916" s="4"/>
      <c r="P2916" s="4"/>
      <c r="Q2916" s="4"/>
    </row>
    <row r="2917" spans="1:17" ht="30" customHeight="1" x14ac:dyDescent="0.25">
      <c r="A2917" s="1">
        <v>31916</v>
      </c>
      <c r="B2917" s="2" t="str">
        <f>HYPERLINK("https://ngoctrao.thachthanh.thanhhoa.gov.vn/van-ban-cua-xa/thong-bao-lich-tiep-cong-dan-nam-2024-cua-chu-tich-ubnd-xa-tai-tru-so-tiep-cong-dan-xa-ngoc-trao-246727", "UBND Ủy ban nhân dân xã Ngọc Trạo tỉnh Thanh Hóa")</f>
        <v>UBND Ủy ban nhân dân xã Ngọc Trạo tỉnh Thanh Hóa</v>
      </c>
      <c r="C2917" s="12" t="s">
        <v>321</v>
      </c>
      <c r="F2917" s="4"/>
      <c r="G2917" s="4"/>
      <c r="H2917" s="4"/>
      <c r="I2917" s="1"/>
      <c r="J2917" s="1"/>
      <c r="K2917" s="1"/>
      <c r="L2917" s="1"/>
      <c r="M2917" s="1"/>
      <c r="N2917" s="4"/>
      <c r="O2917" s="4"/>
      <c r="P2917" s="4"/>
      <c r="Q2917" s="4"/>
    </row>
    <row r="2918" spans="1:17" ht="30" customHeight="1" x14ac:dyDescent="0.25">
      <c r="A2918" s="1">
        <v>31917</v>
      </c>
      <c r="B2918" s="2" t="str">
        <f>HYPERLINK("https://www.facebook.com/p/C%C3%B4ng-an-x%C3%A3-Th%C3%A0nh-Vinh-huy%E1%BB%87n-Th%E1%BA%A1ch-Th%C3%A0nh-t%E1%BB%89nh-Thanh-Ho%C3%A1-100063451046428/?_rdr", "Công an xã Thành Vinh tỉnh Thanh Hóa")</f>
        <v>Công an xã Thành Vinh tỉnh Thanh Hóa</v>
      </c>
      <c r="C2918" s="12" t="s">
        <v>321</v>
      </c>
      <c r="D2918" s="12" t="s">
        <v>322</v>
      </c>
      <c r="F2918" s="4"/>
      <c r="G2918" s="4"/>
      <c r="H2918" s="4"/>
      <c r="I2918" s="1"/>
      <c r="J2918" s="1"/>
      <c r="K2918" s="1"/>
      <c r="L2918" s="1"/>
      <c r="M2918" s="1"/>
      <c r="N2918" s="4"/>
      <c r="O2918" s="4"/>
      <c r="P2918" s="4"/>
      <c r="Q2918" s="4"/>
    </row>
    <row r="2919" spans="1:17" ht="30" customHeight="1" x14ac:dyDescent="0.25">
      <c r="A2919" s="1">
        <v>31918</v>
      </c>
      <c r="B2919" s="2" t="str">
        <f>HYPERLINK("https://thanhvinh.thachthanh.thanhhoa.gov.vn/", "UBND Ủy ban nhân dân xã Thành Vinh tỉnh Thanh Hóa")</f>
        <v>UBND Ủy ban nhân dân xã Thành Vinh tỉnh Thanh Hóa</v>
      </c>
      <c r="C2919" s="12" t="s">
        <v>321</v>
      </c>
      <c r="F2919" s="4"/>
      <c r="G2919" s="4"/>
      <c r="H2919" s="4"/>
      <c r="I2919" s="1"/>
      <c r="J2919" s="1"/>
      <c r="K2919" s="1"/>
      <c r="L2919" s="1"/>
      <c r="M2919" s="1"/>
      <c r="N2919" s="4"/>
      <c r="O2919" s="4"/>
      <c r="P2919" s="4"/>
      <c r="Q2919" s="4"/>
    </row>
    <row r="2920" spans="1:17" ht="30" customHeight="1" x14ac:dyDescent="0.25">
      <c r="A2920" s="1">
        <v>31919</v>
      </c>
      <c r="B2920" s="2" t="str">
        <f>HYPERLINK("https://www.facebook.com/p/C%C3%B4ng-an-th%E1%BB%8B-tr%E1%BA%A5n-H%C3%A0-Trung-100072424748229/", "Công an thị trấn Hà Trung tỉnh Thanh Hóa")</f>
        <v>Công an thị trấn Hà Trung tỉnh Thanh Hóa</v>
      </c>
      <c r="C2920" s="12" t="s">
        <v>321</v>
      </c>
      <c r="D2920" s="12" t="s">
        <v>322</v>
      </c>
      <c r="F2920" s="4"/>
      <c r="G2920" s="4"/>
      <c r="H2920" s="4"/>
      <c r="I2920" s="1"/>
      <c r="J2920" s="1"/>
      <c r="K2920" s="1"/>
      <c r="L2920" s="1"/>
      <c r="M2920" s="1"/>
      <c r="N2920" s="4"/>
      <c r="O2920" s="4"/>
      <c r="P2920" s="4"/>
      <c r="Q2920" s="4"/>
    </row>
    <row r="2921" spans="1:17" ht="30" customHeight="1" x14ac:dyDescent="0.25">
      <c r="A2921" s="1">
        <v>31920</v>
      </c>
      <c r="B2921" s="2" t="str">
        <f>HYPERLINK("https://thitran.hatrung.thanhhoa.gov.vn/", "UBND Ủy ban nhân dân thị trấn Hà Trung tỉnh Thanh Hóa")</f>
        <v>UBND Ủy ban nhân dân thị trấn Hà Trung tỉnh Thanh Hóa</v>
      </c>
      <c r="C2921" s="12" t="s">
        <v>321</v>
      </c>
      <c r="F2921" s="4"/>
      <c r="G2921" s="4"/>
      <c r="H2921" s="4"/>
      <c r="I2921" s="1"/>
      <c r="J2921" s="1"/>
      <c r="K2921" s="1"/>
      <c r="L2921" s="1"/>
      <c r="M2921" s="1"/>
      <c r="N2921" s="4"/>
      <c r="O2921" s="4"/>
      <c r="P2921" s="4"/>
      <c r="Q2921" s="4"/>
    </row>
    <row r="2922" spans="1:17" ht="30" customHeight="1" x14ac:dyDescent="0.25">
      <c r="A2922" s="1">
        <v>31921</v>
      </c>
      <c r="B2922" s="2" t="s">
        <v>242</v>
      </c>
      <c r="C2922" s="13" t="s">
        <v>1</v>
      </c>
      <c r="D2922" s="12" t="s">
        <v>322</v>
      </c>
      <c r="F2922" s="4"/>
      <c r="G2922" s="4"/>
      <c r="H2922" s="4"/>
      <c r="I2922" s="1"/>
      <c r="J2922" s="1"/>
      <c r="K2922" s="1"/>
      <c r="L2922" s="1"/>
      <c r="M2922" s="1"/>
      <c r="N2922" s="4"/>
      <c r="O2922" s="4"/>
      <c r="P2922" s="4"/>
      <c r="Q2922" s="4"/>
    </row>
    <row r="2923" spans="1:17" ht="30" customHeight="1" x14ac:dyDescent="0.25">
      <c r="A2923" s="1">
        <v>31922</v>
      </c>
      <c r="B2923" s="2" t="str">
        <f>HYPERLINK("https://hadong.hatrung.thanhhoa.gov.vn/", "UBND Ủy ban nhân dân xã Hà Đông tỉnh Thanh Hóa")</f>
        <v>UBND Ủy ban nhân dân xã Hà Đông tỉnh Thanh Hóa</v>
      </c>
      <c r="C2923" s="12" t="s">
        <v>321</v>
      </c>
      <c r="F2923" s="4"/>
      <c r="G2923" s="4"/>
      <c r="H2923" s="4"/>
      <c r="I2923" s="1"/>
      <c r="J2923" s="1"/>
      <c r="K2923" s="1"/>
      <c r="L2923" s="1"/>
      <c r="M2923" s="1"/>
      <c r="N2923" s="4"/>
      <c r="O2923" s="4"/>
      <c r="P2923" s="4"/>
      <c r="Q2923" s="4"/>
    </row>
    <row r="2924" spans="1:17" ht="30" customHeight="1" x14ac:dyDescent="0.25">
      <c r="A2924" s="1">
        <v>31923</v>
      </c>
      <c r="B2924" s="2" t="str">
        <f>HYPERLINK("https://www.facebook.com/p/C%C3%B4ng-an-H%C3%A0-Trung-61553601552271/?locale=vi_VN", "Công an huyện Hà Trung tỉnh Thanh Hóa")</f>
        <v>Công an huyện Hà Trung tỉnh Thanh Hóa</v>
      </c>
      <c r="C2924" s="12" t="s">
        <v>321</v>
      </c>
      <c r="D2924" s="12" t="s">
        <v>322</v>
      </c>
      <c r="F2924" s="4"/>
      <c r="G2924" s="4"/>
      <c r="H2924" s="4"/>
      <c r="I2924" s="1"/>
      <c r="J2924" s="1"/>
      <c r="K2924" s="1"/>
      <c r="L2924" s="1"/>
      <c r="M2924" s="1"/>
      <c r="N2924" s="4"/>
      <c r="O2924" s="4"/>
      <c r="P2924" s="4"/>
      <c r="Q2924" s="4"/>
    </row>
    <row r="2925" spans="1:17" ht="30" customHeight="1" x14ac:dyDescent="0.25">
      <c r="A2925" s="1">
        <v>31924</v>
      </c>
      <c r="B2925" s="2" t="str">
        <f>HYPERLINK("https://thitran.hatrung.thanhhoa.gov.vn/", "UBND Ủy ban nhân dân huyện Hà Trung tỉnh Thanh Hóa")</f>
        <v>UBND Ủy ban nhân dân huyện Hà Trung tỉnh Thanh Hóa</v>
      </c>
      <c r="C2925" s="12" t="s">
        <v>321</v>
      </c>
      <c r="F2925" s="4"/>
      <c r="G2925" s="4"/>
      <c r="H2925" s="4"/>
      <c r="I2925" s="1"/>
      <c r="J2925" s="1"/>
      <c r="K2925" s="1"/>
      <c r="L2925" s="1"/>
      <c r="M2925" s="1"/>
      <c r="N2925" s="4"/>
      <c r="O2925" s="4"/>
      <c r="P2925" s="4"/>
      <c r="Q2925" s="4"/>
    </row>
    <row r="2926" spans="1:17" ht="30" customHeight="1" x14ac:dyDescent="0.25">
      <c r="A2926" s="1">
        <v>31925</v>
      </c>
      <c r="B2926" s="2" t="str">
        <f>HYPERLINK("https://www.facebook.com/conganvinhloc/", "Công an huyện Vĩnh Lộc tỉnh Thanh Hóa")</f>
        <v>Công an huyện Vĩnh Lộc tỉnh Thanh Hóa</v>
      </c>
      <c r="C2926" s="12" t="s">
        <v>321</v>
      </c>
      <c r="D2926" s="12" t="s">
        <v>322</v>
      </c>
      <c r="F2926" s="4"/>
      <c r="G2926" s="4"/>
      <c r="H2926" s="4"/>
      <c r="I2926" s="1"/>
      <c r="J2926" s="1"/>
      <c r="K2926" s="1"/>
      <c r="L2926" s="1"/>
      <c r="M2926" s="1"/>
      <c r="N2926" s="4"/>
      <c r="O2926" s="4"/>
      <c r="P2926" s="4"/>
      <c r="Q2926" s="4"/>
    </row>
    <row r="2927" spans="1:17" ht="30" customHeight="1" x14ac:dyDescent="0.25">
      <c r="A2927" s="1">
        <v>31926</v>
      </c>
      <c r="B2927" s="2" t="str">
        <f>HYPERLINK("https://benhviennhitrunguong.gov.vn/ky-ket-thoa-thuan-hop-tac-ho-tro-chuyen-mon-y-te-voi-ubnd-huyen-vinh-loc-tinh-thanh-hoa.html", "UBND Ủy ban nhân dân huyện Vĩnh Lộc tỉnh Thanh Hóa")</f>
        <v>UBND Ủy ban nhân dân huyện Vĩnh Lộc tỉnh Thanh Hóa</v>
      </c>
      <c r="C2927" s="12" t="s">
        <v>321</v>
      </c>
      <c r="F2927" s="4"/>
      <c r="G2927" s="4"/>
      <c r="H2927" s="4"/>
      <c r="I2927" s="1"/>
      <c r="J2927" s="1"/>
      <c r="K2927" s="1"/>
      <c r="L2927" s="1"/>
      <c r="M2927" s="1"/>
      <c r="N2927" s="4"/>
      <c r="O2927" s="4"/>
      <c r="P2927" s="4"/>
      <c r="Q2927" s="4"/>
    </row>
    <row r="2928" spans="1:17" ht="30" customHeight="1" x14ac:dyDescent="0.25">
      <c r="A2928" s="1">
        <v>31927</v>
      </c>
      <c r="B2928" s="2" t="str">
        <f>HYPERLINK("https://www.facebook.com/cattvinhloc/", "Công an thị trấn Vĩnh Lộc tỉnh Thanh Hóa")</f>
        <v>Công an thị trấn Vĩnh Lộc tỉnh Thanh Hóa</v>
      </c>
      <c r="C2928" s="12" t="s">
        <v>321</v>
      </c>
      <c r="D2928" s="12" t="s">
        <v>322</v>
      </c>
      <c r="F2928" s="4"/>
      <c r="G2928" s="4"/>
      <c r="H2928" s="4"/>
      <c r="I2928" s="1"/>
      <c r="J2928" s="1"/>
      <c r="K2928" s="1"/>
      <c r="L2928" s="1"/>
      <c r="M2928" s="1"/>
      <c r="N2928" s="4"/>
      <c r="O2928" s="4"/>
      <c r="P2928" s="4"/>
      <c r="Q2928" s="4"/>
    </row>
    <row r="2929" spans="1:17" ht="30" customHeight="1" x14ac:dyDescent="0.25">
      <c r="A2929" s="1">
        <v>31928</v>
      </c>
      <c r="B2929" s="2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2929" s="12" t="s">
        <v>321</v>
      </c>
      <c r="F2929" s="4"/>
      <c r="G2929" s="4"/>
      <c r="H2929" s="4"/>
      <c r="I2929" s="1"/>
      <c r="J2929" s="1"/>
      <c r="K2929" s="1"/>
      <c r="L2929" s="1"/>
      <c r="M2929" s="1"/>
      <c r="N2929" s="4"/>
      <c r="O2929" s="4"/>
      <c r="P2929" s="4"/>
      <c r="Q2929" s="4"/>
    </row>
    <row r="2930" spans="1:17" ht="30" customHeight="1" x14ac:dyDescent="0.25">
      <c r="A2930" s="1">
        <v>31929</v>
      </c>
      <c r="B2930" s="2" t="str">
        <f>HYPERLINK("https://www.facebook.com/cattvinhloc/", "Công an thị trấn Vĩnh Lộc tỉnh Thanh Hóa")</f>
        <v>Công an thị trấn Vĩnh Lộc tỉnh Thanh Hóa</v>
      </c>
      <c r="C2930" s="12" t="s">
        <v>321</v>
      </c>
      <c r="D2930" s="12" t="s">
        <v>322</v>
      </c>
      <c r="F2930" s="4"/>
      <c r="G2930" s="4"/>
      <c r="H2930" s="4"/>
      <c r="I2930" s="1"/>
      <c r="J2930" s="1"/>
      <c r="K2930" s="1"/>
      <c r="L2930" s="1"/>
      <c r="M2930" s="1"/>
      <c r="N2930" s="4"/>
      <c r="O2930" s="4"/>
      <c r="P2930" s="4"/>
      <c r="Q2930" s="4"/>
    </row>
    <row r="2931" spans="1:17" ht="30" customHeight="1" x14ac:dyDescent="0.25">
      <c r="A2931" s="1">
        <v>31930</v>
      </c>
      <c r="B2931" s="2" t="str">
        <f>HYPERLINK("https://thitran.vinhloc.thanhhoa.gov.vn/tin-tuc-su-kien/thi-tran-vinh-loc-khan-truong-ung-pho-voi-dieu-kien-thoi-tiet-mua-bao-179700", "UBND Ủy ban nhân dân thị trấn Vĩnh Lộc tỉnh Thanh Hóa")</f>
        <v>UBND Ủy ban nhân dân thị trấn Vĩnh Lộc tỉnh Thanh Hóa</v>
      </c>
      <c r="C2931" s="12" t="s">
        <v>321</v>
      </c>
      <c r="F2931" s="4"/>
      <c r="G2931" s="4"/>
      <c r="H2931" s="4"/>
      <c r="I2931" s="1"/>
      <c r="J2931" s="1"/>
      <c r="K2931" s="1"/>
      <c r="L2931" s="1"/>
      <c r="M2931" s="1"/>
      <c r="N2931" s="4"/>
      <c r="O2931" s="4"/>
      <c r="P2931" s="4"/>
      <c r="Q2931" s="4"/>
    </row>
    <row r="2932" spans="1:17" ht="30" customHeight="1" x14ac:dyDescent="0.25">
      <c r="A2932" s="1">
        <v>31931</v>
      </c>
      <c r="B2932" s="2" t="str">
        <f>HYPERLINK("https://www.facebook.com/p/C%C3%B4ng-an-x%C3%A3-V%C4%A9nh-Ti%E1%BA%BFn-V%C4%A9nh-L%E1%BB%99c-Thanh-H%C3%B3a-100064720270993/", "Công an xã Vĩnh Tiến tỉnh Thanh Hóa")</f>
        <v>Công an xã Vĩnh Tiến tỉnh Thanh Hóa</v>
      </c>
      <c r="C2932" s="12" t="s">
        <v>321</v>
      </c>
      <c r="D2932" s="12" t="s">
        <v>322</v>
      </c>
      <c r="F2932" s="4"/>
      <c r="G2932" s="4"/>
      <c r="H2932" s="4"/>
      <c r="I2932" s="1"/>
      <c r="J2932" s="1"/>
      <c r="K2932" s="1"/>
      <c r="L2932" s="1"/>
      <c r="M2932" s="1"/>
      <c r="N2932" s="4"/>
      <c r="O2932" s="4"/>
      <c r="P2932" s="4"/>
      <c r="Q2932" s="4"/>
    </row>
    <row r="2933" spans="1:17" ht="30" customHeight="1" x14ac:dyDescent="0.25">
      <c r="A2933" s="1">
        <v>31932</v>
      </c>
      <c r="B2933" s="2" t="str">
        <f>HYPERLINK("https://vinhtien.vinhloc.thanhhoa.gov.vn/pho-bien-tuyen-truyen", "UBND Ủy ban nhân dân xã Vĩnh Tiến tỉnh Thanh Hóa")</f>
        <v>UBND Ủy ban nhân dân xã Vĩnh Tiến tỉnh Thanh Hóa</v>
      </c>
      <c r="C2933" s="12" t="s">
        <v>321</v>
      </c>
      <c r="F2933" s="4"/>
      <c r="G2933" s="4"/>
      <c r="H2933" s="4"/>
      <c r="I2933" s="1"/>
      <c r="J2933" s="1"/>
      <c r="K2933" s="1"/>
      <c r="L2933" s="1"/>
      <c r="M2933" s="1"/>
      <c r="N2933" s="4"/>
      <c r="O2933" s="4"/>
      <c r="P2933" s="4"/>
      <c r="Q2933" s="4"/>
    </row>
    <row r="2934" spans="1:17" ht="30" customHeight="1" x14ac:dyDescent="0.25">
      <c r="A2934" s="1">
        <v>31933</v>
      </c>
      <c r="B2934" s="2" t="str">
        <f>HYPERLINK("https://www.facebook.com/conganvinhloc/", "Công an huyện Vĩnh Lộc tỉnh Thanh Hóa")</f>
        <v>Công an huyện Vĩnh Lộc tỉnh Thanh Hóa</v>
      </c>
      <c r="C2934" s="12" t="s">
        <v>321</v>
      </c>
      <c r="D2934" s="12" t="s">
        <v>322</v>
      </c>
      <c r="F2934" s="4"/>
      <c r="G2934" s="4"/>
      <c r="H2934" s="4"/>
      <c r="I2934" s="1"/>
      <c r="J2934" s="1"/>
      <c r="K2934" s="1"/>
      <c r="L2934" s="1"/>
      <c r="M2934" s="1"/>
      <c r="N2934" s="4"/>
      <c r="O2934" s="4"/>
      <c r="P2934" s="4"/>
      <c r="Q2934" s="4"/>
    </row>
    <row r="2935" spans="1:17" ht="30" customHeight="1" x14ac:dyDescent="0.25">
      <c r="A2935" s="1">
        <v>31934</v>
      </c>
      <c r="B2935" s="2" t="str">
        <f>HYPERLINK("https://dichvucong.gov.vn/p/home/dvc-tthc-bonganh-tinhtp.html?id2=372683&amp;name2=UBND%20huy%E1%BB%87n%20V%C4%A9nh%20L%E1%BB%99c&amp;name1=UBND%20t%E1%BB%89nh%20Thanh%20Ho%C3%A1&amp;id1=371854&amp;type_tinh_bo=2&amp;lan=2", "UBND Ủy ban nhân dân huyện Vĩnh Lộc tỉnh Thanh Hóa")</f>
        <v>UBND Ủy ban nhân dân huyện Vĩnh Lộc tỉnh Thanh Hóa</v>
      </c>
      <c r="C2935" s="12" t="s">
        <v>321</v>
      </c>
      <c r="F2935" s="4"/>
      <c r="G2935" s="4"/>
      <c r="H2935" s="4"/>
      <c r="I2935" s="1"/>
      <c r="J2935" s="1"/>
      <c r="K2935" s="1"/>
      <c r="L2935" s="1"/>
      <c r="M2935" s="1"/>
      <c r="N2935" s="4"/>
      <c r="O2935" s="4"/>
      <c r="P2935" s="4"/>
      <c r="Q2935" s="4"/>
    </row>
    <row r="2936" spans="1:17" ht="30" customHeight="1" x14ac:dyDescent="0.25">
      <c r="A2936" s="1">
        <v>31935</v>
      </c>
      <c r="B2936" s="2" t="str">
        <f>HYPERLINK("https://www.facebook.com/p/C%C3%B4ng-an-x%C3%A3-V%C4%A9nh-Long-100068525307147/", "Công an xã Vĩnh Long tỉnh Quảng Trị")</f>
        <v>Công an xã Vĩnh Long tỉnh Quảng Trị</v>
      </c>
      <c r="C2936" s="12" t="s">
        <v>321</v>
      </c>
      <c r="D2936" s="12" t="s">
        <v>322</v>
      </c>
      <c r="F2936" s="4"/>
      <c r="G2936" s="4"/>
      <c r="H2936" s="4"/>
      <c r="I2936" s="1"/>
      <c r="J2936" s="1"/>
      <c r="K2936" s="1"/>
      <c r="L2936" s="1"/>
      <c r="M2936" s="1"/>
      <c r="N2936" s="4"/>
      <c r="O2936" s="4"/>
      <c r="P2936" s="4"/>
      <c r="Q2936" s="4"/>
    </row>
    <row r="2937" spans="1:17" ht="30" customHeight="1" x14ac:dyDescent="0.25">
      <c r="A2937" s="1">
        <v>31936</v>
      </c>
      <c r="B2937" s="2" t="str">
        <f>HYPERLINK("https://vinhlong.vinhlinh.quangtri.gov.vn/", "UBND Ủy ban nhân dân xã Vĩnh Long tỉnh Quảng Trị")</f>
        <v>UBND Ủy ban nhân dân xã Vĩnh Long tỉnh Quảng Trị</v>
      </c>
      <c r="C2937" s="12" t="s">
        <v>321</v>
      </c>
      <c r="F2937" s="4"/>
      <c r="G2937" s="4"/>
      <c r="H2937" s="4"/>
      <c r="I2937" s="1"/>
      <c r="J2937" s="1"/>
      <c r="K2937" s="1"/>
      <c r="L2937" s="1"/>
      <c r="M2937" s="1"/>
      <c r="N2937" s="4"/>
      <c r="O2937" s="4"/>
      <c r="P2937" s="4"/>
      <c r="Q2937" s="4"/>
    </row>
    <row r="2938" spans="1:17" ht="30" customHeight="1" x14ac:dyDescent="0.25">
      <c r="A2938" s="1">
        <v>31937</v>
      </c>
      <c r="B2938" s="2" t="str">
        <f>HYPERLINK("https://www.facebook.com/ConganxaVinhHung67/", "Công an xã Vĩnh Hưng tỉnh Thanh Hóa")</f>
        <v>Công an xã Vĩnh Hưng tỉnh Thanh Hóa</v>
      </c>
      <c r="C2938" s="12" t="s">
        <v>321</v>
      </c>
      <c r="D2938" s="12" t="s">
        <v>322</v>
      </c>
      <c r="F2938" s="4"/>
      <c r="G2938" s="4"/>
      <c r="H2938" s="4"/>
      <c r="I2938" s="1"/>
      <c r="J2938" s="1"/>
      <c r="K2938" s="1"/>
      <c r="L2938" s="1"/>
      <c r="M2938" s="1"/>
      <c r="N2938" s="4"/>
      <c r="O2938" s="4"/>
      <c r="P2938" s="4"/>
      <c r="Q2938" s="4"/>
    </row>
    <row r="2939" spans="1:17" ht="30" customHeight="1" x14ac:dyDescent="0.25">
      <c r="A2939" s="1">
        <v>31938</v>
      </c>
      <c r="B2939" s="2" t="str">
        <f>HYPERLINK("https://vinhhung1.vinhloc.thanhhoa.gov.vn/trang-chu", "UBND Ủy ban nhân dân xã Vĩnh Hưng tỉnh Thanh Hóa")</f>
        <v>UBND Ủy ban nhân dân xã Vĩnh Hưng tỉnh Thanh Hóa</v>
      </c>
      <c r="C2939" s="12" t="s">
        <v>321</v>
      </c>
      <c r="F2939" s="4"/>
      <c r="G2939" s="4"/>
      <c r="H2939" s="4"/>
      <c r="I2939" s="1"/>
      <c r="J2939" s="1"/>
      <c r="K2939" s="1"/>
      <c r="L2939" s="1"/>
      <c r="M2939" s="1"/>
      <c r="N2939" s="4"/>
      <c r="O2939" s="4"/>
      <c r="P2939" s="4"/>
      <c r="Q2939" s="4"/>
    </row>
    <row r="2940" spans="1:17" ht="30" customHeight="1" x14ac:dyDescent="0.25">
      <c r="A2940" s="1">
        <v>31939</v>
      </c>
      <c r="B2940" s="2" t="str">
        <f>HYPERLINK("https://www.facebook.com/caxlienminh/", "Công an xã Liên Minh tỉnh Hà Tĩnh")</f>
        <v>Công an xã Liên Minh tỉnh Hà Tĩnh</v>
      </c>
      <c r="C2940" s="12" t="s">
        <v>321</v>
      </c>
      <c r="D2940" s="12" t="s">
        <v>322</v>
      </c>
      <c r="F2940" s="4"/>
      <c r="G2940" s="4"/>
      <c r="H2940" s="4"/>
      <c r="I2940" s="1"/>
      <c r="J2940" s="1"/>
      <c r="K2940" s="1"/>
      <c r="L2940" s="1"/>
      <c r="M2940" s="1"/>
      <c r="N2940" s="4"/>
      <c r="O2940" s="4"/>
      <c r="P2940" s="4"/>
      <c r="Q2940" s="4"/>
    </row>
    <row r="2941" spans="1:17" ht="30" customHeight="1" x14ac:dyDescent="0.25">
      <c r="A2941" s="1">
        <v>31940</v>
      </c>
      <c r="B2941" s="2" t="str">
        <f>HYPERLINK("https://lienminh.ductho.hatinh.gov.vn/LienMinh/KenhTin/chuc-nang-nhiem-vu.aspx", "UBND Ủy ban nhân dân xã Liên Minh tỉnh Hà Tĩnh")</f>
        <v>UBND Ủy ban nhân dân xã Liên Minh tỉnh Hà Tĩnh</v>
      </c>
      <c r="C2941" s="12" t="s">
        <v>321</v>
      </c>
      <c r="F2941" s="4"/>
      <c r="G2941" s="4"/>
      <c r="H2941" s="4"/>
      <c r="I2941" s="1"/>
      <c r="J2941" s="1"/>
      <c r="K2941" s="1"/>
      <c r="L2941" s="1"/>
      <c r="M2941" s="1"/>
      <c r="N2941" s="4"/>
      <c r="O2941" s="4"/>
      <c r="P2941" s="4"/>
      <c r="Q2941" s="4"/>
    </row>
    <row r="2942" spans="1:17" ht="30" customHeight="1" x14ac:dyDescent="0.25">
      <c r="A2942" s="1">
        <v>31941</v>
      </c>
      <c r="B2942" s="2" t="str">
        <f>HYPERLINK("https://www.facebook.com/p/C%C3%B4ng-an-x%C3%A3-Minh-T%C3%A2n-huy%E1%BB%87n-V%C4%A9nh-L%E1%BB%99c-Thanh-Ho%C3%A1-100063726841617/", "Công an xã Minh Tân tỉnh Thanh Hóa")</f>
        <v>Công an xã Minh Tân tỉnh Thanh Hóa</v>
      </c>
      <c r="C2942" s="12" t="s">
        <v>321</v>
      </c>
      <c r="D2942" s="12" t="s">
        <v>322</v>
      </c>
      <c r="F2942" s="4"/>
      <c r="G2942" s="4"/>
      <c r="H2942" s="4"/>
      <c r="I2942" s="1"/>
      <c r="J2942" s="1"/>
      <c r="K2942" s="1"/>
      <c r="L2942" s="1"/>
      <c r="M2942" s="1"/>
      <c r="N2942" s="4"/>
      <c r="O2942" s="4"/>
      <c r="P2942" s="4"/>
      <c r="Q2942" s="4"/>
    </row>
    <row r="2943" spans="1:17" ht="30" customHeight="1" x14ac:dyDescent="0.25">
      <c r="A2943" s="1">
        <v>31942</v>
      </c>
      <c r="B2943" s="2" t="str">
        <f>HYPERLINK("https://minhtan.vinhloc.thanhhoa.gov.vn/chuyen-doi-so", "UBND Ủy ban nhân dân xã Minh Tân tỉnh Thanh Hóa")</f>
        <v>UBND Ủy ban nhân dân xã Minh Tân tỉnh Thanh Hóa</v>
      </c>
      <c r="C2943" s="12" t="s">
        <v>321</v>
      </c>
      <c r="F2943" s="4"/>
      <c r="G2943" s="4"/>
      <c r="H2943" s="4"/>
      <c r="I2943" s="1"/>
      <c r="J2943" s="1"/>
      <c r="K2943" s="1"/>
      <c r="L2943" s="1"/>
      <c r="M2943" s="1"/>
      <c r="N2943" s="4"/>
      <c r="O2943" s="4"/>
      <c r="P2943" s="4"/>
      <c r="Q2943" s="4"/>
    </row>
    <row r="2944" spans="1:17" ht="30" customHeight="1" x14ac:dyDescent="0.25">
      <c r="A2944" s="1">
        <v>31943</v>
      </c>
      <c r="B2944" s="2" t="str">
        <f>HYPERLINK("https://www.facebook.com/p/Tu%E1%BB%95i-tr%E1%BA%BB-C%C3%B4ng-an-th%E1%BB%8B-tr%E1%BA%A5n-Quang-Minh-M%C3%AA-Linh-H%C3%A0-N%E1%BB%99i-100064507336713/?locale=vi_VN", "Công an thị trấn Quang Minh thành phố Hà Nội")</f>
        <v>Công an thị trấn Quang Minh thành phố Hà Nội</v>
      </c>
      <c r="C2944" s="12" t="s">
        <v>321</v>
      </c>
      <c r="D2944" s="12" t="s">
        <v>322</v>
      </c>
      <c r="F2944" s="4"/>
      <c r="G2944" s="4"/>
      <c r="H2944" s="4"/>
      <c r="I2944" s="1"/>
      <c r="J2944" s="1"/>
      <c r="K2944" s="1"/>
      <c r="L2944" s="1"/>
      <c r="M2944" s="1"/>
      <c r="N2944" s="4"/>
      <c r="O2944" s="4"/>
      <c r="P2944" s="4"/>
      <c r="Q2944" s="4"/>
    </row>
    <row r="2945" spans="1:17" ht="30" customHeight="1" x14ac:dyDescent="0.25">
      <c r="A2945" s="1">
        <v>31944</v>
      </c>
      <c r="B2945" s="2" t="str">
        <f>HYPERLINK("https://melinh.hanoi.gov.vn/thi-tran-quang-minh.htm", "UBND Ủy ban nhân dân thị trấn Quang Minh thành phố Hà Nội")</f>
        <v>UBND Ủy ban nhân dân thị trấn Quang Minh thành phố Hà Nội</v>
      </c>
      <c r="C2945" s="12" t="s">
        <v>321</v>
      </c>
      <c r="F2945" s="4"/>
      <c r="G2945" s="4"/>
      <c r="H2945" s="4"/>
      <c r="I2945" s="1"/>
      <c r="J2945" s="1"/>
      <c r="K2945" s="1"/>
      <c r="L2945" s="1"/>
      <c r="M2945" s="1"/>
      <c r="N2945" s="4"/>
      <c r="O2945" s="4"/>
      <c r="P2945" s="4"/>
      <c r="Q2945" s="4"/>
    </row>
    <row r="2946" spans="1:17" ht="30" customHeight="1" x14ac:dyDescent="0.25">
      <c r="A2946" s="1">
        <v>31945</v>
      </c>
      <c r="B2946" s="2" t="str">
        <f>HYPERLINK("https://www.facebook.com/Vinhdong05026/", "Công an xã Vĩnh Đồng tỉnh Hòa Bình")</f>
        <v>Công an xã Vĩnh Đồng tỉnh Hòa Bình</v>
      </c>
      <c r="C2946" s="12" t="s">
        <v>321</v>
      </c>
      <c r="D2946" s="12" t="s">
        <v>322</v>
      </c>
      <c r="F2946" s="4"/>
      <c r="G2946" s="4"/>
      <c r="H2946" s="4"/>
      <c r="I2946" s="1"/>
      <c r="J2946" s="1"/>
      <c r="K2946" s="1"/>
      <c r="L2946" s="1"/>
      <c r="M2946" s="1"/>
      <c r="N2946" s="4"/>
      <c r="O2946" s="4"/>
      <c r="P2946" s="4"/>
      <c r="Q2946" s="4"/>
    </row>
    <row r="2947" spans="1:17" ht="30" customHeight="1" x14ac:dyDescent="0.25">
      <c r="A2947" s="1">
        <v>31946</v>
      </c>
      <c r="B2947" s="2" t="s">
        <v>243</v>
      </c>
      <c r="C2947" s="13" t="s">
        <v>1</v>
      </c>
      <c r="F2947" s="4"/>
      <c r="G2947" s="4"/>
      <c r="H2947" s="4"/>
      <c r="I2947" s="1"/>
      <c r="J2947" s="1"/>
      <c r="K2947" s="1"/>
      <c r="L2947" s="1"/>
      <c r="M2947" s="1"/>
      <c r="N2947" s="4"/>
      <c r="O2947" s="4"/>
      <c r="P2947" s="4"/>
      <c r="Q2947" s="4"/>
    </row>
    <row r="2948" spans="1:17" ht="30" customHeight="1" x14ac:dyDescent="0.25">
      <c r="A2948" s="1">
        <v>31947</v>
      </c>
      <c r="B2948" s="2" t="str">
        <f>HYPERLINK("https://www.facebook.com/policevinhchan/", "Công an xã Vĩnh Chân tỉnh Phú Thọ")</f>
        <v>Công an xã Vĩnh Chân tỉnh Phú Thọ</v>
      </c>
      <c r="C2948" s="12" t="s">
        <v>321</v>
      </c>
      <c r="D2948" s="12" t="s">
        <v>322</v>
      </c>
      <c r="F2948" s="4"/>
      <c r="G2948" s="4"/>
      <c r="H2948" s="4"/>
      <c r="I2948" s="1"/>
      <c r="J2948" s="1"/>
      <c r="K2948" s="1"/>
      <c r="L2948" s="1"/>
      <c r="M2948" s="1"/>
      <c r="N2948" s="4"/>
      <c r="O2948" s="4"/>
      <c r="P2948" s="4"/>
      <c r="Q2948" s="4"/>
    </row>
    <row r="2949" spans="1:17" ht="30" customHeight="1" x14ac:dyDescent="0.25">
      <c r="A2949" s="1">
        <v>31948</v>
      </c>
      <c r="B2949" s="2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2949" s="12" t="s">
        <v>321</v>
      </c>
      <c r="F2949" s="4"/>
      <c r="G2949" s="4"/>
      <c r="H2949" s="4"/>
      <c r="I2949" s="1"/>
      <c r="J2949" s="1"/>
      <c r="K2949" s="1"/>
      <c r="L2949" s="1"/>
      <c r="M2949" s="1"/>
      <c r="N2949" s="4"/>
      <c r="O2949" s="4"/>
      <c r="P2949" s="4"/>
      <c r="Q2949" s="4"/>
    </row>
    <row r="2950" spans="1:17" ht="30" customHeight="1" x14ac:dyDescent="0.25">
      <c r="A2950" s="1">
        <v>31949</v>
      </c>
      <c r="B2950" s="2" t="str">
        <f>HYPERLINK("https://www.facebook.com/TuoitreConganVinhPhuc/", "Công an tỉnh Vĩnh Phúc tỉnh Vĩnh Phúc")</f>
        <v>Công an tỉnh Vĩnh Phúc tỉnh Vĩnh Phúc</v>
      </c>
      <c r="C2950" s="12" t="s">
        <v>321</v>
      </c>
      <c r="D2950" s="12" t="s">
        <v>322</v>
      </c>
      <c r="F2950" s="4"/>
      <c r="G2950" s="4"/>
      <c r="H2950" s="4"/>
      <c r="I2950" s="1"/>
      <c r="J2950" s="1"/>
      <c r="K2950" s="1"/>
      <c r="L2950" s="1"/>
      <c r="M2950" s="1"/>
      <c r="N2950" s="4"/>
      <c r="O2950" s="4"/>
      <c r="P2950" s="4"/>
      <c r="Q2950" s="4"/>
    </row>
    <row r="2951" spans="1:17" ht="30" customHeight="1" x14ac:dyDescent="0.25">
      <c r="A2951" s="1">
        <v>31950</v>
      </c>
      <c r="B2951" s="2" t="str">
        <f>HYPERLINK("https://vinhphuc.gov.vn/", "UBND Ủy ban nhân dân tỉnh Vĩnh Phúc tỉnh Vĩnh Phúc")</f>
        <v>UBND Ủy ban nhân dân tỉnh Vĩnh Phúc tỉnh Vĩnh Phúc</v>
      </c>
      <c r="C2951" s="12" t="s">
        <v>321</v>
      </c>
      <c r="F2951" s="4"/>
      <c r="G2951" s="4"/>
      <c r="H2951" s="4"/>
      <c r="I2951" s="1"/>
      <c r="J2951" s="1"/>
      <c r="K2951" s="1"/>
      <c r="L2951" s="1"/>
      <c r="M2951" s="1"/>
      <c r="N2951" s="4"/>
      <c r="O2951" s="4"/>
      <c r="P2951" s="4"/>
      <c r="Q2951" s="4"/>
    </row>
    <row r="2952" spans="1:17" ht="30" customHeight="1" x14ac:dyDescent="0.25">
      <c r="A2952" s="1">
        <v>31951</v>
      </c>
      <c r="B2952" s="2" t="str">
        <f>HYPERLINK("https://www.facebook.com/vinhandanphucvu198/", "Công an thị xã Hồng Lĩnh tỉnh Hà Tĩnh")</f>
        <v>Công an thị xã Hồng Lĩnh tỉnh Hà Tĩnh</v>
      </c>
      <c r="C2952" s="12" t="s">
        <v>321</v>
      </c>
      <c r="D2952" s="12" t="s">
        <v>322</v>
      </c>
      <c r="F2952" s="4"/>
      <c r="G2952" s="4"/>
      <c r="H2952" s="4"/>
      <c r="I2952" s="1"/>
      <c r="J2952" s="1"/>
      <c r="K2952" s="1"/>
      <c r="L2952" s="1"/>
      <c r="M2952" s="1"/>
      <c r="N2952" s="4"/>
      <c r="O2952" s="4"/>
      <c r="P2952" s="4"/>
      <c r="Q2952" s="4"/>
    </row>
    <row r="2953" spans="1:17" ht="30" customHeight="1" x14ac:dyDescent="0.25">
      <c r="A2953" s="1">
        <v>31952</v>
      </c>
      <c r="B2953" s="2" t="str">
        <f>HYPERLINK("https://honglinh.hatinh.gov.vn/", "UBND Ủy ban nhân dân thị xã Hồng Lĩnh tỉnh Hà Tĩnh")</f>
        <v>UBND Ủy ban nhân dân thị xã Hồng Lĩnh tỉnh Hà Tĩnh</v>
      </c>
      <c r="C2953" s="12" t="s">
        <v>321</v>
      </c>
      <c r="F2953" s="4"/>
      <c r="G2953" s="4"/>
      <c r="H2953" s="4"/>
      <c r="I2953" s="1"/>
      <c r="J2953" s="1"/>
      <c r="K2953" s="1"/>
      <c r="L2953" s="1"/>
      <c r="M2953" s="1"/>
      <c r="N2953" s="4"/>
      <c r="O2953" s="4"/>
      <c r="P2953" s="4"/>
      <c r="Q2953" s="4"/>
    </row>
    <row r="2954" spans="1:17" ht="30" customHeight="1" x14ac:dyDescent="0.25">
      <c r="A2954" s="1">
        <v>31953</v>
      </c>
      <c r="B2954" s="2" t="str">
        <f>HYPERLINK("https://www.facebook.com/p/C%C3%B4ng-An-V%C4%A9nh-Thanh-100069684464646/?locale=vi_VN", "Công an xã Vĩnh Thanh tỉnh Vĩnh Long")</f>
        <v>Công an xã Vĩnh Thanh tỉnh Vĩnh Long</v>
      </c>
      <c r="C2954" s="12" t="s">
        <v>321</v>
      </c>
      <c r="D2954" s="12" t="s">
        <v>322</v>
      </c>
      <c r="F2954" s="4"/>
      <c r="G2954" s="4"/>
      <c r="H2954" s="4"/>
      <c r="I2954" s="1"/>
      <c r="J2954" s="1"/>
      <c r="K2954" s="1"/>
      <c r="L2954" s="1"/>
      <c r="M2954" s="1"/>
      <c r="N2954" s="4"/>
      <c r="O2954" s="4"/>
      <c r="P2954" s="4"/>
      <c r="Q2954" s="4"/>
    </row>
    <row r="2955" spans="1:17" ht="30" customHeight="1" x14ac:dyDescent="0.25">
      <c r="A2955" s="1">
        <v>31954</v>
      </c>
      <c r="B2955" s="2" t="str">
        <f>HYPERLINK("https://vinhthanh.phuoclong.baclieu.gov.vn/Ban-tin-chi-tiet.html/008/4958/4977/08/202311270004743/Bantin_008_4957_4992_02", "UBND Ủy ban nhân dân xã Vĩnh Thanh tỉnh Vĩnh Long")</f>
        <v>UBND Ủy ban nhân dân xã Vĩnh Thanh tỉnh Vĩnh Long</v>
      </c>
      <c r="C2955" s="12" t="s">
        <v>321</v>
      </c>
      <c r="F2955" s="4"/>
      <c r="G2955" s="4"/>
      <c r="H2955" s="4"/>
      <c r="I2955" s="1"/>
      <c r="J2955" s="1"/>
      <c r="K2955" s="1"/>
      <c r="L2955" s="1"/>
      <c r="M2955" s="1"/>
      <c r="N2955" s="4"/>
      <c r="O2955" s="4"/>
      <c r="P2955" s="4"/>
      <c r="Q2955" s="4"/>
    </row>
    <row r="2956" spans="1:17" ht="30" customHeight="1" x14ac:dyDescent="0.25">
      <c r="A2956" s="1">
        <v>31955</v>
      </c>
      <c r="B2956" s="2" t="str">
        <f>HYPERLINK("https://www.facebook.com/p/C%C3%B4ng-an-x%C3%A3-Ninh-KhangV%C4%A9nh-L%E1%BB%99cThanh-H%C3%B3a-100066584436922/", "Công an xã Ninh Khang tỉnh Thanh Hóa")</f>
        <v>Công an xã Ninh Khang tỉnh Thanh Hóa</v>
      </c>
      <c r="C2956" s="12" t="s">
        <v>321</v>
      </c>
      <c r="D2956" s="12" t="s">
        <v>322</v>
      </c>
      <c r="F2956" s="4"/>
      <c r="G2956" s="4"/>
      <c r="H2956" s="4"/>
      <c r="I2956" s="1"/>
      <c r="J2956" s="1"/>
      <c r="K2956" s="1"/>
      <c r="L2956" s="1"/>
      <c r="M2956" s="1"/>
      <c r="N2956" s="4"/>
      <c r="O2956" s="4"/>
      <c r="P2956" s="4"/>
      <c r="Q2956" s="4"/>
    </row>
    <row r="2957" spans="1:17" ht="30" customHeight="1" x14ac:dyDescent="0.25">
      <c r="A2957" s="1">
        <v>31956</v>
      </c>
      <c r="B2957" s="2" t="str">
        <f>HYPERLINK("https://ninhkhang.vinhloc.thanhhoa.gov.vn/", "UBND Ủy ban nhân dân xã Ninh Khang tỉnh Thanh Hóa")</f>
        <v>UBND Ủy ban nhân dân xã Ninh Khang tỉnh Thanh Hóa</v>
      </c>
      <c r="C2957" s="12" t="s">
        <v>321</v>
      </c>
      <c r="F2957" s="4"/>
      <c r="G2957" s="4"/>
      <c r="H2957" s="4"/>
      <c r="I2957" s="1"/>
      <c r="J2957" s="1"/>
      <c r="K2957" s="1"/>
      <c r="L2957" s="1"/>
      <c r="M2957" s="1"/>
      <c r="N2957" s="4"/>
      <c r="O2957" s="4"/>
      <c r="P2957" s="4"/>
      <c r="Q2957" s="4"/>
    </row>
    <row r="2958" spans="1:17" ht="30" customHeight="1" x14ac:dyDescent="0.25">
      <c r="A2958" s="1">
        <v>31957</v>
      </c>
      <c r="B2958" s="2" t="str">
        <f>HYPERLINK("https://www.facebook.com/Conganxayenthai123/", "Công an xã Yên Thái tỉnh Thanh Hóa")</f>
        <v>Công an xã Yên Thái tỉnh Thanh Hóa</v>
      </c>
      <c r="C2958" s="12" t="s">
        <v>321</v>
      </c>
      <c r="D2958" s="12" t="s">
        <v>322</v>
      </c>
      <c r="F2958" s="4"/>
      <c r="G2958" s="4"/>
      <c r="H2958" s="4"/>
      <c r="I2958" s="1"/>
      <c r="J2958" s="1"/>
      <c r="K2958" s="1"/>
      <c r="L2958" s="1"/>
      <c r="M2958" s="1"/>
      <c r="N2958" s="4"/>
      <c r="O2958" s="4"/>
      <c r="P2958" s="4"/>
      <c r="Q2958" s="4"/>
    </row>
    <row r="2959" spans="1:17" ht="30" customHeight="1" x14ac:dyDescent="0.25">
      <c r="A2959" s="1">
        <v>31958</v>
      </c>
      <c r="B2959" s="2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2959" s="12" t="s">
        <v>321</v>
      </c>
      <c r="F2959" s="4"/>
      <c r="G2959" s="4"/>
      <c r="H2959" s="4"/>
      <c r="I2959" s="1"/>
      <c r="J2959" s="1"/>
      <c r="K2959" s="1"/>
      <c r="L2959" s="1"/>
      <c r="M2959" s="1"/>
      <c r="N2959" s="4"/>
      <c r="O2959" s="4"/>
      <c r="P2959" s="4"/>
      <c r="Q2959" s="4"/>
    </row>
    <row r="2960" spans="1:17" ht="30" customHeight="1" x14ac:dyDescent="0.25">
      <c r="A2960" s="1">
        <v>31959</v>
      </c>
      <c r="B2960" s="2" t="str">
        <f>HYPERLINK("https://www.facebook.com/conganxatrungloc/?", "Công an xã Trung Lộc tỉnh Hà Tĩnh")</f>
        <v>Công an xã Trung Lộc tỉnh Hà Tĩnh</v>
      </c>
      <c r="C2960" s="12" t="s">
        <v>321</v>
      </c>
      <c r="D2960" s="12" t="s">
        <v>322</v>
      </c>
      <c r="F2960" s="4"/>
      <c r="G2960" s="4"/>
      <c r="H2960" s="4"/>
      <c r="I2960" s="1"/>
      <c r="J2960" s="1"/>
      <c r="K2960" s="1"/>
      <c r="L2960" s="1"/>
      <c r="M2960" s="1"/>
      <c r="N2960" s="4"/>
      <c r="O2960" s="4"/>
      <c r="P2960" s="4"/>
      <c r="Q2960" s="4"/>
    </row>
    <row r="2961" spans="1:17" ht="30" customHeight="1" x14ac:dyDescent="0.25">
      <c r="A2961" s="1">
        <v>31960</v>
      </c>
      <c r="B2961" s="2" t="str">
        <f>HYPERLINK("https://qlvbcl.hatinh.gov.vn/canloc/vbpq.nsf/886098B412417203472588F700072968/$file/Bao-cao-de-xuat-khao-sat-lap-Quy-hoach-xay-dung-nghia-trang-xa-Trung-Loc-10-11(ubcanloc)(11.11.2022_08h16p47).doc", "UBND Ủy ban nhân dân xã Trung Lộc tỉnh Hà Tĩnh")</f>
        <v>UBND Ủy ban nhân dân xã Trung Lộc tỉnh Hà Tĩnh</v>
      </c>
      <c r="C2961" s="12" t="s">
        <v>321</v>
      </c>
      <c r="F2961" s="4"/>
      <c r="G2961" s="4"/>
      <c r="H2961" s="4"/>
      <c r="I2961" s="1"/>
      <c r="J2961" s="1"/>
      <c r="K2961" s="1"/>
      <c r="L2961" s="1"/>
      <c r="M2961" s="1"/>
      <c r="N2961" s="4"/>
      <c r="O2961" s="4"/>
      <c r="P2961" s="4"/>
      <c r="Q2961" s="4"/>
    </row>
    <row r="2962" spans="1:17" ht="30" customHeight="1" x14ac:dyDescent="0.25">
      <c r="A2962" s="1">
        <v>31961</v>
      </c>
      <c r="B2962" s="2" t="str">
        <f>HYPERLINK("https://www.facebook.com/p/C%C3%B4ng-an-Th%E1%BB%8B-tr%E1%BA%A5n-Qu%C3%A1n-L%C3%A0o-huy%E1%BB%87n-Y%C3%AAn-%C4%90%E1%BB%8Bnh-t%E1%BB%89nh-Thanh-H%C3%B3a-100064238855289/", "Công an thị trấn Quán Lào tỉnh Thanh Hóa")</f>
        <v>Công an thị trấn Quán Lào tỉnh Thanh Hóa</v>
      </c>
      <c r="C2962" s="12" t="s">
        <v>321</v>
      </c>
      <c r="D2962" s="12" t="s">
        <v>322</v>
      </c>
      <c r="F2962" s="4"/>
      <c r="G2962" s="4"/>
      <c r="H2962" s="4"/>
      <c r="I2962" s="1"/>
      <c r="J2962" s="1"/>
      <c r="K2962" s="1"/>
      <c r="L2962" s="1"/>
      <c r="M2962" s="1"/>
      <c r="N2962" s="4"/>
      <c r="O2962" s="4"/>
      <c r="P2962" s="4"/>
      <c r="Q2962" s="4"/>
    </row>
    <row r="2963" spans="1:17" ht="30" customHeight="1" x14ac:dyDescent="0.25">
      <c r="A2963" s="1">
        <v>31962</v>
      </c>
      <c r="B2963" s="2" t="str">
        <f>HYPERLINK("http://quanlao.yendinh.thanhhoa.gov.vn/portal/pages/Lanh-dao-thi-tran.aspx", "UBND Ủy ban nhân dân thị trấn Quán Lào tỉnh Thanh Hóa")</f>
        <v>UBND Ủy ban nhân dân thị trấn Quán Lào tỉnh Thanh Hóa</v>
      </c>
      <c r="C2963" s="12" t="s">
        <v>321</v>
      </c>
      <c r="F2963" s="4"/>
      <c r="G2963" s="4"/>
      <c r="H2963" s="4"/>
      <c r="I2963" s="1"/>
      <c r="J2963" s="1"/>
      <c r="K2963" s="1"/>
      <c r="L2963" s="1"/>
      <c r="M2963" s="1"/>
      <c r="N2963" s="4"/>
      <c r="O2963" s="4"/>
      <c r="P2963" s="4"/>
      <c r="Q2963" s="4"/>
    </row>
    <row r="2964" spans="1:17" ht="30" customHeight="1" x14ac:dyDescent="0.25">
      <c r="A2964" s="1">
        <v>31963</v>
      </c>
      <c r="B2964" s="2" t="str">
        <f>HYPERLINK("https://www.facebook.com/CATTCauGiat/", "Công an thị trấn Cầu Giát _x000D__x000D_
 _x000D__x000D_
  tỉnh Nghệ An")</f>
        <v>Công an thị trấn Cầu Giát _x000D__x000D_
 _x000D__x000D_
  tỉnh Nghệ An</v>
      </c>
      <c r="C2964" s="12" t="s">
        <v>321</v>
      </c>
      <c r="D2964" s="12" t="s">
        <v>322</v>
      </c>
      <c r="F2964" s="4"/>
      <c r="G2964" s="4"/>
      <c r="H2964" s="4"/>
      <c r="I2964" s="1"/>
      <c r="J2964" s="1"/>
      <c r="K2964" s="1"/>
      <c r="L2964" s="1"/>
      <c r="M2964" s="1"/>
      <c r="N2964" s="4"/>
      <c r="O2964" s="4"/>
      <c r="P2964" s="4"/>
      <c r="Q2964" s="4"/>
    </row>
    <row r="2965" spans="1:17" ht="30" customHeight="1" x14ac:dyDescent="0.25">
      <c r="A2965" s="1">
        <v>31964</v>
      </c>
      <c r="B2965" s="2" t="str">
        <f>HYPERLINK("https://caugiat.quynhluu.nghean.gov.vn/", "UBND Ủy ban nhân dân thị trấn Cầu Giát _x000D__x000D_
 _x000D__x000D_
  tỉnh Nghệ An")</f>
        <v>UBND Ủy ban nhân dân thị trấn Cầu Giát _x000D__x000D_
 _x000D__x000D_
  tỉnh Nghệ An</v>
      </c>
      <c r="C2965" s="12" t="s">
        <v>321</v>
      </c>
      <c r="F2965" s="4"/>
      <c r="G2965" s="4"/>
      <c r="H2965" s="4"/>
      <c r="I2965" s="1"/>
      <c r="J2965" s="1"/>
      <c r="K2965" s="1"/>
      <c r="L2965" s="1"/>
      <c r="M2965" s="1"/>
      <c r="N2965" s="4"/>
      <c r="O2965" s="4"/>
      <c r="P2965" s="4"/>
      <c r="Q2965" s="4"/>
    </row>
    <row r="2966" spans="1:17" ht="30" customHeight="1" x14ac:dyDescent="0.25">
      <c r="A2966" s="1">
        <v>31965</v>
      </c>
      <c r="B2966" s="2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2966" s="12" t="s">
        <v>321</v>
      </c>
      <c r="D2966" s="12" t="s">
        <v>322</v>
      </c>
      <c r="F2966" s="4"/>
      <c r="G2966" s="4"/>
      <c r="H2966" s="4"/>
      <c r="I2966" s="1"/>
      <c r="J2966" s="1"/>
      <c r="K2966" s="1"/>
      <c r="L2966" s="1"/>
      <c r="M2966" s="1"/>
      <c r="N2966" s="4"/>
      <c r="O2966" s="4"/>
      <c r="P2966" s="4"/>
      <c r="Q2966" s="4"/>
    </row>
    <row r="2967" spans="1:17" ht="30" customHeight="1" x14ac:dyDescent="0.25">
      <c r="A2967" s="1">
        <v>31966</v>
      </c>
      <c r="B2967" s="2" t="str">
        <f>HYPERLINK("https://thitrantayson.hatinh.gov.vn/portal/KenhTin/Gioi-thieu.aspx", "UBND Ủy ban nhân dân thị trấn Tây Sơn tỉnh Hà Tĩnh")</f>
        <v>UBND Ủy ban nhân dân thị trấn Tây Sơn tỉnh Hà Tĩnh</v>
      </c>
      <c r="C2967" s="12" t="s">
        <v>321</v>
      </c>
      <c r="F2967" s="4"/>
      <c r="G2967" s="4"/>
      <c r="H2967" s="4"/>
      <c r="I2967" s="1"/>
      <c r="J2967" s="1"/>
      <c r="K2967" s="1"/>
      <c r="L2967" s="1"/>
      <c r="M2967" s="1"/>
      <c r="N2967" s="4"/>
      <c r="O2967" s="4"/>
      <c r="P2967" s="4"/>
      <c r="Q2967" s="4"/>
    </row>
    <row r="2968" spans="1:17" ht="30" customHeight="1" x14ac:dyDescent="0.25">
      <c r="A2968" s="1">
        <v>31967</v>
      </c>
      <c r="B2968" s="2" t="str">
        <f>HYPERLINK("https://www.facebook.com/Conganthitran2021/", "Công an thị trấn Bình Đại tỉnh Bến Tre")</f>
        <v>Công an thị trấn Bình Đại tỉnh Bến Tre</v>
      </c>
      <c r="C2968" s="12" t="s">
        <v>321</v>
      </c>
      <c r="D2968" s="12" t="s">
        <v>322</v>
      </c>
      <c r="F2968" s="4"/>
      <c r="G2968" s="4"/>
      <c r="H2968" s="4"/>
      <c r="I2968" s="1"/>
      <c r="J2968" s="1"/>
      <c r="K2968" s="1"/>
      <c r="L2968" s="1"/>
      <c r="M2968" s="1"/>
      <c r="N2968" s="4"/>
      <c r="O2968" s="4"/>
      <c r="P2968" s="4"/>
      <c r="Q2968" s="4"/>
    </row>
    <row r="2969" spans="1:17" ht="30" customHeight="1" x14ac:dyDescent="0.25">
      <c r="A2969" s="1">
        <v>31968</v>
      </c>
      <c r="B2969" s="2" t="str">
        <f>HYPERLINK("https://binhdai.bentre.gov.vn/thitran", "UBND Ủy ban nhân dân thị trấn Bình Đại tỉnh Bến Tre")</f>
        <v>UBND Ủy ban nhân dân thị trấn Bình Đại tỉnh Bến Tre</v>
      </c>
      <c r="C2969" s="12" t="s">
        <v>321</v>
      </c>
      <c r="F2969" s="4"/>
      <c r="G2969" s="4"/>
      <c r="H2969" s="4"/>
      <c r="I2969" s="1"/>
      <c r="J2969" s="1"/>
      <c r="K2969" s="1"/>
      <c r="L2969" s="1"/>
      <c r="M2969" s="1"/>
      <c r="N2969" s="4"/>
      <c r="O2969" s="4"/>
      <c r="P2969" s="4"/>
      <c r="Q2969" s="4"/>
    </row>
    <row r="2970" spans="1:17" ht="30" customHeight="1" x14ac:dyDescent="0.25">
      <c r="A2970" s="1">
        <v>31969</v>
      </c>
      <c r="B2970" s="2" t="str">
        <f>HYPERLINK("https://www.facebook.com/Conganxayenthai123/", "Công an xã Yên Thái tỉnh Thanh Hóa")</f>
        <v>Công an xã Yên Thái tỉnh Thanh Hóa</v>
      </c>
      <c r="C2970" s="12" t="s">
        <v>321</v>
      </c>
      <c r="D2970" s="12" t="s">
        <v>322</v>
      </c>
      <c r="F2970" s="4"/>
      <c r="G2970" s="4"/>
      <c r="H2970" s="4"/>
      <c r="I2970" s="1"/>
      <c r="J2970" s="1"/>
      <c r="K2970" s="1"/>
      <c r="L2970" s="1"/>
      <c r="M2970" s="1"/>
      <c r="N2970" s="4"/>
      <c r="O2970" s="4"/>
      <c r="P2970" s="4"/>
      <c r="Q2970" s="4"/>
    </row>
    <row r="2971" spans="1:17" ht="30" customHeight="1" x14ac:dyDescent="0.25">
      <c r="A2971" s="1">
        <v>31970</v>
      </c>
      <c r="B2971" s="2" t="str">
        <f>HYPERLINK("https://qppl.thanhhoa.gov.vn/vbpq_thanhhoa.nsf/BC3DB1839DA003D6472587D70009C5D8/$file/DT-VBDTPT481831458-1-20221642757561107_tuandm_25-01-2022-17-46-43_signed.pdf", "UBND Ủy ban nhân dân xã Yên Thái tỉnh Thanh Hóa")</f>
        <v>UBND Ủy ban nhân dân xã Yên Thái tỉnh Thanh Hóa</v>
      </c>
      <c r="C2971" s="12" t="s">
        <v>321</v>
      </c>
      <c r="F2971" s="4"/>
      <c r="G2971" s="4"/>
      <c r="H2971" s="4"/>
      <c r="I2971" s="1"/>
      <c r="J2971" s="1"/>
      <c r="K2971" s="1"/>
      <c r="L2971" s="1"/>
      <c r="M2971" s="1"/>
      <c r="N2971" s="4"/>
      <c r="O2971" s="4"/>
      <c r="P2971" s="4"/>
      <c r="Q2971" s="4"/>
    </row>
    <row r="2972" spans="1:17" ht="30" customHeight="1" x14ac:dyDescent="0.25">
      <c r="A2972" s="1">
        <v>31971</v>
      </c>
      <c r="B2972" s="2" t="str">
        <f>HYPERLINK("https://www.facebook.com/people/C%C3%B4ng-an-x%C3%A3-%C4%90%E1%BB%8Bnh-T%C4%83ng/100063687005676/", "Công an xã Định Tăng _x000D__x000D_
 _x000D__x000D_
  tỉnh Thanh Hóa")</f>
        <v>Công an xã Định Tăng _x000D__x000D_
 _x000D__x000D_
  tỉnh Thanh Hóa</v>
      </c>
      <c r="C2972" s="12" t="s">
        <v>321</v>
      </c>
      <c r="D2972" s="12" t="s">
        <v>322</v>
      </c>
      <c r="F2972" s="4"/>
      <c r="G2972" s="4"/>
      <c r="H2972" s="4"/>
      <c r="I2972" s="1"/>
      <c r="J2972" s="1"/>
      <c r="K2972" s="1"/>
      <c r="L2972" s="1"/>
      <c r="M2972" s="1"/>
      <c r="N2972" s="4"/>
      <c r="O2972" s="4"/>
      <c r="P2972" s="4"/>
      <c r="Q2972" s="4"/>
    </row>
    <row r="2973" spans="1:17" ht="30" customHeight="1" x14ac:dyDescent="0.25">
      <c r="A2973" s="1">
        <v>31972</v>
      </c>
      <c r="B2973" s="2" t="str">
        <f>HYPERLINK("https://qppl.thanhhoa.gov.vn/vbpq_thanhhoa.nsf/067FF671CB2FAD7847258A070005A1B4/$file/DT-VBDTPT645402469-8-20231691487132920_(giangld)(09.08.2023_16h05p00)_signed.pdf", "UBND Ủy ban nhân dân xã Định Tăng _x000D__x000D_
 _x000D__x000D_
  tỉnh Thanh Hóa")</f>
        <v>UBND Ủy ban nhân dân xã Định Tăng _x000D__x000D_
 _x000D__x000D_
  tỉnh Thanh Hóa</v>
      </c>
      <c r="C2973" s="12" t="s">
        <v>321</v>
      </c>
      <c r="F2973" s="4"/>
      <c r="G2973" s="4"/>
      <c r="H2973" s="4"/>
      <c r="I2973" s="1"/>
      <c r="J2973" s="1"/>
      <c r="K2973" s="1"/>
      <c r="L2973" s="1"/>
      <c r="M2973" s="1"/>
      <c r="N2973" s="4"/>
      <c r="O2973" s="4"/>
      <c r="P2973" s="4"/>
      <c r="Q2973" s="4"/>
    </row>
    <row r="2974" spans="1:17" ht="30" customHeight="1" x14ac:dyDescent="0.25">
      <c r="A2974" s="1">
        <v>31973</v>
      </c>
      <c r="B2974" s="2" t="str">
        <f>HYPERLINK("https://www.facebook.com/conganhuyendinhhoa/", "Công an huyện Định Hoá tỉnh Thái Nguyên")</f>
        <v>Công an huyện Định Hoá tỉnh Thái Nguyên</v>
      </c>
      <c r="C2974" s="12" t="s">
        <v>321</v>
      </c>
      <c r="D2974" s="12" t="s">
        <v>322</v>
      </c>
      <c r="F2974" s="4"/>
      <c r="G2974" s="4"/>
      <c r="H2974" s="4"/>
      <c r="I2974" s="1"/>
      <c r="J2974" s="1"/>
      <c r="K2974" s="1"/>
      <c r="L2974" s="1"/>
      <c r="M2974" s="1"/>
      <c r="N2974" s="4"/>
      <c r="O2974" s="4"/>
      <c r="P2974" s="4"/>
      <c r="Q2974" s="4"/>
    </row>
    <row r="2975" spans="1:17" ht="30" customHeight="1" x14ac:dyDescent="0.25">
      <c r="A2975" s="1">
        <v>31974</v>
      </c>
      <c r="B2975" s="2" t="str">
        <f>HYPERLINK("https://dinhhoa.thainguyen.gov.vn/", "UBND Ủy ban nhân dân huyện Định Hoá tỉnh Thái Nguyên")</f>
        <v>UBND Ủy ban nhân dân huyện Định Hoá tỉnh Thái Nguyên</v>
      </c>
      <c r="C2975" s="12" t="s">
        <v>321</v>
      </c>
      <c r="F2975" s="4"/>
      <c r="G2975" s="4"/>
      <c r="H2975" s="4"/>
      <c r="I2975" s="1"/>
      <c r="J2975" s="1"/>
      <c r="K2975" s="1"/>
      <c r="L2975" s="1"/>
      <c r="M2975" s="1"/>
      <c r="N2975" s="4"/>
      <c r="O2975" s="4"/>
      <c r="P2975" s="4"/>
      <c r="Q2975" s="4"/>
    </row>
    <row r="2976" spans="1:17" ht="30" customHeight="1" x14ac:dyDescent="0.25">
      <c r="A2976" s="1">
        <v>31975</v>
      </c>
      <c r="B2976" s="2" t="str">
        <f>HYPERLINK("https://www.facebook.com/profile.php?id=100083157161296", "Công an xã Định Hưng tỉnh Thanh Hóa")</f>
        <v>Công an xã Định Hưng tỉnh Thanh Hóa</v>
      </c>
      <c r="C2976" s="12" t="s">
        <v>321</v>
      </c>
      <c r="D2976" s="12" t="s">
        <v>322</v>
      </c>
      <c r="F2976" s="4"/>
      <c r="G2976" s="4"/>
      <c r="H2976" s="4"/>
      <c r="I2976" s="1"/>
      <c r="J2976" s="1"/>
      <c r="K2976" s="1"/>
      <c r="L2976" s="1"/>
      <c r="M2976" s="1"/>
      <c r="N2976" s="4"/>
      <c r="O2976" s="4"/>
      <c r="P2976" s="4"/>
      <c r="Q2976" s="4"/>
    </row>
    <row r="2977" spans="1:17" ht="30" customHeight="1" x14ac:dyDescent="0.25">
      <c r="A2977" s="1">
        <v>31976</v>
      </c>
      <c r="B2977" s="2" t="str">
        <f>HYPERLINK("https://pid.vnptthanhhoa.vn/err.html", "UBND Ủy ban nhân dân xã Định Hưng tỉnh Thanh Hóa")</f>
        <v>UBND Ủy ban nhân dân xã Định Hưng tỉnh Thanh Hóa</v>
      </c>
      <c r="C2977" s="12" t="s">
        <v>321</v>
      </c>
      <c r="F2977" s="4"/>
      <c r="G2977" s="4"/>
      <c r="H2977" s="4"/>
      <c r="I2977" s="1"/>
      <c r="J2977" s="1"/>
      <c r="K2977" s="1"/>
      <c r="L2977" s="1"/>
      <c r="M2977" s="1"/>
      <c r="N2977" s="4"/>
      <c r="O2977" s="4"/>
      <c r="P2977" s="4"/>
      <c r="Q2977" s="4"/>
    </row>
    <row r="2978" spans="1:17" ht="30" customHeight="1" x14ac:dyDescent="0.25">
      <c r="A2978" s="1">
        <v>31977</v>
      </c>
      <c r="B2978" s="2" t="str">
        <f>HYPERLINK("https://www.facebook.com/profile.php?id=100072210699878", "Công an thị trấn Thọ Xuân tỉnh Thanh Hóa")</f>
        <v>Công an thị trấn Thọ Xuân tỉnh Thanh Hóa</v>
      </c>
      <c r="C2978" s="12" t="s">
        <v>321</v>
      </c>
      <c r="D2978" s="12" t="s">
        <v>322</v>
      </c>
      <c r="F2978" s="4"/>
      <c r="G2978" s="4"/>
      <c r="H2978" s="4"/>
      <c r="I2978" s="1"/>
      <c r="J2978" s="1"/>
      <c r="K2978" s="1"/>
      <c r="L2978" s="1"/>
      <c r="M2978" s="1"/>
      <c r="N2978" s="4"/>
      <c r="O2978" s="4"/>
      <c r="P2978" s="4"/>
      <c r="Q2978" s="4"/>
    </row>
    <row r="2979" spans="1:17" ht="30" customHeight="1" x14ac:dyDescent="0.25">
      <c r="A2979" s="1">
        <v>31978</v>
      </c>
      <c r="B2979" s="2" t="str">
        <f>HYPERLINK("https://thoxuan.thanhhoa.gov.vn/", "UBND Ủy ban nhân dân thị trấn Thọ Xuân tỉnh Thanh Hóa")</f>
        <v>UBND Ủy ban nhân dân thị trấn Thọ Xuân tỉnh Thanh Hóa</v>
      </c>
      <c r="C2979" s="12" t="s">
        <v>321</v>
      </c>
      <c r="F2979" s="4"/>
      <c r="G2979" s="4"/>
      <c r="H2979" s="4"/>
      <c r="I2979" s="1"/>
      <c r="J2979" s="1"/>
      <c r="K2979" s="1"/>
      <c r="L2979" s="1"/>
      <c r="M2979" s="1"/>
      <c r="N2979" s="4"/>
      <c r="O2979" s="4"/>
      <c r="P2979" s="4"/>
      <c r="Q2979" s="4"/>
    </row>
    <row r="2980" spans="1:17" ht="30" customHeight="1" x14ac:dyDescent="0.25">
      <c r="A2980" s="1">
        <v>31979</v>
      </c>
      <c r="B2980" s="2" t="str">
        <f>HYPERLINK("https://www.facebook.com/profile.php?id=100068945883499", "Công an thị trấn Lam Sơn tỉnh Thanh Hóa")</f>
        <v>Công an thị trấn Lam Sơn tỉnh Thanh Hóa</v>
      </c>
      <c r="C2980" s="12" t="s">
        <v>321</v>
      </c>
      <c r="D2980" s="12" t="s">
        <v>322</v>
      </c>
      <c r="F2980" s="4"/>
      <c r="G2980" s="4"/>
      <c r="H2980" s="4"/>
      <c r="I2980" s="1"/>
      <c r="J2980" s="1"/>
      <c r="K2980" s="1"/>
      <c r="L2980" s="1"/>
      <c r="M2980" s="1"/>
      <c r="N2980" s="4"/>
      <c r="O2980" s="4"/>
      <c r="P2980" s="4"/>
      <c r="Q2980" s="4"/>
    </row>
    <row r="2981" spans="1:17" ht="30" customHeight="1" x14ac:dyDescent="0.25">
      <c r="A2981" s="1">
        <v>31980</v>
      </c>
      <c r="B2981" s="2" t="str">
        <f>HYPERLINK("https://lamson.thoxuan.thanhhoa.gov.vn/", "UBND Ủy ban nhân dân thị trấn Lam Sơn tỉnh Thanh Hóa")</f>
        <v>UBND Ủy ban nhân dân thị trấn Lam Sơn tỉnh Thanh Hóa</v>
      </c>
      <c r="C2981" s="12" t="s">
        <v>321</v>
      </c>
      <c r="F2981" s="4"/>
      <c r="G2981" s="4"/>
      <c r="H2981" s="4"/>
      <c r="I2981" s="1"/>
      <c r="J2981" s="1"/>
      <c r="K2981" s="1"/>
      <c r="L2981" s="1"/>
      <c r="M2981" s="1"/>
      <c r="N2981" s="4"/>
      <c r="O2981" s="4"/>
      <c r="P2981" s="4"/>
      <c r="Q2981" s="4"/>
    </row>
    <row r="2982" spans="1:17" ht="30" customHeight="1" x14ac:dyDescent="0.25">
      <c r="A2982" s="1">
        <v>31981</v>
      </c>
      <c r="B2982" s="2" t="str">
        <f>HYPERLINK("https://www.facebook.com/congansaovang/", "Công an thị trấn Sao Vàng tỉnh Thanh Hóa")</f>
        <v>Công an thị trấn Sao Vàng tỉnh Thanh Hóa</v>
      </c>
      <c r="C2982" s="12" t="s">
        <v>321</v>
      </c>
      <c r="D2982" s="12" t="s">
        <v>322</v>
      </c>
      <c r="F2982" s="4"/>
      <c r="G2982" s="4"/>
      <c r="H2982" s="4"/>
      <c r="I2982" s="1"/>
      <c r="J2982" s="1"/>
      <c r="K2982" s="1"/>
      <c r="L2982" s="1"/>
      <c r="M2982" s="1"/>
      <c r="N2982" s="4"/>
      <c r="O2982" s="4"/>
      <c r="P2982" s="4"/>
      <c r="Q2982" s="4"/>
    </row>
    <row r="2983" spans="1:17" ht="30" customHeight="1" x14ac:dyDescent="0.25">
      <c r="A2983" s="1">
        <v>31982</v>
      </c>
      <c r="B2983" s="2" t="str">
        <f>HYPERLINK("http://saovang.thoxuan.thanhhoa.gov.vn/web/trang-chu/bo-may-hanh-chinh/uy-ban-nhan-dan-xa/bo-may-hanh-chinh-uy-ban-nhan-dan-thi-tran-sao-vang.html", "UBND Ủy ban nhân dân thị trấn Sao Vàng tỉnh Thanh Hóa")</f>
        <v>UBND Ủy ban nhân dân thị trấn Sao Vàng tỉnh Thanh Hóa</v>
      </c>
      <c r="C2983" s="12" t="s">
        <v>321</v>
      </c>
      <c r="F2983" s="4"/>
      <c r="G2983" s="4"/>
      <c r="H2983" s="4"/>
      <c r="I2983" s="1"/>
      <c r="J2983" s="1"/>
      <c r="K2983" s="1"/>
      <c r="L2983" s="1"/>
      <c r="M2983" s="1"/>
      <c r="N2983" s="4"/>
      <c r="O2983" s="4"/>
      <c r="P2983" s="4"/>
      <c r="Q2983" s="4"/>
    </row>
    <row r="2984" spans="1:17" ht="30" customHeight="1" x14ac:dyDescent="0.25">
      <c r="A2984" s="1">
        <v>31983</v>
      </c>
      <c r="B2984" s="2" t="str">
        <f>HYPERLINK("https://www.facebook.com/ConganxaXuanNoi", "Công an xã Xuân Nội tỉnh Cao Bằng")</f>
        <v>Công an xã Xuân Nội tỉnh Cao Bằng</v>
      </c>
      <c r="C2984" s="12" t="s">
        <v>321</v>
      </c>
      <c r="D2984" s="12" t="s">
        <v>322</v>
      </c>
      <c r="F2984" s="4"/>
      <c r="G2984" s="4"/>
      <c r="H2984" s="4"/>
      <c r="I2984" s="1"/>
      <c r="J2984" s="1"/>
      <c r="K2984" s="1"/>
      <c r="L2984" s="1"/>
      <c r="M2984" s="1"/>
      <c r="N2984" s="4"/>
      <c r="O2984" s="4"/>
      <c r="P2984" s="4"/>
      <c r="Q2984" s="4"/>
    </row>
    <row r="2985" spans="1:17" ht="30" customHeight="1" x14ac:dyDescent="0.25">
      <c r="A2985" s="1">
        <v>31984</v>
      </c>
      <c r="B2985" s="2" t="str">
        <f>HYPERLINK("https://trungkhanh.caobang.gov.vn/xa-xuan-noi/xa-xuan-noi-622667", "UBND Ủy ban nhân dân xã Xuân Nội tỉnh Cao Bằng")</f>
        <v>UBND Ủy ban nhân dân xã Xuân Nội tỉnh Cao Bằng</v>
      </c>
      <c r="C2985" s="12" t="s">
        <v>321</v>
      </c>
      <c r="F2985" s="4"/>
      <c r="G2985" s="4"/>
      <c r="H2985" s="4"/>
      <c r="I2985" s="1"/>
      <c r="J2985" s="1"/>
      <c r="K2985" s="1"/>
      <c r="L2985" s="1"/>
      <c r="M2985" s="1"/>
      <c r="N2985" s="4"/>
      <c r="O2985" s="4"/>
      <c r="P2985" s="4"/>
      <c r="Q2985" s="4"/>
    </row>
    <row r="2986" spans="1:17" ht="30" customHeight="1" x14ac:dyDescent="0.25">
      <c r="A2986" s="1">
        <v>31985</v>
      </c>
      <c r="B2986" s="2" t="str">
        <f>HYPERLINK("https://www.facebook.com/people/C%C3%B4ng-An-X%C3%A3-Thu%E1%BA%ADn-Minh-Huy%E1%BB%87n-Th%E1%BB%8D-Xu%C3%A2n/100079942642310/", "Công an xã Thuận Minh tỉnh Thanh Hóa")</f>
        <v>Công an xã Thuận Minh tỉnh Thanh Hóa</v>
      </c>
      <c r="C2986" s="12" t="s">
        <v>321</v>
      </c>
      <c r="D2986" s="12" t="s">
        <v>322</v>
      </c>
      <c r="F2986" s="4"/>
      <c r="G2986" s="4"/>
      <c r="H2986" s="4"/>
      <c r="I2986" s="1"/>
      <c r="J2986" s="1"/>
      <c r="K2986" s="1"/>
      <c r="L2986" s="1"/>
      <c r="M2986" s="1"/>
      <c r="N2986" s="4"/>
      <c r="O2986" s="4"/>
      <c r="P2986" s="4"/>
      <c r="Q2986" s="4"/>
    </row>
    <row r="2987" spans="1:17" ht="30" customHeight="1" x14ac:dyDescent="0.25">
      <c r="A2987" s="1">
        <v>31986</v>
      </c>
      <c r="B2987" s="2" t="str">
        <f>HYPERLINK("https://thuanminh.thoxuan.thanhhoa.gov.vn/", "UBND Ủy ban nhân dân xã Thuận Minh tỉnh Thanh Hóa")</f>
        <v>UBND Ủy ban nhân dân xã Thuận Minh tỉnh Thanh Hóa</v>
      </c>
      <c r="C2987" s="12" t="s">
        <v>321</v>
      </c>
      <c r="F2987" s="4"/>
      <c r="G2987" s="4"/>
      <c r="H2987" s="4"/>
      <c r="I2987" s="1"/>
      <c r="J2987" s="1"/>
      <c r="K2987" s="1"/>
      <c r="L2987" s="1"/>
      <c r="M2987" s="1"/>
      <c r="N2987" s="4"/>
      <c r="O2987" s="4"/>
      <c r="P2987" s="4"/>
      <c r="Q2987" s="4"/>
    </row>
    <row r="2988" spans="1:17" ht="30" customHeight="1" x14ac:dyDescent="0.25">
      <c r="A2988" s="1">
        <v>31987</v>
      </c>
      <c r="B2988" s="2" t="str">
        <f>HYPERLINK("https://www.facebook.com/profile.php?id=100071572403114", "Công an xã Nam Giang tỉnh Nghệ An")</f>
        <v>Công an xã Nam Giang tỉnh Nghệ An</v>
      </c>
      <c r="C2988" s="12" t="s">
        <v>321</v>
      </c>
      <c r="D2988" s="12" t="s">
        <v>322</v>
      </c>
      <c r="F2988" s="4"/>
      <c r="G2988" s="4"/>
      <c r="H2988" s="4"/>
      <c r="I2988" s="1"/>
      <c r="J2988" s="1"/>
      <c r="K2988" s="1"/>
      <c r="L2988" s="1"/>
      <c r="M2988" s="1"/>
      <c r="N2988" s="4"/>
      <c r="O2988" s="4"/>
      <c r="P2988" s="4"/>
      <c r="Q2988" s="4"/>
    </row>
    <row r="2989" spans="1:17" ht="30" customHeight="1" x14ac:dyDescent="0.25">
      <c r="A2989" s="1">
        <v>31988</v>
      </c>
      <c r="B2989" s="2" t="str">
        <f>HYPERLINK("https://namgiang.namdan.nghean.gov.vn/", "UBND Ủy ban nhân dân xã Nam Giang tỉnh Nghệ An")</f>
        <v>UBND Ủy ban nhân dân xã Nam Giang tỉnh Nghệ An</v>
      </c>
      <c r="C2989" s="12" t="s">
        <v>321</v>
      </c>
      <c r="F2989" s="4"/>
      <c r="G2989" s="4"/>
      <c r="H2989" s="4"/>
      <c r="I2989" s="1"/>
      <c r="J2989" s="1"/>
      <c r="K2989" s="1"/>
      <c r="L2989" s="1"/>
      <c r="M2989" s="1"/>
      <c r="N2989" s="4"/>
      <c r="O2989" s="4"/>
      <c r="P2989" s="4"/>
      <c r="Q2989" s="4"/>
    </row>
    <row r="2990" spans="1:17" ht="30" customHeight="1" x14ac:dyDescent="0.25">
      <c r="A2990" s="1">
        <v>31989</v>
      </c>
      <c r="B2990" s="2" t="str">
        <f>HYPERLINK("https://www.facebook.com/p/C%C3%B4ng-an-x%C3%A3-Xu%C3%A2n-L%E1%BA%ADp-100033418363231/", "Công an xã Xuân Lập tỉnh Thanh Hóa")</f>
        <v>Công an xã Xuân Lập tỉnh Thanh Hóa</v>
      </c>
      <c r="C2990" s="12" t="s">
        <v>321</v>
      </c>
      <c r="D2990" s="12" t="s">
        <v>322</v>
      </c>
      <c r="F2990" s="4"/>
      <c r="G2990" s="4"/>
      <c r="H2990" s="4"/>
      <c r="I2990" s="1"/>
      <c r="J2990" s="1"/>
      <c r="K2990" s="1"/>
      <c r="L2990" s="1"/>
      <c r="M2990" s="1"/>
      <c r="N2990" s="4"/>
      <c r="O2990" s="4"/>
      <c r="P2990" s="4"/>
      <c r="Q2990" s="4"/>
    </row>
    <row r="2991" spans="1:17" ht="30" customHeight="1" x14ac:dyDescent="0.25">
      <c r="A2991" s="1">
        <v>31990</v>
      </c>
      <c r="B2991" s="2" t="str">
        <f>HYPERLINK("https://xuanlap.thoxuan.thanhhoa.gov.vn/", "UBND Ủy ban nhân dân xã Xuân Lập tỉnh Thanh Hóa")</f>
        <v>UBND Ủy ban nhân dân xã Xuân Lập tỉnh Thanh Hóa</v>
      </c>
      <c r="C2991" s="12" t="s">
        <v>321</v>
      </c>
      <c r="F2991" s="4"/>
      <c r="G2991" s="4"/>
      <c r="H2991" s="4"/>
      <c r="I2991" s="1"/>
      <c r="J2991" s="1"/>
      <c r="K2991" s="1"/>
      <c r="L2991" s="1"/>
      <c r="M2991" s="1"/>
      <c r="N2991" s="4"/>
      <c r="O2991" s="4"/>
      <c r="P2991" s="4"/>
      <c r="Q2991" s="4"/>
    </row>
    <row r="2992" spans="1:17" ht="30" customHeight="1" x14ac:dyDescent="0.25">
      <c r="A2992" s="1">
        <v>31991</v>
      </c>
      <c r="B2992" s="2" t="s">
        <v>244</v>
      </c>
      <c r="C2992" s="13" t="s">
        <v>1</v>
      </c>
      <c r="D2992" s="12" t="s">
        <v>322</v>
      </c>
      <c r="F2992" s="4"/>
      <c r="G2992" s="4"/>
      <c r="H2992" s="4"/>
      <c r="I2992" s="1"/>
      <c r="J2992" s="1"/>
      <c r="K2992" s="1"/>
      <c r="L2992" s="1"/>
      <c r="M2992" s="1"/>
      <c r="N2992" s="4"/>
      <c r="O2992" s="4"/>
      <c r="P2992" s="4"/>
      <c r="Q2992" s="4"/>
    </row>
    <row r="2993" spans="1:17" ht="30" customHeight="1" x14ac:dyDescent="0.25">
      <c r="A2993" s="1">
        <v>31992</v>
      </c>
      <c r="B2993" s="2" t="str">
        <f>HYPERLINK("https://tayho.thoxuan.thanhhoa.gov.vn/", "UBND Ủy ban nhân dân xã Tây Hồ tỉnh Thanh Hóa")</f>
        <v>UBND Ủy ban nhân dân xã Tây Hồ tỉnh Thanh Hóa</v>
      </c>
      <c r="C2993" s="11" t="s">
        <v>321</v>
      </c>
      <c r="F2993" s="4"/>
      <c r="G2993" s="4"/>
      <c r="H2993" s="4"/>
      <c r="I2993" s="1"/>
      <c r="J2993" s="1"/>
      <c r="K2993" s="1"/>
      <c r="L2993" s="1"/>
      <c r="M2993" s="1"/>
      <c r="N2993" s="4"/>
      <c r="O2993" s="4"/>
      <c r="P2993" s="4"/>
      <c r="Q2993" s="4"/>
    </row>
    <row r="2994" spans="1:17" ht="30" customHeight="1" x14ac:dyDescent="0.25">
      <c r="A2994" s="1">
        <v>31993</v>
      </c>
      <c r="B2994" s="2" t="str">
        <f>HYPERLINK("https://www.facebook.com/profile.php?id=100064424033078", "Công an xã Thọ Diên tỉnh Thanh Hóa")</f>
        <v>Công an xã Thọ Diên tỉnh Thanh Hóa</v>
      </c>
      <c r="C2994" s="11" t="s">
        <v>321</v>
      </c>
      <c r="D2994" s="12" t="s">
        <v>322</v>
      </c>
      <c r="F2994" s="4"/>
      <c r="G2994" s="4"/>
      <c r="H2994" s="4"/>
      <c r="I2994" s="1"/>
      <c r="J2994" s="1"/>
      <c r="K2994" s="1"/>
      <c r="L2994" s="1"/>
      <c r="M2994" s="1"/>
      <c r="N2994" s="4"/>
      <c r="O2994" s="4"/>
      <c r="P2994" s="4"/>
      <c r="Q2994" s="4"/>
    </row>
    <row r="2995" spans="1:17" ht="30" customHeight="1" x14ac:dyDescent="0.25">
      <c r="A2995" s="1">
        <v>31994</v>
      </c>
      <c r="B2995" s="2" t="str">
        <f>HYPERLINK("https://thodien.thoxuan.thanhhoa.gov.vn/", "UBND Ủy ban nhân dân xã Thọ Diên tỉnh Thanh Hóa")</f>
        <v>UBND Ủy ban nhân dân xã Thọ Diên tỉnh Thanh Hóa</v>
      </c>
      <c r="C2995" s="11" t="s">
        <v>321</v>
      </c>
      <c r="F2995" s="4"/>
      <c r="G2995" s="4"/>
      <c r="H2995" s="4"/>
      <c r="I2995" s="1"/>
      <c r="J2995" s="1"/>
      <c r="K2995" s="1"/>
      <c r="L2995" s="1"/>
      <c r="M2995" s="1"/>
      <c r="N2995" s="4"/>
      <c r="O2995" s="4"/>
      <c r="P2995" s="4"/>
      <c r="Q2995" s="4"/>
    </row>
  </sheetData>
  <hyperlinks>
    <hyperlink ref="D928" r:id="rId1" display="https://www.facebook.com/Ph%C3%B2ng-ch%C3%A1y-Ch%E1%BB%AFa-ch%C3%A1y-v%C3%A0-C%E1%BB%A9u-n%E1%BA%A1n-C%E1%BB%A9u-h%E1%BB%99-TP-H%C3%A0-N%E1%BB%99i-1704484036479766/"/>
    <hyperlink ref="D926" r:id="rId2" display="https://www.facebook.com/Ph%C3%B2ng-ch%C3%A1y-Ch%E1%BB%AFa-ch%C3%A1y-v%C3%A0-C%E1%BB%A9u-n%E1%BA%A1n-C%E1%BB%A9u-h%E1%BB%99-s%E1%BB%91-12-H%C3%A0-N%E1%BB%99i-165595120670936"/>
    <hyperlink ref="D924" r:id="rId3" display="https://www.facebook.com/Ph%C3%B2ng-ch%C3%A1y-ch%E1%BB%AFa-ch%C3%A1y-v%C3%A0-c%E1%BB%A9u-n%E1%BA%A1n-c%E1%BB%A9u-h%E1%BB%99-huy%E1%BB%87n-%C4%90ak-%C4%90oa-108859114310296/"/>
    <hyperlink ref="D922" r:id="rId4" display="https://www.facebook.com/Ph%C3%B2ng-ch%C3%A1y-ch%E1%BB%AFa-ch%C3%A1y-v%C3%A0-c%E1%BB%A9u-n%E1%BA%A1n-c%E1%BB%A9u-h%E1%BB%99-H%C6%B0%C6%A1ng-S%C6%A1n-100266512008318"/>
    <hyperlink ref="D2526" r:id="rId5" display="https://www.facebook.com/C%C3%B4ng-an-x%C3%A3-H%C3%B9ng-Xuy%C3%AAn-huy%E1%BB%87n-%C4%90oan-H%C3%B9ng-t%E1%BB%89nh-Ph%C3%BA-Th%E1%BB%8D-110049931182157/"/>
    <hyperlink ref="D2994" r:id="rId6" display="https://www.facebook.com/C%C3%B4ng-an-x%C3%A3-Th%E1%BB%8D-Di%C3%AAn-Th%E1%BB%8D-Xu%C3%A2n-101644335286264"/>
    <hyperlink ref="D2992" r:id="rId7" display="https://www.facebook.com/C%C3%B4ng-an-x%C3%A3-T%C3%A2y-H%E1%BB%93-huy%E1%BB%87n-Th%E1%BB%8D-Xu%C3%A2n-111607917833707"/>
    <hyperlink ref="D2990" r:id="rId8" display="https://www.facebook.com/profile.php?id=100064007445908"/>
    <hyperlink ref="D2988" r:id="rId9" display="https://www.facebook.com/C%C3%B4ng-An-X%C3%A3-Nam-Giang-Th%E1%BB%8D-Xu%C3%A2n-102897132147769"/>
    <hyperlink ref="D2986" r:id="rId10" display="https://www.facebook.com/C%C3%B4ng-An-X%C3%A3-Thu%E1%BA%ADn-Minh-Huy%E1%BB%87n-Th%E1%BB%8D-Xu%C3%A2n-103991261944237"/>
    <hyperlink ref="D2984" r:id="rId11" display="https://www.facebook.com/C%C3%B4ng-an-x%C3%A3-Xu%C3%A2n-N%E1%BB%99i-huy%E1%BB%87n-Tr%C3%B9ng-Kh%C3%A1nh-t%E1%BB%89nh-Cao-B%E1%BA%B1ng-104298075361716/"/>
    <hyperlink ref="D2982" r:id="rId12" display="https://www.facebook.com/congansaovang"/>
    <hyperlink ref="D2980" r:id="rId13" display="https://www.facebook.com/profile.php?id=100068945883499"/>
    <hyperlink ref="D2978" r:id="rId14" display="https://www.facebook.com/C%C3%B4ng-an-Th%E1%BB%8B-tr%E1%BA%A5n-Th%E1%BB%8D-Xu%C3%A2n-112364881105276"/>
    <hyperlink ref="D2976" r:id="rId15" display="https://www.facebook.com/C%C3%B4ng-an-x%C3%A3-%C4%90%E1%BB%8Bnh-H%C6%B0ng-huy%E1%BB%87n-Y%C3%AAn-%C4%90%E1%BB%8Bnh-103291525751856"/>
    <hyperlink ref="D2974" r:id="rId16" display="https://www.facebook.com/conganhuyendinhhoa"/>
    <hyperlink ref="D2972" r:id="rId17" display="https://www.facebook.com/C%C3%B4ng-an-x%C3%A3-%C4%90%E1%BB%8Bnh-T%C4%83ng-103849308188484"/>
    <hyperlink ref="D2970" r:id="rId18" display="https://www.facebook.com/Conganxayenthai123"/>
    <hyperlink ref="D2968" r:id="rId19" display="https://www.facebook.com/Conganthitran2021/"/>
    <hyperlink ref="D2966" r:id="rId20" display="https://www.facebook.com/profile.php?id=100068939418542"/>
    <hyperlink ref="D2964" r:id="rId21" display="https://www.facebook.com/CATTCauGiat"/>
    <hyperlink ref="D2962" r:id="rId22" display="https://www.facebook.com/C%C3%B4ng-an-Th%E1%BB%8B-tr%E1%BA%A5n-Qu%C3%A1n-L%C3%A0o-huy%E1%BB%87n-Y%C3%AAn-%C4%90%E1%BB%8Bnh-t%E1%BB%89nh-Thanh-H%C3%B3a-105027061519209"/>
    <hyperlink ref="D2960" r:id="rId23" display="https://www.facebook.com/conganxatrungloc"/>
    <hyperlink ref="D2958" r:id="rId24" display="https://www.facebook.com/Conganxayenthai123/"/>
    <hyperlink ref="D2956" r:id="rId25" display="https://www.facebook.com/profile.php?id=100066584436922"/>
    <hyperlink ref="D2954" r:id="rId26" display="https://www.facebook.com/profile.php?id=100069684464646"/>
    <hyperlink ref="D2952" r:id="rId27" display="https://www.facebook.com/vinhandanphucvu198"/>
    <hyperlink ref="D2950" r:id="rId28" display="https://www.facebook.com/C%C3%B4ng-An-H%C3%ACnh-S%E1%BB%B1-T%E1%BB%89nh-V%C4%A9nh-Ph%C3%BAc-350487455298564"/>
    <hyperlink ref="D2948" r:id="rId29" display="https://www.facebook.com/policevinhchan"/>
    <hyperlink ref="D2946" r:id="rId30" display="https://www.facebook.com/Vinhdong05026"/>
    <hyperlink ref="D2944" r:id="rId31" display="https://www.facebook.com/Tu%E1%BB%95i-tr%E1%BA%BB-C%C3%B4ng-an-th%E1%BB%8B-tr%E1%BA%A5n-Quang-Minh-M%C3%AA-Linh-H%C3%A0-N%E1%BB%99i-111169650534236"/>
    <hyperlink ref="D2942" r:id="rId32" display="https://www.facebook.com/C%C3%B4ng-an-x%C3%A3-Minh-T%C3%A2n-104898881407217"/>
    <hyperlink ref="D2940" r:id="rId33" display="https://www.facebook.com/caxlienminh"/>
    <hyperlink ref="D2938" r:id="rId34" display="https://www.facebook.com/ConganxaVinhHung67"/>
    <hyperlink ref="D2936" r:id="rId35" display="https://www.facebook.com/C%C3%B4ng-an-x%C3%A3-V%C4%A9nh-Long-100276325047372"/>
    <hyperlink ref="D2934" r:id="rId36" display="https://www.facebook.com/tuoitreconganvinhloc"/>
    <hyperlink ref="D2932" r:id="rId37" display="https://www.facebook.com/C%C3%B4ng-an-x%C3%A3-V%C4%A9nh-Ti%E1%BA%BFn-V%C4%A9nh-L%E1%BB%99c-Thanh-H%C3%B3a-102607741861347"/>
    <hyperlink ref="D2930" r:id="rId38" display="https://www.facebook.com/cattvinhloc"/>
    <hyperlink ref="D2928" r:id="rId39" display="https://www.facebook.com/conganthitran686"/>
    <hyperlink ref="D2926" r:id="rId40" display="https://www.facebook.com/conganvinhloc"/>
    <hyperlink ref="D2924" r:id="rId41" display="https://www.facebook.com/%C4%90%E1%BB%99i-C%E1%BA%A3nh-s%C3%A1t-h%C3%ACnh-s%E1%BB%B1-C%C3%B4ng-an-huy%E1%BB%87n-H%C3%A0-Trung-Thanh-H%C3%B3a-110641831702642"/>
    <hyperlink ref="D2922" r:id="rId42" display="https://www.facebook.com/caxhadong/"/>
    <hyperlink ref="D2920" r:id="rId43" display="https://www.facebook.com/profile.php?id=100072424748229"/>
    <hyperlink ref="D2918" r:id="rId44" display="https://www.facebook.com/profile.php?id=100063451046428"/>
    <hyperlink ref="D2916" r:id="rId45" display="https://www.facebook.com/C%C3%B4ng-an-x%C3%A3-Ng%E1%BB%8Dc-Tr%E1%BA%A1o-huy%E1%BB%87n-Th%E1%BA%A1ch-Th%C3%A0nh-t%E1%BB%89nh-Thanh-H%C3%B3a-101596571770893"/>
    <hyperlink ref="D2914" r:id="rId46" display="https://www.facebook.com/profile.php?id=100072436959050"/>
    <hyperlink ref="D2912" r:id="rId47" display="https://www.facebook.com/C%C3%B4ng-an-huy%E1%BB%87n-L%E1%BB%A5c-Nam-B%E1%BA%AFc-Giang-103872688497711"/>
    <hyperlink ref="D2910" r:id="rId48" display="https://www.facebook.com/Conganxathachdong"/>
    <hyperlink ref="D2908" r:id="rId49" display="https://www.facebook.com/C%C3%B4ng-an-x%C3%A3-Th%C3%A0nh-Ti%E1%BA%BFn-Th%E1%BA%A1ch-Th%C3%A0nh-101886465020932"/>
    <hyperlink ref="D2906" r:id="rId50" display="https://www.facebook.com/C%C3%B4ng-an-x%C3%A3-Th%E1%BA%A1ch-Long-huy%E1%BB%87n-Th%E1%BA%A1ch-Th%C3%A0nh-105434478218241"/>
    <hyperlink ref="D2904" r:id="rId51" display="https://www.facebook.com/conganxathachlam"/>
    <hyperlink ref="D2902" r:id="rId52" display="https://www.facebook.com/C%C3%B4ng-an-x%C3%A3-Th%C3%A0nh-Y%C3%AAn-huy%E1%BB%87n-Th%E1%BA%A1ch-Th%C3%A0nh-103729988349151"/>
    <hyperlink ref="D2900" r:id="rId53" display="https://www.facebook.com/caxthanhtho"/>
    <hyperlink ref="D2898" r:id="rId54" display="https://www.facebook.com/C%C3%B4ng-an-x%C3%A3-Th%E1%BA%A1ch-L%C3%A2m-Th%E1%BA%A1ch-Th%C3%A0nh-114648210406342"/>
    <hyperlink ref="D2896" r:id="rId55" display="https://www.facebook.com/profile.php?id=100066669759630"/>
    <hyperlink ref="D2894" r:id="rId56" display="https://www.facebook.com/CATTVD"/>
    <hyperlink ref="D2892" r:id="rId57" display="https://www.facebook.com/C%C3%B4ng-An-Th%E1%BB%8B-Tr%E1%BA%A5n-Kim-T%C3%A2n-huy%E1%BB%87n-Th%E1%BA%A1ch-Th%C3%A0nh-t%E1%BB%89nh-Thanh-Ho%C3%A1-110238134154376"/>
    <hyperlink ref="D2890" r:id="rId58" display="https://www.facebook.com/congancamthuy"/>
    <hyperlink ref="D2888" r:id="rId59" display="https://www.facebook.com/congancamvan"/>
    <hyperlink ref="D2886" r:id="rId60" display="https://www.facebook.com/caxcamchaucamthuy"/>
    <hyperlink ref="D2884" r:id="rId61" display="https://www.facebook.com/C%C3%B4ng-an-x%C3%A3-Ng%E1%BB%8Dc-S%C6%A1n-huy%E1%BB%87n-%C4%90%C3%B4-L%C6%B0%C6%A1ng-100490555528118"/>
    <hyperlink ref="D2882" r:id="rId62" display="https://www.facebook.com/C%C3%B4ng-an-huy%E1%BB%87n-Thanh-Thu%E1%BB%B7-104642398053252"/>
    <hyperlink ref="D2880" r:id="rId63" display="https://www.facebook.com/C%C3%B4ng-an-x%C3%A3-T%C3%A2n-Tr%C6%B0%E1%BB%9Dng-C%E1%BA%A9m-Gi%C3%A0ng-H%E1%BA%A3i-D%C6%B0%C6%A1ng-101453265584386"/>
    <hyperlink ref="D2878" r:id="rId64" display="https://www.facebook.com/ngoxa.ca"/>
    <hyperlink ref="D2876" r:id="rId65" display="https://www.facebook.com/C%C3%B4ng-an-x%C3%A3-Xu%C3%A2n-Th%E1%BB%A7y-100530392343298"/>
    <hyperlink ref="D2874" r:id="rId66" display="https://www.facebook.com/Conganxaphukhecamkhe"/>
    <hyperlink ref="D2872" r:id="rId67" display="https://www.facebook.com/profile.php?id=100066621591231"/>
    <hyperlink ref="D2870" r:id="rId68" display="https://www.facebook.com/congancamtrung"/>
    <hyperlink ref="D2868" r:id="rId69" display="https://www.facebook.com/C%C3%B4ng-an-x%C3%A3-C%E1%BA%A5p-D%E1%BA%ABn-C%E1%BA%A9m-Kh%C3%AA-111182247922567"/>
    <hyperlink ref="D2866" r:id="rId70" display="https://www.facebook.com/CAH.TANKY"/>
    <hyperlink ref="D2864" r:id="rId71" display="https://www.facebook.com/C%C3%B4ng-An-X%C3%A3-Ng%E1%BB%8Dc-Li%C3%AAn-Huy%E1%BB%87n-C%E1%BA%A9m-Gi%C3%A0ng-T%E1%BB%89nh-H%E1%BA%A3i-D%C6%B0%C6%A1ng-105283481805589"/>
    <hyperlink ref="D2862" r:id="rId72" display="https://www.facebook.com/profile.php?id=100069362282975"/>
    <hyperlink ref="D2860" r:id="rId73" display="https://www.facebook.com/C%C3%B4ng-an-x%C3%A3-C%E1%BA%A9m-Nh%C6%B0%E1%BB%A3ng-111111163851156"/>
    <hyperlink ref="D2858" r:id="rId74" display="https://www.facebook.com/Chi-%C4%91o%C3%A0n-C%C3%B4ng-an-huy%E1%BB%87n-C%E1%BA%A9m-Th%E1%BB%A7y-104941957723283"/>
    <hyperlink ref="D2856" r:id="rId75" display="https://www.facebook.com/C%C3%B4ng-an-x%C3%A3-%C4%90i%C3%AAu-L%C6%B0%C6%A1ng-C%E1%BA%A9m-Kh%C3%AA-129182749337933"/>
    <hyperlink ref="D2854" r:id="rId76" display="https://www.facebook.com/C%C3%B4ng-an-x%C3%A3-C%E1%BA%A9m-Long-C%E1%BA%A9m-Th%E1%BB%A7y-104904848042273"/>
    <hyperlink ref="D2852" r:id="rId77" display="https://www.facebook.com/profile.php?id=100071457885760"/>
    <hyperlink ref="D2850" r:id="rId78" display="https://www.facebook.com/CAXaCamDue"/>
    <hyperlink ref="D2848" r:id="rId79" display="https://www.facebook.com/C%C3%B4ng-an-x%C3%A3-C%E1%BA%A9m-T%C3%A2m-C%E1%BA%A9m-Th%E1%BB%A7y-105834937927996"/>
    <hyperlink ref="D2846" r:id="rId80" display="https://www.facebook.com/C%C3%B4ng-an-x%C3%A3-H%C6%B0%C6%A1ng-Lung-C%E1%BA%A9m-Kh%C3%AA-114210140710089"/>
    <hyperlink ref="D2844" r:id="rId81" display="https://www.facebook.com/C%C3%B4ng-an-x%C3%A3-C%E1%BA%A9m-Ph%C3%BA-C%E1%BA%A9m-Thu%E1%BB%B7-Thanh-Ho%C3%A1-111261747221838"/>
    <hyperlink ref="D2842" r:id="rId82" display="https://www.facebook.com/CAcamgiangCACG"/>
    <hyperlink ref="D2840" r:id="rId83" display="https://www.facebook.com/congancamvan/"/>
    <hyperlink ref="D2838" r:id="rId84" display="https://www.facebook.com/C%C3%B4ng-An-X%C3%A3-Ki%C3%AAn-Th%E1%BB%8D-101184525315080"/>
    <hyperlink ref="D2836" r:id="rId85" display="https://www.facebook.com/C%C3%B4ng-an-x%C3%A3-Ki%C3%AAn-Th%E1%BB%8D-huy%E1%BB%87n-Ng%E1%BB%8Dc-L%E1%BA%B7c-108387904269591"/>
    <hyperlink ref="D2834" r:id="rId86" display="https://www.facebook.com/CA-x%C3%A3-Nguy%E1%BB%87t-%E1%BA%A4n-Ng%E1%BB%8Dc-L%E1%BA%B7c-Thanh-H%C3%B3a-104204148315537"/>
    <hyperlink ref="D2832" r:id="rId87" display="https://www.facebook.com/C%C3%B4ng-an-x%C3%A3-Ph%C3%BAc-Th%E1%BB%8Bnh-Ng%E1%BB%8Dc-L%E1%BA%B7c-100721841749623"/>
    <hyperlink ref="D2830" r:id="rId88" display="https://www.facebook.com/C%C3%B4ng-an-X%C3%A3-Ph%C3%B9ng-Minh-Ng%E1%BB%8Dc-L%E1%BA%B7c-Thanh-H%C3%B3a-111923837246277"/>
    <hyperlink ref="D2828" r:id="rId89" display="https://www.facebook.com/Conganxadongthinh"/>
    <hyperlink ref="D2826" r:id="rId90" display="https://www.facebook.com/C%C3%B4ng-an-x%C3%A3-Quang-Trung-102037245204044"/>
    <hyperlink ref="D2824" r:id="rId91" display="https://www.facebook.com/conganxaquangtrunghuyenthongnhat"/>
    <hyperlink ref="D2822" r:id="rId92" display="https://www.facebook.com/C%C3%B4ng-an-x%C3%A3-Ng%E1%BB%8Dc-Trung-huy%E1%BB%87n-Ng%E1%BB%8Dc-L%E1%BA%B7c-593850214628956"/>
    <hyperlink ref="D2820" r:id="rId93" display="https://www.facebook.com/C%C3%B4ng-an-x%C3%A3-Ph%C3%BAc-Th%E1%BB%8Bnh-Ng%E1%BB%8Dc-L%E1%BA%B7c-100721841749623/"/>
    <hyperlink ref="D2818" r:id="rId94" display="https://www.facebook.com/profile.php?id=100030921712330"/>
    <hyperlink ref="D2816" r:id="rId95" display="https://www.facebook.com/C%C3%B4ng-an-x%C3%A3-Ng%E1%BB%8Dc-Trung-huy%E1%BB%87n-Ng%E1%BB%8Dc-L%E1%BA%B7c-593850214628956/"/>
    <hyperlink ref="D2814" r:id="rId96" display="https://www.facebook.com/C%C3%B4ng-an-x%C3%A3-Ng%E1%BB%8Dc-Kh%C3%AA-Tr%C3%B9ng-Kh%C3%A1nh-Cao-B%E1%BA%B1ng-108243414757418"/>
    <hyperlink ref="D2812" r:id="rId97" display="https://www.facebook.com/C%C3%B4ng-an-x%C3%A3-Th%C3%BAy-S%C6%A1n-106642601395973"/>
    <hyperlink ref="D2810" r:id="rId98" display="https://www.facebook.com/C%C3%B4ng-an-Th%E1%BB%8B-tr%E1%BA%A5n-M%E1%BB%B9-L%E1%BB%99c-105268541818079/"/>
    <hyperlink ref="D2808" r:id="rId99" display="https://www.facebook.com/C%C3%B4ng-an-x%C3%A3-Lam-S%C6%A1n-Ng%E1%BB%8Dc-L%E1%BA%B7c-Thanh-H%C3%B3a-106696961396296/?__cft__[0]=AZU2AiA6PTF0Ed0R9JMCuEuvEFM0glsgzht_FonMYRZWmOs5Edxx7FZcMDd5urMokPl2xrCeEZ8hI0crf-QnUX9DMIYydFa47SFJtGxPvGtMdIpNSjKD1BK1_Y8UXxnu"/>
    <hyperlink ref="D2806" r:id="rId100" display="https://www.facebook.com/huyhoangbocand"/>
    <hyperlink ref="D2804" r:id="rId101" display="https://www.facebook.com/C%C3%B4ng-an-x%C3%A3-Tam-V%C4%83n-119699969821406"/>
    <hyperlink ref="D2802" r:id="rId102" display="https://www.facebook.com/C%C3%B4ng-an-x%C3%A3-T%C3%A2n-Ph%C3%BAc-huy%E1%BB%87n-Lang-Ch%C3%A1nh-101456525888951"/>
    <hyperlink ref="D2800" r:id="rId103" display="https://www.facebook.com/conganxagiaoan"/>
    <hyperlink ref="D2798" r:id="rId104" display="https://www.facebook.com/C%C3%B4ng-an-x%C3%A3-Tr%C3%AD-Nang-106686084456418"/>
    <hyperlink ref="D2796" r:id="rId105" display="https://www.facebook.com/conganxayenthanglangchanhth"/>
    <hyperlink ref="D2794" r:id="rId106" display="https://www.facebook.com/conganthitranlangchanh/"/>
    <hyperlink ref="D2792" r:id="rId107" display="https://www.facebook.com/phamthaipolice"/>
    <hyperlink ref="D2790" r:id="rId108" display="https://www.facebook.com/profile.php?id=100064053129850"/>
    <hyperlink ref="D2788" r:id="rId109" display="https://www.facebook.com/C%C3%B4ng-an-x%C3%A3-S%C6%A1n-H%C3%A0-huy%E1%BB%87n-Quan-S%C6%A1n-105412487638517/"/>
    <hyperlink ref="D2786" r:id="rId110" display="https://www.facebook.com/C%C3%B4ng-An-X%C3%A3-Song-An-110691034909821/"/>
    <hyperlink ref="D2784" r:id="rId111" display="https://www.facebook.com/C%C3%B4ng-an-X%C3%A3-H%E1%BA%A1nh-Ph%C3%BAc-Huy%E1%BB%87n-Qu%E1%BA%A3ng-Ho%C3%A0-Cao-B%E1%BA%B1ng-102004832071751/"/>
    <hyperlink ref="D2782" r:id="rId112" display="https://www.facebook.com/C%C3%94NG-AN-X%C3%83-IAYOK-102896078073925/"/>
    <hyperlink ref="D2780" r:id="rId113" display="https://www.facebook.com/C%C3%B4ng-an-x%C3%A3-L%C3%AA-H%E1%BB%93-103402878176391/"/>
    <hyperlink ref="D2778" r:id="rId114" display="https://www.facebook.com/C%C3%B4ng-an-x%C3%A3-Gi%E1%BB%9Bi-Phi%C3%AAn-102411831988787/"/>
    <hyperlink ref="D2776" r:id="rId115" display="https://www.facebook.com/C%C3%B4ng-an-x%C3%A3-Chi-L%C4%83ng-B%E1%BA%AFc-huy%E1%BB%87n-Thanh-Mi%E1%BB%87n-T%E1%BB%89nh-H%E1%BA%A3i-D%C6%B0%C6%A1ng-108474434855046/"/>
    <hyperlink ref="D2774" r:id="rId116" display="https://www.facebook.com/C%C3%B4ng-an-x%C3%A3-Long-H%E1%BA%B9-101121885670080/"/>
    <hyperlink ref="D2772" r:id="rId117" display="https://www.facebook.com/YenDongYenMoNinhBinh"/>
    <hyperlink ref="D2770" r:id="rId118" display="https://www.facebook.com/yenbangcand/"/>
    <hyperlink ref="D2768" r:id="rId119" display="https://www.facebook.com/xuatnhapcanhquangtri/"/>
    <hyperlink ref="D2766" r:id="rId120" display="https://www.facebook.com/Xuanthuy05017/"/>
    <hyperlink ref="D2764" r:id="rId121" display="https://www.facebook.com/xnctthue"/>
    <hyperlink ref="D2762" r:id="rId122" display="https://www.facebook.com/xnc08db/"/>
    <hyperlink ref="D2760" r:id="rId123" display="https://www.facebook.com/xnc.vilo"/>
    <hyperlink ref="D2758" r:id="rId124" display="https://www.facebook.com/xdpttayninh/"/>
    <hyperlink ref="D2756" r:id="rId125" display="https://www.facebook.com/xdptninhbinh/"/>
    <hyperlink ref="D2754" r:id="rId126" display="https://www.facebook.com/xdpt.hatinh38/"/>
    <hyperlink ref="D2752" r:id="rId127" display="https://www.facebook.com/xdpt.hatinh38"/>
    <hyperlink ref="D2750" r:id="rId128" display="https://www.facebook.com/xaydungphongtraodakdoa/"/>
    <hyperlink ref="D2748" r:id="rId129" display="https://www.facebook.com/xaydungphongtrao"/>
    <hyperlink ref="D2746" r:id="rId130" display="https://www.facebook.com/xathuongquang/"/>
    <hyperlink ref="D2744" r:id="rId131" display="https://www.facebook.com/XaPhiHung0853504567/"/>
    <hyperlink ref="D2742" r:id="rId132" display="https://www.facebook.com/X%C3%A3-%C4%90o%C3%A0n-V%C4%A9nh-Ch%C3%A2u-2241332426097774/"/>
    <hyperlink ref="D2740" r:id="rId133" display="https://www.facebook.com/X%C3%A2y-d%E1%BB%B1ng-phong-tr%C3%A0o-to%C3%A0n-d%C3%A2n-b%E1%BA%A3o-v%E1%BB%87-ANTQ-C%C3%B4ng-an-t%E1%BB%89nh-B%E1%BA%A1c-Li%C3%AAu-111167884925772/"/>
    <hyperlink ref="D2738" r:id="rId134" display="https://www.facebook.com/X%C3%A2y-d%E1%BB%B1ng-phong-tr%C3%A0o-b%E1%BA%A3o-v%E1%BB%87-ANTQ-Huy%E1%BB%87n-Tam-B%C3%ACnh-T%E1%BB%89nh-V%C4%A9nh-Long-105290122023218/"/>
    <hyperlink ref="D2736" r:id="rId135" display="https://www.facebook.com/X%C3%A2y-d%E1%BB%B1ng-phong-tr%C3%A0o-b%E1%BA%A3o-v%E1%BB%87-ANTQ-Huy%E1%BB%87n-Tam-B%C3%ACnh-T%E1%BB%89nh-V%C4%A9nh-Long-105290122023218"/>
    <hyperlink ref="D2734" r:id="rId136" display="https://www.facebook.com/X%C3%A2y-d%E1%BB%B1ng-phong-tr%C3%A0o-b%E1%BA%A3o-v%E1%BB%87-an-ninh-t%E1%BB%95-qu%E1%BB%91c-huy%E1%BB%87n-%C4%90%E1%BB%A9c-C%C6%A1-102040962192669/"/>
    <hyperlink ref="D2732" r:id="rId137" display="https://www.facebook.com/X%C3%A2y-d%E1%BB%B1ng-phong-tr%C3%A0o-b%E1%BA%A3o-v%E1%BB%87-An-ninh-T%E1%BB%95-qu%E1%BB%91c-C%C3%B4ng-an-huy%E1%BB%87n-L%E1%BB%87-Th%E1%BB%A7y-106326355471480/"/>
    <hyperlink ref="D2730" r:id="rId138" display="https://www.facebook.com/X%C3%A2y-d%E1%BB%B1ng-phong-tr%C3%A0o-b%E1%BA%A3o-v%E1%BB%87-An-ninh-T%E1%BB%95-qu%E1%BB%91c-C%C3%B4ng-an-huy%E1%BB%87n-L%E1%BB%87-Th%E1%BB%A7y-106326355471480"/>
    <hyperlink ref="D2728" r:id="rId139" display="https://www.facebook.com/www.cadn.com.vn"/>
    <hyperlink ref="D2726" r:id="rId140" display="https://www.facebook.com/vpcqcsdtcaht/"/>
    <hyperlink ref="D2724" r:id="rId141" display="https://www.facebook.com/VinhLongPCTP/"/>
    <hyperlink ref="D2722" r:id="rId142" display="https://www.facebook.com/vinhandanphucvu198/"/>
    <hyperlink ref="D2720" r:id="rId143" display="https://www.facebook.com/Vinhandanphucv/"/>
    <hyperlink ref="D2718" r:id="rId144" display="https://www.facebook.com/V%C4%A9nh-Trung-24H-105653028733289/"/>
    <hyperlink ref="D2716" r:id="rId145" display="https://www.facebook.com/V%C4%83n-ph%C3%B2ng-C%C6%A1-quan-CS%C4%90T-C%C3%B4ng-an-t%E1%BB%89nh-B%E1%BA%AFc-Ninh-105796062108078/"/>
    <hyperlink ref="D2714" r:id="rId146" display="https://www.facebook.com/V%C4%83n-ph%C3%B2ng-C%C6%A1-quan-CS%C4%90T-C%C3%B4ng-an-t%E1%BB%89nh-B%E1%BA%AFc-Ninh-105796062108078"/>
    <hyperlink ref="D2712" r:id="rId147" display="https://www.facebook.com/V%C4%83n-ph%C3%B2ng-C%C6%A1-quan-C%E1%BA%A3nh-s%C3%A1t-%C4%91i%E1%BB%81u-tra-C%C3%B4ng-an-t%E1%BB%89nh-Thanh-H%C3%B3a-103761712171542/"/>
    <hyperlink ref="D2710" r:id="rId148" display="https://www.facebook.com/V%C4%83n-Ph%C3%B2ng-C%C6%A1-Quan-C%E1%BA%A3nh-s%C3%A1t-%C4%91i%E1%BB%81u-tra-C%C3%B4ng-an-t%E1%BB%89nh-Gia-Lai-105863768262798/"/>
    <hyperlink ref="D2708" r:id="rId149" display="https://www.facebook.com/ubndxaeatieu/"/>
    <hyperlink ref="D2706" r:id="rId150" display="https://www.facebook.com/tuoitredakto"/>
    <hyperlink ref="D2704" r:id="rId151" display="https://www.facebook.com/tuoitreconganxathanhtrach/"/>
    <hyperlink ref="D2702" r:id="rId152" display="https://www.facebook.com/TuoitreConganVinhPhuc/"/>
    <hyperlink ref="D2700" r:id="rId153" display="https://www.facebook.com/tuoitreconganvinhlong/"/>
    <hyperlink ref="D2698" r:id="rId154" display="https://www.facebook.com/TuoitreCongantinhBinhDinh/"/>
    <hyperlink ref="D2696" r:id="rId155" display="https://www.facebook.com/tuoitreconganthuathienhue/"/>
    <hyperlink ref="D2694" r:id="rId156" display="https://www.facebook.com/tuoitreconganthixabadon"/>
    <hyperlink ref="D2692" r:id="rId157" display="https://www.facebook.com/tuoitreconganthanhphotayninh"/>
    <hyperlink ref="D2690" r:id="rId158" display="https://www.facebook.com/TuoiTreConganThanhphoTamDiep/"/>
    <hyperlink ref="D2688" r:id="rId159" display="https://www.facebook.com/profile.php?id=100083300284888"/>
    <hyperlink ref="D2686" r:id="rId160" display="https://www.facebook.com/profile.php?id=100083237683907"/>
    <hyperlink ref="D2684" r:id="rId161" display="https://www.facebook.com/profile.php?id=100083160850730"/>
    <hyperlink ref="D2682" r:id="rId162" display="https://www.facebook.com/profile.php?id=100083121492740"/>
    <hyperlink ref="D2680" r:id="rId163" display="https://www.facebook.com/profile.php?id=100083057086428"/>
    <hyperlink ref="D2678" r:id="rId164" display="https://www.facebook.com/profile.php?id=100072195438924"/>
    <hyperlink ref="D2676" r:id="rId165" display="https://www.facebook.com/profile.php?id=100072188300088"/>
    <hyperlink ref="D2674" r:id="rId166" display="https://www.facebook.com/profile.php?id=100072186620029"/>
    <hyperlink ref="D2672" r:id="rId167" display="https://www.facebook.com/profile.php?id=100072183319533"/>
    <hyperlink ref="D2670" r:id="rId168" display="https://www.facebook.com/tuoitreconganhuyenQuocOai/"/>
    <hyperlink ref="D2668" r:id="rId169" display="https://www.facebook.com/TuoitreConganCaoBang"/>
    <hyperlink ref="D2666" r:id="rId170" display="https://www.facebook.com/tuoitrecongancamau"/>
    <hyperlink ref="D2664" r:id="rId171" display="https://www.facebook.com/C%C3%B4ng-an-ph%C6%B0%E1%BB%9Dng-%C4%90%E1%BA%ADu-Li%C3%AAu-Th%E1%BB%8B-x%C3%A3-H%E1%BB%93ng-L%C4%A9nh-H%C3%A0-T%C4%A9nh-106435584070476/"/>
    <hyperlink ref="D2662" r:id="rId172" display="https://www.facebook.com/C%C3%B4ng-an-ph%C6%B0%E1%BB%9Dng-%C4%90%C3%B4ng-V%E1%BB%87-TPThanh-H%C3%B3a-101255591751989"/>
    <hyperlink ref="D2660" r:id="rId173" display="https://www.facebook.com/C%C3%B4ng-an-ph%C6%B0%E1%BB%9Dng-%C4%90%C3%B4ng-Th%E1%BB%8D-TP-Thanh-H%C3%B3a-102100578332244"/>
    <hyperlink ref="D2658" r:id="rId174" display="https://www.facebook.com/C%C3%B4ng-an-ph%C6%B0%E1%BB%9Dng-%C4%90%C3%B4ng-Mai-th%E1%BB%8B-x%C3%A3-Qu%E1%BA%A3ng-Y%C3%AAn-103008129012134/"/>
    <hyperlink ref="D2656" r:id="rId175" display="https://www.facebook.com/C%C3%B4ng-an-ph%C6%B0%E1%BB%9Dng-%C4%90%C3%B4ng-H%E1%BA%A3i-TPTH-102780515630863"/>
    <hyperlink ref="D2654" r:id="rId176" display="https://www.facebook.com/profile.php?id=100076063975613"/>
    <hyperlink ref="D2652" r:id="rId177" display="https://www.facebook.com/profile.php?id=100075988075173"/>
    <hyperlink ref="D2650" r:id="rId178" display="https://www.facebook.com/profile.php?id=100075965263068"/>
    <hyperlink ref="D2648" r:id="rId179" display="https://www.facebook.com/profile.php?id=100073524621443"/>
    <hyperlink ref="D2646" r:id="rId180" display="https://www.facebook.com/profile.php?id=100073179020047"/>
    <hyperlink ref="D2644" r:id="rId181" display="https://www.facebook.com/profile.php?id=100073004180063"/>
    <hyperlink ref="D2642" r:id="rId182" display="https://www.facebook.com/profile.php?id=100072976639244"/>
    <hyperlink ref="D2640" r:id="rId183" display="https://www.facebook.com/profile.php?id=100072101485571"/>
    <hyperlink ref="D2638" r:id="rId184" display="https://www.facebook.com/profile.php?id=100072090144186"/>
    <hyperlink ref="D2636" r:id="rId185" display="https://www.facebook.com/profile.php?id=100072074544071"/>
    <hyperlink ref="D2634" r:id="rId186" display="https://www.facebook.com/profile.php?id=100072062666915"/>
    <hyperlink ref="D2632" r:id="rId187" display="https://www.facebook.com/profile.php?id=100072062261654"/>
    <hyperlink ref="D2630" r:id="rId188" display="https://www.facebook.com/profile.php?id=100079037575949"/>
    <hyperlink ref="D2628" r:id="rId189" display="https://www.facebook.com/profile.php?id=100078982000263"/>
    <hyperlink ref="D2626" r:id="rId190" display="https://www.facebook.com/profile.php?id=100078868363461"/>
    <hyperlink ref="D2624" r:id="rId191" display="https://www.facebook.com/profile.php?id=100078475732959"/>
    <hyperlink ref="D2622" r:id="rId192" display="https://www.facebook.com/profile.php?id=100078407517853"/>
    <hyperlink ref="D2620" r:id="rId193" display="https://www.facebook.com/profile.php?id=100072195438924"/>
    <hyperlink ref="D2618" r:id="rId194" display="https://www.facebook.com/profile.php?id=100072188300088"/>
    <hyperlink ref="D2616" r:id="rId195" display="https://www.facebook.com/profile.php?id=100072186620029"/>
    <hyperlink ref="D2614" r:id="rId196" display="https://www.facebook.com/profile.php?id=100072183319533"/>
    <hyperlink ref="D2612" r:id="rId197" display="https://www.facebook.com/profile.php?id=100083300284888"/>
    <hyperlink ref="D2610" r:id="rId198" display="https://www.facebook.com/profile.php?id=100083237683907"/>
    <hyperlink ref="D2608" r:id="rId199" display="https://www.facebook.com/profile.php?id=100083160850730"/>
    <hyperlink ref="D2606" r:id="rId200" display="https://www.facebook.com/profile.php?id=100083121492740"/>
    <hyperlink ref="D2604" r:id="rId201" display="https://www.facebook.com/profile.php?id=100083057086428"/>
    <hyperlink ref="D2602" r:id="rId202" display="https://www.facebook.com/profile.php?id=100072218360197"/>
    <hyperlink ref="D2600" r:id="rId203" display="https://www.facebook.com/profile.php?id=100072202249710"/>
    <hyperlink ref="D2598" r:id="rId204" display="https://www.facebook.com/profile.php?id=100072201740770"/>
    <hyperlink ref="D2596" r:id="rId205" display="https://www.facebook.com/Công an-X%C3%A3-H%E1%BB%93-%C4%90%E1%BA%AFc-Ki%E1%BB%87n-101848545548707/"/>
    <hyperlink ref="D2594" r:id="rId206" display="https://www.facebook.com/Công an-X%C3%A3-H%E1%BA%A3i-Th%C6%B0%E1%BB%A3ng-116999674329898/"/>
    <hyperlink ref="D2592" r:id="rId207" display="https://www.facebook.com/Công an-x%C3%A3-H%E1%BA%A3i-Quy-104392954655742/"/>
    <hyperlink ref="D2590" r:id="rId208" display="https://www.facebook.com/Công an-x%C3%A3-H%E1%BA%A3i-Phong-101589361530240/"/>
    <hyperlink ref="D2588" r:id="rId209" display="https://www.facebook.com/Công an-x%C3%A3-H%E1%BA%A3i-H%C6%B0ng-105648671116625/"/>
    <hyperlink ref="D2586" r:id="rId210" display="https://www.facebook.com/C%C3%B4ng-an-x%C3%A3-Nh%C3%A2n-Khang-L%C3%BD-Nh%C3%A2n-H%C3%A0-Nam-104432418886475/"/>
    <hyperlink ref="D2584" r:id="rId211" display="https://www.facebook.com/C%C3%B4ng-an-X%C3%A3-Nh%C3%A2n-Ch%C3%ADnh-103128919000033/"/>
    <hyperlink ref="D2582" r:id="rId212" display="https://www.facebook.com/C%C3%B4ng-an-x%C3%A3-Nguy%E1%BB%87t-%C4%90%E1%BB%A9c-101469845606314"/>
    <hyperlink ref="D2580" r:id="rId213" display="https://www.facebook.com/C%C3%B4ng-an-x%C3%A3-Nguy%C3%AAn-X%C3%A1-%C4%90%C3%B4ng-H%C6%B0ng-Th%C3%A1i-B%C3%ACnh-210090137721347/"/>
    <hyperlink ref="D2578" r:id="rId214" display="https://www.facebook.com/C%C3%B4ng-an-x%C3%A3-Nguy%C3%AAn-Ph%C3%BAc-111466664517961/"/>
    <hyperlink ref="D2576" r:id="rId215" display="https://www.facebook.com/Tu%E1%BB%95i-tr%E1%BA%BB-C%C3%B4ng-an-huy%E1%BB%87n-M%E1%BB%B9-%C4%90%E1%BB%A9c-106891748629805/"/>
    <hyperlink ref="D2574" r:id="rId216" display="https://www.facebook.com/Tu%E1%BB%95i-tr%E1%BA%BB-C%C3%B4ng-an-huy%E1%BB%87n-L%E1%BA%A1c-Th%E1%BB%A7y-108517857297933/"/>
    <hyperlink ref="D2572" r:id="rId217" display="https://www.facebook.com/Tu%E1%BB%95i-tr%E1%BA%BB-C%C3%B4ng-an-huy%E1%BB%87n-Kim-B%C3%B4i-106635218730659/"/>
    <hyperlink ref="D2570" r:id="rId218" display="https://www.facebook.com/Tu%E1%BB%95i-tr%E1%BA%BB-C%C3%B4ng-An-huy%E1%BB%87n-Duy%C3%AAn-H%E1%BA%A3i-102473457801477/"/>
    <hyperlink ref="D2568" r:id="rId219" display="https://www.facebook.com/Tu%E1%BB%95i-tr%E1%BA%BB-C%C3%B4ng-an-huy%E1%BB%87n-C%C3%B9-Lao-Dung-329558301730693/"/>
    <hyperlink ref="D2566" r:id="rId220" display="https://www.facebook.com/Tu%E1%BB%95i-tr%E1%BA%BB-C%C3%B4ng-an-huy%E1%BB%87n-C%C3%A1t-Ti%C3%AAn-100120251620977/"/>
    <hyperlink ref="D2564" r:id="rId221" display="https://www.facebook.com/Tu%E1%BB%95i-tr%E1%BA%BB-C%C3%B4ng-an-huy%E1%BB%87n-B%C3%A1t-X%C3%A1t-100956958785358/"/>
    <hyperlink ref="D2562" r:id="rId222" display="https://www.facebook.com/Tu%E1%BB%95i-tr%E1%BA%BB-C%C3%B4ng-an-huy%E1%BB%87n-%C4%90%C3%A0-B%E1%BA%AFc-111113404141930/"/>
    <hyperlink ref="D2560" r:id="rId223" display="https://www.facebook.com/C%C3%B4ng-an-x%C3%A3-S%C6%A1n-L%E1%BB%99-B%E1%BA%A3o-L%E1%BA%A1c-211309210916365/"/>
    <hyperlink ref="D2558" r:id="rId224" display="https://www.facebook.com/C%C3%B4ng-an-x%C3%A3-S%C6%A1n-L%E1%BB%85-104410431509603/"/>
    <hyperlink ref="D2556" r:id="rId225" display="https://www.facebook.com/C%C3%B4ng-An-X%C3%A3-S%C6%A1n-L%E1%BA%ADp-B%E1%BA%A3o-L%E1%BA%A1c-Cao-B%E1%BA%B1ng-101124565645526/"/>
    <hyperlink ref="D2554" r:id="rId226" display="https://www.facebook.com/C%C3%B4ng-an-x%C3%A3-S%C6%A1n-H%E1%BA%A3i-108902235225524/"/>
    <hyperlink ref="D2552" r:id="rId227" display="https://www.facebook.com/C%C3%B4ng-an-x%C3%A3-S%C6%A1n-H%C3%B3a-145014017690232/"/>
    <hyperlink ref="D2550" r:id="rId228" display="https://www.facebook.com/profile.php?id=100072101485571"/>
    <hyperlink ref="D2548" r:id="rId229" display="https://www.facebook.com/C%C3%B4ng-an-Ph%C6%B0%E1%BB%9Dng-Qu%E1%BA%A3ng-Vinh-TP-S%E1%BA%A7m-S%C6%A1n-100414988523709/"/>
    <hyperlink ref="D2546" r:id="rId230" display="https://www.facebook.com/C%C3%B4ng-an-ph%C6%B0%E1%BB%9Dng-Qu%E1%BA%A3ng-Th%E1%BB%8Bnh-TP-Thanh-Ho%C3%A1-122377039632236"/>
    <hyperlink ref="D2544" r:id="rId231" display="https://www.facebook.com/C%C3%B4ng-an-ph%C6%B0%E1%BB%9Dng-Qu%E1%BA%A3ng-Th%C3%A0nh-TP-Thanh-H%C3%B3a-115170173672420"/>
    <hyperlink ref="D2542" r:id="rId232" display="https://www.facebook.com/C%C3%B4ng-an-ph%C6%B0%E1%BB%9Dng-Qu%E1%BA%A3ng-H%C6%B0ng-TP-Thanh-H%C3%B3a-106923235106201"/>
    <hyperlink ref="D2540" r:id="rId233" display="https://www.facebook.com/profile.php?id=100070163977598"/>
    <hyperlink ref="D2538" r:id="rId234" display="https://www.facebook.com/profile.php?id=100070101512093"/>
    <hyperlink ref="D2536" r:id="rId235" display="https://www.facebook.com/profile.php?id=100070077787329"/>
    <hyperlink ref="D2534" r:id="rId236" display="https://www.facebook.com/profile.php?id=100070047815358"/>
    <hyperlink ref="D2532" r:id="rId237" display="https://www.facebook.com/profile.php?id=100069991207869"/>
    <hyperlink ref="D2530" r:id="rId238" display="https://www.facebook.com/C%C3%B4ng-an-x%C3%A3-H%C6%B0%C6%A1ng-Lung-C%E1%BA%A9m-Kh%C3%AA-114210140710089/"/>
    <hyperlink ref="D2528" r:id="rId239" display="https://www.facebook.com/C%C3%B4ng-an-x%C3%A3-H%C6%A1-Moong-103317398951606/"/>
    <hyperlink ref="D2524" r:id="rId240" display="https://www.facebook.com/C%C3%B4ng-an-x%C3%A3-H%C3%B9ng-Ti%E1%BA%BFn-102756008446087"/>
    <hyperlink ref="D2522" r:id="rId241" display="https://www.facebook.com/profile.php?id=100079037575949"/>
    <hyperlink ref="D2520" r:id="rId242" display="https://www.facebook.com/profile.php?id=100078982000263"/>
    <hyperlink ref="D2518" r:id="rId243" display="https://www.facebook.com/profile.php?id=100078868363461"/>
    <hyperlink ref="D2516" r:id="rId244" display="https://www.facebook.com/profile.php?id=100078475732959"/>
    <hyperlink ref="D2514" r:id="rId245" display="https://www.facebook.com/profile.php?id=100078407517853"/>
    <hyperlink ref="D2512" r:id="rId246" display="https://www.facebook.com/profile.php?id=100069866522888"/>
    <hyperlink ref="D2510" r:id="rId247" display="https://www.facebook.com/profile.php?id=100069843307077"/>
    <hyperlink ref="D2508" r:id="rId248" display="https://www.facebook.com/profile.php?id=100069787908812"/>
    <hyperlink ref="D2506" r:id="rId249" display="https://www.facebook.com/profile.php?id=100069726939590"/>
    <hyperlink ref="D2504" r:id="rId250" display="https://www.facebook.com/traitamgiamtayninh/"/>
    <hyperlink ref="D2502" r:id="rId251" display="https://www.facebook.com/TraitamgiamcongantinhHaTinh"/>
    <hyperlink ref="D2500" r:id="rId252" display="https://www.facebook.com/TraitamgiamCongantinhBinhThuan/"/>
    <hyperlink ref="D2498" r:id="rId253" display="https://www.facebook.com/TraitamgiamCANA/"/>
    <hyperlink ref="D2496" r:id="rId254" display="https://www.facebook.com/profile.php?id=100078982000263"/>
    <hyperlink ref="D2494" r:id="rId255" display="https://www.facebook.com/profile.php?id=100078868363461"/>
    <hyperlink ref="D2492" r:id="rId256" display="https://www.facebook.com/profile.php?id=100078475732959"/>
    <hyperlink ref="D2490" r:id="rId257" display="https://www.facebook.com/profile.php?id=100078407517853"/>
    <hyperlink ref="D2488" r:id="rId258" display="https://www.facebook.com/profile.php?id=100072218360197"/>
    <hyperlink ref="D2486" r:id="rId259" display="https://www.facebook.com/profile.php?id=100072202249710"/>
    <hyperlink ref="D2484" r:id="rId260" display="https://www.facebook.com/profile.php?id=100072201740770"/>
    <hyperlink ref="D2482" r:id="rId261" display="https://www.facebook.com/profile.php?id=100083300284888"/>
    <hyperlink ref="D2480" r:id="rId262" display="https://www.facebook.com/profile.php?id=100083237683907"/>
    <hyperlink ref="D2478" r:id="rId263" display="https://www.facebook.com/profile.php?id=100083160850730"/>
    <hyperlink ref="D2476" r:id="rId264" display="https://www.facebook.com/profile.php?id=100083121492740"/>
    <hyperlink ref="D2474" r:id="rId265" display="https://www.facebook.com/profile.php?id=100083057086428"/>
    <hyperlink ref="D2472" r:id="rId266" display="https://www.facebook.com/profile.php?id=100072448896378"/>
    <hyperlink ref="D2470" r:id="rId267" display="https://www.facebook.com/profile.php?id=100072440046533"/>
    <hyperlink ref="D2468" r:id="rId268" display="https://www.facebook.com/profile.php?id=100072415867815"/>
    <hyperlink ref="D2466" r:id="rId269" display="https://www.facebook.com/profile.php?id=100072414188764"/>
    <hyperlink ref="D2464" r:id="rId270" display="https://www.facebook.com/profile.php?id=100072399193016"/>
    <hyperlink ref="D2462" r:id="rId271" display="https://www.facebook.com/C%C3%B4ng-an-x%C3%A3-C%C3%B4ng-Li%C3%AAm-CA-huy%E1%BB%87n-N%C3%B4ng-C%E1%BB%91ng-105190708014902/"/>
    <hyperlink ref="D2460" r:id="rId272" display="https://www.facebook.com/C%C3%B4ng-an-x%C3%A3-C%C3%B4ng-B%E1%BA%B1ng-110501551585394/"/>
    <hyperlink ref="D2458" r:id="rId273" display="https://www.facebook.com/C%C3%B4ng-an-x%C3%A3-C%C3%B4-Ba-B%E1%BA%A3o-L%E1%BA%A1c-106505138420414/"/>
    <hyperlink ref="D2456" r:id="rId274" display="https://www.facebook.com/C%C3%B4ng-An-X%C3%A3-C%C3%B2-N%C3%B2i-Mai-S%C6%A1n-S%C6%A1n-La-104119541909003/"/>
    <hyperlink ref="D2454" r:id="rId275" display="https://www.facebook.com/C%C3%B4ng-an-x%C3%A3-C%C3%A1t-Th%E1%BB%8Bnh-106385711078846"/>
    <hyperlink ref="D2452" r:id="rId276" display="https://www.facebook.com/Thanh-ni%C3%AAn-C%C3%B4ng-an-x%C3%A3-Xu%C3%A2n-H%C3%B3a-100145535412027/"/>
    <hyperlink ref="D2450" r:id="rId277" display="https://www.facebook.com/Thanh-ni%C3%AAn-C%C3%B4ng-an-huy%E1%BB%87n-L%E1%BB%A5c-Ng%E1%BA%A1n-120771665977068/"/>
    <hyperlink ref="D2448" r:id="rId278" display="https://www.facebook.com/thanhdoanhn/"/>
    <hyperlink ref="D2446" r:id="rId279" display="https://www.facebook.com/thammuuphutho"/>
    <hyperlink ref="D2444" r:id="rId280" display="https://www.facebook.com/thahspt/"/>
    <hyperlink ref="D2442" r:id="rId281" display="https://www.facebook.com/thachhoi.congan.75"/>
    <hyperlink ref="D2440" r:id="rId282" display="https://www.facebook.com/Th%C3%B4ng-tin-Công an-x%C3%A3-Tam-B%C3%ACnh-145863760954966/"/>
    <hyperlink ref="D2438" r:id="rId283" display="https://www.facebook.com/tdlongan/"/>
    <hyperlink ref="D2436" r:id="rId284" display="https://www.facebook.com/profile.php?id=100070518379236"/>
    <hyperlink ref="D2434" r:id="rId285" display="https://www.facebook.com/profile.php?id=100070434243609"/>
    <hyperlink ref="D2432" r:id="rId286" display="https://www.facebook.com/profile.php?id=100072218360197"/>
    <hyperlink ref="D2430" r:id="rId287" display="https://www.facebook.com/profile.php?id=100072202249710"/>
    <hyperlink ref="D2428" r:id="rId288" display="https://www.facebook.com/profile.php?id=100072201740770"/>
    <hyperlink ref="D2426" r:id="rId289" display="https://www.facebook.com/C%C3%B4ng-an-x%C3%A3-%C4%90%C3%A1-%C4%90%E1%BB%8F-huy%E1%BB%87n-Ph%C3%B9-Y%C3%AAn-t%E1%BB%89nh-S%C6%A1n-La-103472988639000/"/>
    <hyperlink ref="D2424" r:id="rId290" display="https://www.facebook.com/C%C3%B4ng-an-x%C3%A3-%C4%90%C3%A0-S%C6%A1n-102616944930262/"/>
    <hyperlink ref="D2422" r:id="rId291" display="https://www.facebook.com/C%C3%B4ng-an-x%C3%A3-%C4%90%C3%A0o-X%C3%A1-huy%E1%BB%87n-Ph%C3%BA-B%C3%ACnh-t%E1%BB%89nh-Th%C3%A1i-Nguy%C3%AAn-116950237260799/"/>
    <hyperlink ref="D2420" r:id="rId292" display="https://www.facebook.com/C%C3%B4ng-an-X%C3%A3-%C4%90%C3%A0o-Vi%C3%AAn-Huy%E1%BB%87n-Qu%E1%BA%BF-V%C3%B5-108141921605940/"/>
    <hyperlink ref="D2418" r:id="rId293" display="https://www.facebook.com/C%C3%B4ng-An-x%C3%A3-%C3%9Ac-K%E1%BB%B3-huy%E1%BB%87n-Ph%C3%BA-B%C3%ACnh-t%E1%BB%89nh-Th%C3%A1i-Nguy%C3%AAn-101203542519864/"/>
    <hyperlink ref="D2416" r:id="rId294" display="https://www.facebook.com/profile.php?id=100072195438924"/>
    <hyperlink ref="D2414" r:id="rId295" display="https://www.facebook.com/profile.php?id=100072188300088"/>
    <hyperlink ref="D2412" r:id="rId296" display="https://www.facebook.com/profile.php?id=100072186620029"/>
    <hyperlink ref="D2410" r:id="rId297" display="https://www.facebook.com/profile.php?id=100072183319533"/>
    <hyperlink ref="D2408" r:id="rId298" display="https://www.facebook.com/C%C3%B4ng-An-x%C3%A3-%C4%90%E1%BB%8Bnh-B%C3%ACnh-Y%C3%AAn-%C4%90%E1%BB%8Bnh-Thanh-Ho%C3%A1-102848249138011/"/>
    <hyperlink ref="D2406" r:id="rId299" display="https://www.facebook.com/C%C3%B4ng-an-x%C3%A3-%C4%90%E1%BA%B7ng-L%E1%BB%85-huy%E1%BB%87n-%C3%82n-Thi-t%E1%BB%89nh-H%C6%B0ng-Y%C3%AAn-105633818257814/"/>
    <hyperlink ref="D2404" r:id="rId300" display="https://www.facebook.com/C%C3%B4ng-An-X%C3%A3-%C4%90%E1%BA%A1o-Vi%E1%BB%87n-huy%E1%BB%87n-Y%C3%AAn-S%C6%A1n-Tuy%C3%AAn-Quang-102100812099968/"/>
    <hyperlink ref="D2402" r:id="rId301" display="https://www.facebook.com/C%C3%B4ng-an-x%C3%A3-%C4%90%E1%BA%A1-KN%C3%A0ng-%C4%90am-R%C3%B4ng-L%C3%A2m-%C4%90%E1%BB%93ng-100187495843705/"/>
    <hyperlink ref="D2400" r:id="rId302" display="https://www.facebook.com/C%C3%B4ng-an-x%C3%A3-%C4%90%E1%BA%A1i-Xu%C3%A2n-239015531357296/"/>
    <hyperlink ref="D2398" r:id="rId303" display="https://www.facebook.com/profile.php?id=100083300284888"/>
    <hyperlink ref="D2396" r:id="rId304" display="https://www.facebook.com/profile.php?id=100083237683907"/>
    <hyperlink ref="D2394" r:id="rId305" display="https://www.facebook.com/profile.php?id=100083160850730"/>
    <hyperlink ref="D2392" r:id="rId306" display="https://www.facebook.com/profile.php?id=100083121492740"/>
    <hyperlink ref="D2390" r:id="rId307" display="https://www.facebook.com/profile.php?id=100083057086428"/>
    <hyperlink ref="D2388" r:id="rId308" display="https://www.facebook.com/profile.php?id=100072101485571"/>
    <hyperlink ref="D2386" r:id="rId309" display="https://www.facebook.com/profile.php?id=100072090144186"/>
    <hyperlink ref="D2384" r:id="rId310" display="https://www.facebook.com/profile.php?id=100072074544071"/>
    <hyperlink ref="D2382" r:id="rId311" display="https://www.facebook.com/profile.php?id=100072062666915"/>
    <hyperlink ref="D2380" r:id="rId312" display="https://www.facebook.com/profile.php?id=100072062261654"/>
    <hyperlink ref="D2378" r:id="rId313" display="https://www.facebook.com/profile.php?id=100082798402298"/>
    <hyperlink ref="D2376" r:id="rId314" display="https://www.facebook.com/profile.php?id=100082335640979"/>
    <hyperlink ref="D2374" r:id="rId315" display="https://www.facebook.com/profile.php?id=100082110200923"/>
    <hyperlink ref="D2372" r:id="rId316" display="https://www.facebook.com/profile.php?id=100082096940652"/>
    <hyperlink ref="D2370" r:id="rId317" display="https://www.facebook.com/profile.php?id=100072195438924"/>
    <hyperlink ref="D2368" r:id="rId318" display="https://www.facebook.com/profile.php?id=100072188300088"/>
    <hyperlink ref="D2366" r:id="rId319" display="https://www.facebook.com/profile.php?id=100072186620029"/>
    <hyperlink ref="D2364" r:id="rId320" display="https://www.facebook.com/profile.php?id=100072183319533"/>
    <hyperlink ref="D2362" r:id="rId321" display="https://www.facebook.com/profile.php?id=100072035016233"/>
    <hyperlink ref="D2360" r:id="rId322" display="https://www.facebook.com/profile.php?id=100072034645968"/>
    <hyperlink ref="D2358" r:id="rId323" display="https://www.facebook.com/profile.php?id=100072031465793"/>
    <hyperlink ref="D2356" r:id="rId324" display="https://www.facebook.com/profile.php?id=100072029606962"/>
    <hyperlink ref="D2354" r:id="rId325" display="https://www.facebook.com/profile.php?id=100072021097205"/>
    <hyperlink ref="D2352" r:id="rId326" display="https://www.facebook.com/profile.php?id=100079501745675"/>
    <hyperlink ref="D2350" r:id="rId327" display="https://www.facebook.com/profile.php?id=100079193072962"/>
    <hyperlink ref="D2348" r:id="rId328" display="https://www.facebook.com/profile.php?id=100079161278154"/>
    <hyperlink ref="D2346" r:id="rId329" display="https://www.facebook.com/profile.php?id=100079037575949"/>
    <hyperlink ref="D2344" r:id="rId330" display="https://www.facebook.com/profile.php?id=100078982000263"/>
    <hyperlink ref="D2342" r:id="rId331" display="https://www.facebook.com/profile.php?id=100078868363461"/>
    <hyperlink ref="D2340" r:id="rId332" display="https://www.facebook.com/profile.php?id=100078475732959"/>
    <hyperlink ref="D2338" r:id="rId333" display="https://www.facebook.com/profile.php?id=100078407517853"/>
    <hyperlink ref="D2336" r:id="rId334" display="https://www.facebook.com/profile.php?id=100078342153640"/>
    <hyperlink ref="D2334" r:id="rId335" display="https://www.facebook.com/profile.php?id=100078302627195"/>
    <hyperlink ref="D2332" r:id="rId336" display="https://www.facebook.com/profile.php?id=100078282393034"/>
    <hyperlink ref="D2330" r:id="rId337" display="https://www.facebook.com/profile.php?id=100078038280365"/>
    <hyperlink ref="D2328" r:id="rId338" display="https://www.facebook.com/profile.php?id=100077630048958"/>
    <hyperlink ref="D2326" r:id="rId339" display="https://www.facebook.com/profile.php?id=100077606802399"/>
    <hyperlink ref="D2324" r:id="rId340" display="https://www.facebook.com/profile.php?id=100077238025147"/>
    <hyperlink ref="D2322" r:id="rId341" display="https://www.facebook.com/profile.php?id=100072218360197"/>
    <hyperlink ref="D2320" r:id="rId342" display="https://www.facebook.com/profile.php?id=100072202249710"/>
    <hyperlink ref="D2318" r:id="rId343" display="https://www.facebook.com/profile.php?id=100072201740770"/>
    <hyperlink ref="D2316" r:id="rId344" display="https://www.facebook.com/profile.php?id=100076931242268"/>
    <hyperlink ref="D2314" r:id="rId345" display="https://www.facebook.com/profile.php?id=100076648179361"/>
    <hyperlink ref="D2312" r:id="rId346" display="https://www.facebook.com/profile.php?id=100076508761506"/>
    <hyperlink ref="D2310" r:id="rId347" display="https://www.facebook.com/profile.php?id=100076493200543"/>
    <hyperlink ref="D2308" r:id="rId348" display="https://www.facebook.com/profile.php?id=100076492770894"/>
    <hyperlink ref="D2306" r:id="rId349" display="https://www.facebook.com/profile.php?id=100076481667672"/>
    <hyperlink ref="D2304" r:id="rId350" display="https://www.facebook.com/profile.php?id=100076388748476"/>
    <hyperlink ref="D2302" r:id="rId351" display="https://www.facebook.com/profile.php?id=100076387792137"/>
    <hyperlink ref="D2300" r:id="rId352" display="https://www.facebook.com/profile.php?id=100072938888437"/>
    <hyperlink ref="D2298" r:id="rId353" display="https://www.facebook.com/profile.php?id=100072882894005"/>
    <hyperlink ref="D2296" r:id="rId354" display="https://www.facebook.com/profile.php?id=100076250791105"/>
    <hyperlink ref="D2294" r:id="rId355" display="https://www.facebook.com/profile.php?id=100076219935227"/>
    <hyperlink ref="D2292" r:id="rId356" display="https://www.facebook.com/profile.php?id=100076209703437"/>
    <hyperlink ref="D2290" r:id="rId357" display="https://www.facebook.com/profile.php?id=100076205836671"/>
    <hyperlink ref="D2288" r:id="rId358" display="https://www.facebook.com/profile.php?id=100076202585181"/>
    <hyperlink ref="D2286" r:id="rId359" display="https://www.facebook.com/profile.php?id=100076167008723"/>
    <hyperlink ref="D2284" r:id="rId360" display="https://www.facebook.com/profile.php?id=100072218360197"/>
    <hyperlink ref="D2282" r:id="rId361" display="https://www.facebook.com/profile.php?id=100072202249710"/>
    <hyperlink ref="D2280" r:id="rId362" display="https://www.facebook.com/profile.php?id=100072201740770"/>
    <hyperlink ref="D2278" r:id="rId363" display="https://www.facebook.com/profile.php?id=100076063975613"/>
    <hyperlink ref="D2276" r:id="rId364" display="https://www.facebook.com/profile.php?id=100075988075173"/>
    <hyperlink ref="D2274" r:id="rId365" display="https://www.facebook.com/profile.php?id=100075968181510"/>
    <hyperlink ref="D2272" r:id="rId366" display="https://www.facebook.com/profile.php?id=100075965263068"/>
    <hyperlink ref="D2270" r:id="rId367" display="https://www.facebook.com/profile.php?id=100075947355602"/>
    <hyperlink ref="D2268" r:id="rId368" display="https://www.facebook.com/profile.php?id=100075944591201"/>
    <hyperlink ref="D2266" r:id="rId369" display="https://www.facebook.com/profile.php?id=100075927830130"/>
    <hyperlink ref="D2264" r:id="rId370" display="https://www.facebook.com/profile.php?id=100075922721891"/>
    <hyperlink ref="D2262" r:id="rId371" display="https://www.facebook.com/profile.php?id=100075913813558"/>
    <hyperlink ref="D2260" r:id="rId372" display="https://www.facebook.com/profile.php?id=100075829493020"/>
    <hyperlink ref="D2258" r:id="rId373" display="https://www.facebook.com/profile.php?id=100072195438924"/>
    <hyperlink ref="D2256" r:id="rId374" display="https://www.facebook.com/profile.php?id=100072188300088"/>
    <hyperlink ref="D2254" r:id="rId375" display="https://www.facebook.com/profile.php?id=100072186620029"/>
    <hyperlink ref="D2252" r:id="rId376" display="https://www.facebook.com/profile.php?id=100072183319533"/>
    <hyperlink ref="D2250" r:id="rId377" display="https://www.facebook.com/profile.php?id=100074959407128"/>
    <hyperlink ref="D2248" r:id="rId378" display="https://www.facebook.com/profile.php?id=100074419137964"/>
    <hyperlink ref="D2246" r:id="rId379" display="https://www.facebook.com/profile.php?id=100074291184312"/>
    <hyperlink ref="D2244" r:id="rId380" display="https://www.facebook.com/profile.php?id=100074002484387"/>
    <hyperlink ref="D2242" r:id="rId381" display="https://www.facebook.com/profile.php?id=100073524621443"/>
    <hyperlink ref="D2240" r:id="rId382" display="https://www.facebook.com/profile.php?id=100073179020047"/>
    <hyperlink ref="D2238" r:id="rId383" display="https://www.facebook.com/profile.php?id=100073004180063"/>
    <hyperlink ref="D2236" r:id="rId384" display="https://www.facebook.com/profile.php?id=100072976639244"/>
    <hyperlink ref="D2234" r:id="rId385" display="https://www.facebook.com/profile.php?id=100072938888437"/>
    <hyperlink ref="D2232" r:id="rId386" display="https://www.facebook.com/profile.php?id=100072882894005"/>
    <hyperlink ref="D2230" r:id="rId387" display="https://www.facebook.com/profile.php?id=100078342153640"/>
    <hyperlink ref="D2228" r:id="rId388" display="https://www.facebook.com/profile.php?id=100078302627195"/>
    <hyperlink ref="D2226" r:id="rId389" display="https://www.facebook.com/profile.php?id=100078282393034"/>
    <hyperlink ref="D2224" r:id="rId390" display="https://www.facebook.com/profile.php?id=100078038280365"/>
    <hyperlink ref="D2222" r:id="rId391" display="https://www.facebook.com/profile.php?id=100072035016233"/>
    <hyperlink ref="D2220" r:id="rId392" display="https://www.facebook.com/profile.php?id=100072034645968"/>
    <hyperlink ref="D2218" r:id="rId393" display="https://www.facebook.com/profile.php?id=100072031465793"/>
    <hyperlink ref="D2216" r:id="rId394" display="https://www.facebook.com/profile.php?id=100072029606962"/>
    <hyperlink ref="D2214" r:id="rId395" display="https://www.facebook.com/profile.php?id=100072467045736"/>
    <hyperlink ref="D2212" r:id="rId396" display="https://www.facebook.com/profile.php?id=100072465305434"/>
    <hyperlink ref="D2210" r:id="rId397" display="https://www.facebook.com/profile.php?id=100072449061735"/>
    <hyperlink ref="D2208" r:id="rId398" display="https://www.facebook.com/profile.php?id=100072448896378"/>
    <hyperlink ref="D2206" r:id="rId399" display="https://www.facebook.com/profile.php?id=100072440046533"/>
    <hyperlink ref="D2204" r:id="rId400" display="https://www.facebook.com/profile.php?id=100072415867815"/>
    <hyperlink ref="D2202" r:id="rId401" display="https://www.facebook.com/profile.php?id=100072414188764"/>
    <hyperlink ref="D2200" r:id="rId402" display="https://www.facebook.com/profile.php?id=100072399193016"/>
    <hyperlink ref="D2198" r:id="rId403" display="https://www.facebook.com/profile.php?id=100076219935227"/>
    <hyperlink ref="D2196" r:id="rId404" display="https://www.facebook.com/profile.php?id=100076209703437"/>
    <hyperlink ref="D2194" r:id="rId405" display="https://www.facebook.com/profile.php?id=100076205836671"/>
    <hyperlink ref="D2192" r:id="rId406" display="https://www.facebook.com/profile.php?id=100076202585181"/>
    <hyperlink ref="D2190" r:id="rId407" display="https://www.facebook.com/profile.php?id=100076167008723"/>
    <hyperlink ref="D2188" r:id="rId408" display="https://www.facebook.com/profile.php?id=100072376419877"/>
    <hyperlink ref="D2186" r:id="rId409" display="https://www.facebook.com/profile.php?id=100072373031382"/>
    <hyperlink ref="D2184" r:id="rId410" display="https://www.facebook.com/profile.php?id=100072369190816"/>
    <hyperlink ref="D2182" r:id="rId411" display="https://www.facebook.com/profile.php?id=100072359171232"/>
    <hyperlink ref="D2180" r:id="rId412" display="https://www.facebook.com/profile.php?id=100072357259436"/>
    <hyperlink ref="D2178" r:id="rId413" display="https://www.facebook.com/profile.php?id=100072348851655"/>
    <hyperlink ref="D2176" r:id="rId414" display="https://www.facebook.com/profile.php?id=100072347266063"/>
    <hyperlink ref="D2174" r:id="rId415" display="https://www.facebook.com/profile.php?id=100072341502215"/>
    <hyperlink ref="D2172" r:id="rId416" display="https://www.facebook.com/profile.php?id=100072338493333"/>
    <hyperlink ref="D2170" r:id="rId417" display="https://www.facebook.com/PhunuConganHoaAn"/>
    <hyperlink ref="D2168" r:id="rId418" display="https://www.facebook.com/phunuconganhanam"/>
    <hyperlink ref="D2166" r:id="rId419" display="https://www.facebook.com/PhuNuCongAnDongNai"/>
    <hyperlink ref="D2164" r:id="rId420" display="https://www.facebook.com/PhuNuCongAnDienBien"/>
    <hyperlink ref="D2162" r:id="rId421" display="https://www.facebook.com/phunuconganBacKan"/>
    <hyperlink ref="D2160" r:id="rId422" display="https://www.facebook.com/profile.php?id=100072251775836"/>
    <hyperlink ref="D2158" r:id="rId423" display="https://www.facebook.com/profile.php?id=100072250958000"/>
    <hyperlink ref="D2156" r:id="rId424" display="https://www.facebook.com/profile.php?id=100072249798874"/>
    <hyperlink ref="D2154" r:id="rId425" display="https://www.facebook.com/profile.php?id=100072248658440"/>
    <hyperlink ref="D2152" r:id="rId426" display="https://www.facebook.com/profile.php?id=100072218360197"/>
    <hyperlink ref="D2150" r:id="rId427" display="https://www.facebook.com/profile.php?id=100072202249710"/>
    <hyperlink ref="D2148" r:id="rId428" display="https://www.facebook.com/profile.php?id=100072201740770"/>
    <hyperlink ref="D2146" r:id="rId429" display="https://www.facebook.com/profile.php?id=100072195438924"/>
    <hyperlink ref="D2144" r:id="rId430" display="https://www.facebook.com/profile.php?id=100072188300088"/>
    <hyperlink ref="D2142" r:id="rId431" display="https://www.facebook.com/profile.php?id=100072186620029"/>
    <hyperlink ref="D2140" r:id="rId432" display="https://www.facebook.com/profile.php?id=100072183319533"/>
    <hyperlink ref="D2138" r:id="rId433" display="https://www.facebook.com/profile.php?id=100072035016233"/>
    <hyperlink ref="D2136" r:id="rId434" display="https://www.facebook.com/profile.php?id=100072034645968"/>
    <hyperlink ref="D2134" r:id="rId435" display="https://www.facebook.com/profile.php?id=100072031465793"/>
    <hyperlink ref="D2132" r:id="rId436" display="https://www.facebook.com/profile.php?id=100072029606962"/>
    <hyperlink ref="D2130" r:id="rId437" display="https://www.facebook.com/profile.php?id=100072021097205"/>
    <hyperlink ref="D2128" r:id="rId438" display="https://www.facebook.com/profile.php?id=100072116155117"/>
    <hyperlink ref="D2126" r:id="rId439" display="https://www.facebook.com/profile.php?id=100072114954985"/>
    <hyperlink ref="D2124" r:id="rId440" display="https://www.facebook.com/profile.php?id=100072107333325"/>
    <hyperlink ref="D2122" r:id="rId441" display="https://www.facebook.com/profile.php?id=100072104303332"/>
    <hyperlink ref="D2120" r:id="rId442" display="https://www.facebook.com/profile.php?id=100072104033432"/>
    <hyperlink ref="D2118" r:id="rId443" display="https://www.facebook.com/Ph%C3%B2ng-An-ninh-%C4%91i%E1%BB%81u-tra-C%C3%B4ng-an-t%E1%BB%89nh-B%E1%BA%A1c-Li%C3%AAu-100423779408012"/>
    <hyperlink ref="D2116" r:id="rId444" display="https://www.facebook.com/PCTPkhonggianmangCALaiChau/"/>
    <hyperlink ref="D2114" r:id="rId445" display="https://www.facebook.com/pctpduchoa/"/>
    <hyperlink ref="D2112" r:id="rId446" display="https://www.facebook.com/profile.php?id=100072061436717"/>
    <hyperlink ref="D2110" r:id="rId447" display="https://www.facebook.com/profile.php?id=100072054085007"/>
    <hyperlink ref="D2108" r:id="rId448" display="https://www.facebook.com/profile.php?id=100072043750165"/>
    <hyperlink ref="D2106" r:id="rId449" display="https://www.facebook.com/profile.php?id=100072039308025"/>
    <hyperlink ref="D2104" r:id="rId450" display="https://www.facebook.com/profile.php?id=100072039127851"/>
    <hyperlink ref="D2102" r:id="rId451" display="https://www.facebook.com/caxhd.nbcb/"/>
    <hyperlink ref="D2100" r:id="rId452" display="https://www.facebook.com/caxhaumytrinh/"/>
    <hyperlink ref="D2098" r:id="rId453" display="https://www.facebook.com/caxhason"/>
    <hyperlink ref="D2096" r:id="rId454" display="https://www.facebook.com/CaxHaiXuan/"/>
    <hyperlink ref="D2094" r:id="rId455" display="https://www.facebook.com/CAXHaiLam"/>
    <hyperlink ref="D2092" r:id="rId456" display="https://www.facebook.com/profile.php?id=100072019406104"/>
    <hyperlink ref="D2090" r:id="rId457" display="https://www.facebook.com/profile.php?id=100072015386393"/>
    <hyperlink ref="D2088" r:id="rId458" display="https://www.facebook.com/profile.php?id=100072006086931"/>
    <hyperlink ref="D2086" r:id="rId459" display="https://www.facebook.com/profile.php?id=100072005928183"/>
    <hyperlink ref="D2084" r:id="rId460" display="https://www.facebook.com/profile.php?id=100071979543662"/>
    <hyperlink ref="D2082" r:id="rId461" display="https://www.facebook.com/profile.php?id=100071958408893"/>
    <hyperlink ref="D2080" r:id="rId462" display="https://www.facebook.com/profile.php?id=100071958213132"/>
    <hyperlink ref="D2078" r:id="rId463" display="https://www.facebook.com/profile.php?id=100071952129639"/>
    <hyperlink ref="D2076" r:id="rId464" display="https://www.facebook.com/profile.php?id=100071846994026"/>
    <hyperlink ref="D2074" r:id="rId465" display="https://www.facebook.com/profile.php?id=100070861163953"/>
    <hyperlink ref="D2072" r:id="rId466" display="https://www.facebook.com/profile.php?id=100070518379236"/>
    <hyperlink ref="D2070" r:id="rId467" display="https://www.facebook.com/profile.php?id=100070434243609"/>
    <hyperlink ref="D2068" r:id="rId468" display="https://www.facebook.com/profile.php?id=100069464461316"/>
    <hyperlink ref="D2066" r:id="rId469" display="https://www.facebook.com/profile.php?id=100069438233126"/>
    <hyperlink ref="D2064" r:id="rId470" display="https://www.facebook.com/profile.php?id=100069434550026"/>
    <hyperlink ref="D2062" r:id="rId471" display="https://www.facebook.com/profile.php?id=100069429570222"/>
    <hyperlink ref="D2060" r:id="rId472" display="https://www.facebook.com/profile.php?id=100069426240301"/>
    <hyperlink ref="D2058" r:id="rId473" display="https://www.facebook.com/profile.php?id=100069866522888"/>
    <hyperlink ref="D2056" r:id="rId474" display="https://www.facebook.com/profile.php?id=100069843307077"/>
    <hyperlink ref="D2054" r:id="rId475" display="https://www.facebook.com/profile.php?id=100069787908812"/>
    <hyperlink ref="D2052" r:id="rId476" display="https://www.facebook.com/profile.php?id=100069726939590"/>
    <hyperlink ref="D2050" r:id="rId477" display="https://www.facebook.com/profile.php?id=100071451545398"/>
    <hyperlink ref="D2048" r:id="rId478" display="https://www.facebook.com/profile.php?id=100071442241264"/>
    <hyperlink ref="D2046" r:id="rId479" display="https://www.facebook.com/profile.php?id=100071425189617"/>
    <hyperlink ref="D2044" r:id="rId480" display="https://www.facebook.com/profile.php?id=100071423143064"/>
    <hyperlink ref="D2042" r:id="rId481" display="https://www.facebook.com/profile.php?id=100071398934709"/>
    <hyperlink ref="D2040" r:id="rId482" display="https://www.facebook.com/profile.php?id=100071393120467"/>
    <hyperlink ref="D2038" r:id="rId483" display="https://www.facebook.com/profile.php?id=100071376944152"/>
    <hyperlink ref="D2036" r:id="rId484" display="https://www.facebook.com/profile.php?id=100071336199010"/>
    <hyperlink ref="D2034" r:id="rId485" display="https://www.facebook.com/profile.php?id=100071334266924"/>
    <hyperlink ref="D2032" r:id="rId486" display="https://www.facebook.com/profile.php?id=100071312202689"/>
    <hyperlink ref="D2030" r:id="rId487" display="https://www.facebook.com/profile.php?id=100071311330312"/>
    <hyperlink ref="D2028" r:id="rId488" display="https://www.facebook.com/profile.php?id=100071308752507"/>
    <hyperlink ref="D2026" r:id="rId489" display="https://www.facebook.com/profile.php?id=100071306887017"/>
    <hyperlink ref="D2024" r:id="rId490" display="https://www.facebook.com/profile.php?id=100071301066581"/>
    <hyperlink ref="D2022" r:id="rId491" display="https://www.facebook.com/profile.php?id=100071289255204"/>
    <hyperlink ref="D2020" r:id="rId492" display="https://www.facebook.com/profile.php?id=100071273326942"/>
    <hyperlink ref="D2018" r:id="rId493" display="https://www.facebook.com/profile.php?id=100071270272002"/>
    <hyperlink ref="D2016" r:id="rId494" display="https://www.facebook.com/profile.php?id=100071253051741"/>
    <hyperlink ref="D2014" r:id="rId495" display="https://www.facebook.com/profile.php?id=100071209158546"/>
    <hyperlink ref="D2012" r:id="rId496" display="https://www.facebook.com/profile.php?id=100071071523837"/>
    <hyperlink ref="D2010" r:id="rId497" display="https://www.facebook.com/profile.php?id=100071017850056"/>
    <hyperlink ref="D2008" r:id="rId498" display="https://www.facebook.com/profile.php?id=100071017691738"/>
    <hyperlink ref="D2006" r:id="rId499" display="https://www.facebook.com/profile.php?id=100070861163953"/>
    <hyperlink ref="D2004" r:id="rId500" display="https://www.facebook.com/profile.php?id=100070855406051"/>
    <hyperlink ref="D2002" r:id="rId501" display="https://www.facebook.com/profile.php?id=100070704800532"/>
    <hyperlink ref="D2000" r:id="rId502" display="https://www.facebook.com/profile.php?id=100070704129124"/>
    <hyperlink ref="D1998" r:id="rId503" display="https://www.facebook.com/profile.php?id=100070693235318"/>
    <hyperlink ref="D1996" r:id="rId504" display="https://www.facebook.com/profile.php?id=100070689427573"/>
    <hyperlink ref="D1994" r:id="rId505" display="https://www.facebook.com/profile.php?id=100070674857225"/>
    <hyperlink ref="D1992" r:id="rId506" display="https://www.facebook.com/profile.php?id=100070674471652"/>
    <hyperlink ref="D1990" r:id="rId507" display="https://www.facebook.com/profile.php?id=100070629619680"/>
    <hyperlink ref="D1988" r:id="rId508" display="https://www.facebook.com/profile.php?id=100070623230186"/>
    <hyperlink ref="D1986" r:id="rId509" display="https://www.facebook.com/profile.php?id=100070557765383"/>
    <hyperlink ref="D1984" r:id="rId510" display="https://www.facebook.com/profile.php?id=100070537103089"/>
    <hyperlink ref="D1982" r:id="rId511" display="https://www.facebook.com/profile.php?id=100070518379236"/>
    <hyperlink ref="D1980" r:id="rId512" display="https://www.facebook.com/profile.php?id=100070434243609"/>
    <hyperlink ref="D1978" r:id="rId513" display="https://www.facebook.com/profile.php?id=100070406775152"/>
    <hyperlink ref="D1976" r:id="rId514" display="https://www.facebook.com/profile.php?id=100070405173006"/>
    <hyperlink ref="D1974" r:id="rId515" display="https://www.facebook.com/profile.php?id=100070305848401"/>
    <hyperlink ref="D1972" r:id="rId516" display="https://www.facebook.com/profile.php?id=100070185434265"/>
    <hyperlink ref="D1970" r:id="rId517" display="https://www.facebook.com/profile.php?id=100070170761217"/>
    <hyperlink ref="D1968" r:id="rId518" display="https://www.facebook.com/profile.php?id=100070163977598"/>
    <hyperlink ref="D1966" r:id="rId519" display="https://www.facebook.com/profile.php?id=100070101512093"/>
    <hyperlink ref="D1964" r:id="rId520" display="https://www.facebook.com/profile.php?id=100070077787329"/>
    <hyperlink ref="D1962" r:id="rId521" display="https://www.facebook.com/profile.php?id=100070047815358"/>
    <hyperlink ref="D1960" r:id="rId522" display="https://www.facebook.com/profile.php?id=100069991207869"/>
    <hyperlink ref="D1958" r:id="rId523" display="https://www.facebook.com/profile.php?id=100069946128643"/>
    <hyperlink ref="D1956" r:id="rId524" display="https://www.facebook.com/profile.php?id=100069931594315"/>
    <hyperlink ref="D1954" r:id="rId525" display="https://www.facebook.com/profile.php?id=100069904342838"/>
    <hyperlink ref="D1952" r:id="rId526" display="https://www.facebook.com/profile.php?id=100069902423503"/>
    <hyperlink ref="D1950" r:id="rId527" display="https://www.facebook.com/profile.php?id=100069866522888"/>
    <hyperlink ref="D1948" r:id="rId528" display="https://www.facebook.com/profile.php?id=100069843307077"/>
    <hyperlink ref="D1946" r:id="rId529" display="https://www.facebook.com/profile.php?id=100069787908812"/>
    <hyperlink ref="D1944" r:id="rId530" display="https://www.facebook.com/profile.php?id=100069726939590"/>
    <hyperlink ref="D1942" r:id="rId531" display="https://www.facebook.com/profile.php?id=100069595145955"/>
    <hyperlink ref="D1940" r:id="rId532" display="https://www.facebook.com/profile.php?id=100069581702650"/>
    <hyperlink ref="D1938" r:id="rId533" display="https://www.facebook.com/profile.php?id=100069517351308"/>
    <hyperlink ref="D1936" r:id="rId534" display="https://www.facebook.com/profile.php?id=100069517094201"/>
    <hyperlink ref="D1934" r:id="rId535" display="https://www.facebook.com/profile.php?id=100069502066209"/>
    <hyperlink ref="D1932" r:id="rId536" display="https://www.facebook.com/profile.php?id=100069486992663"/>
    <hyperlink ref="D1930" r:id="rId537" display="https://www.facebook.com/profile.php?id=100069464461316"/>
    <hyperlink ref="D1928" r:id="rId538" display="https://www.facebook.com/profile.php?id=100069438233126"/>
    <hyperlink ref="D1926" r:id="rId539" display="https://www.facebook.com/profile.php?id=100069434550026"/>
    <hyperlink ref="D1924" r:id="rId540" display="https://www.facebook.com/profile.php?id=100069429570222"/>
    <hyperlink ref="D1922" r:id="rId541" display="https://www.facebook.com/profile.php?id=100069426240301"/>
    <hyperlink ref="D1920" r:id="rId542" display="https://www.facebook.com/profile.php?id=100063679467123"/>
    <hyperlink ref="D1918" r:id="rId543" display="https://www.facebook.com/profile.php?id=100063673751543"/>
    <hyperlink ref="D1916" r:id="rId544" display="https://www.facebook.com/profile.php?id=100063651312687&amp;__cft__[0]=AZXPOpWs6Mhi1kwOFuY72DFvPh5-YXI36eujlOolBo16o-97k1nDpcHum2yk0V7Dh_QhjXGssV47hrp6ZJHbZ91gFo3qC1HaRhXb6xRSseCdEXCXbqxx9JRrcpROYAotEZE&amp;__tn__=-UC%2CP-R"/>
    <hyperlink ref="D1914" r:id="rId545" display="https://www.facebook.com/profile.php?id=100063649359751"/>
    <hyperlink ref="D1912" r:id="rId546" display="https://www.facebook.com/profile.php?id=100063632978257"/>
    <hyperlink ref="D1910" r:id="rId547" display="https://www.facebook.com/profile.php?id=100063623409795"/>
    <hyperlink ref="D1908" r:id="rId548" display="https://www.facebook.com/profile.php?id=100063620106081"/>
    <hyperlink ref="D1906" r:id="rId549" display="https://www.facebook.com/profile.php?id=100063607177501"/>
    <hyperlink ref="D1904" r:id="rId550" display="https://www.facebook.com/profile.php?id=100063598090258"/>
    <hyperlink ref="D1902" r:id="rId551" display="https://www.facebook.com/profile.php?id=100063596555894"/>
    <hyperlink ref="D1900" r:id="rId552" display="https://www.facebook.com/profile.php?id=100063594541910"/>
    <hyperlink ref="D1898" r:id="rId553" display="https://www.facebook.com/profile.php?id=100063589652011"/>
    <hyperlink ref="D1896" r:id="rId554" display="https://www.facebook.com/profile.php?id=100063571901654"/>
    <hyperlink ref="D1894" r:id="rId555" display="https://www.facebook.com/profile.php?id=100063571479405"/>
    <hyperlink ref="D1892" r:id="rId556" display="https://www.facebook.com/profile.php?id=100063570431358"/>
    <hyperlink ref="D1890" r:id="rId557" display="https://www.facebook.com/profile.php?id=100063557649899"/>
    <hyperlink ref="D1888" r:id="rId558" display="https://www.facebook.com/profile.php?id=100063556540192"/>
    <hyperlink ref="D1886" r:id="rId559" display="https://www.facebook.com/profile.php?id=100063550327949"/>
    <hyperlink ref="D1884" r:id="rId560" display="https://www.facebook.com/profile.php?id=100063548856915"/>
    <hyperlink ref="D1882" r:id="rId561" display="https://www.facebook.com/profile.php?id=100063537790298"/>
    <hyperlink ref="D1880" r:id="rId562" display="https://www.facebook.com/profile.php?id=100063532419754"/>
    <hyperlink ref="D1878" r:id="rId563" display="https://www.facebook.com/profile.php?id=100063526900476"/>
    <hyperlink ref="D1876" r:id="rId564" display="https://www.facebook.com/profile.php?id=100063523804348"/>
    <hyperlink ref="D1874" r:id="rId565" display="https://www.facebook.com/profile.php?id=100063521958540"/>
    <hyperlink ref="D1872" r:id="rId566" display="https://www.facebook.com/profile.php?id=100063504305196"/>
    <hyperlink ref="D1870" r:id="rId567" display="https://www.facebook.com/profile.php?id=100063495044863"/>
    <hyperlink ref="D1868" r:id="rId568" display="https://www.facebook.com/profile.php?id=100063494855130"/>
    <hyperlink ref="D1866" r:id="rId569" display="https://www.facebook.com/profile.php?id=100063492099584"/>
    <hyperlink ref="D1864" r:id="rId570" display="https://www.facebook.com/profile.php?id=100063490723830"/>
    <hyperlink ref="D1862" r:id="rId571" display="https://www.facebook.com/profile.php?id=100063488833805"/>
    <hyperlink ref="D1860" r:id="rId572" display="https://www.facebook.com/profile.php?id=100063474136483"/>
    <hyperlink ref="D1858" r:id="rId573" display="https://www.facebook.com/profile.php?id=100063467105701"/>
    <hyperlink ref="D1856" r:id="rId574" display="https://www.facebook.com/profile.php?id=100063464831808"/>
    <hyperlink ref="D1854" r:id="rId575" display="https://www.facebook.com/profile.php?id=100063458289968"/>
    <hyperlink ref="D1852" r:id="rId576" display="https://www.facebook.com/profile.php?id=100063441986931"/>
    <hyperlink ref="D1850" r:id="rId577" display="https://www.facebook.com/profile.php?id=100063437396527"/>
    <hyperlink ref="D1848" r:id="rId578" display="https://www.facebook.com/profile.php?id=100063399847570"/>
    <hyperlink ref="D1846" r:id="rId579" display="https://www.facebook.com/profile.php?id=100063292445489"/>
    <hyperlink ref="D1844" r:id="rId580" display="https://www.facebook.com/profile.php?id=100063247868114"/>
    <hyperlink ref="D1842" r:id="rId581" display="https://www.facebook.com/profile.php?id=100063222819738"/>
    <hyperlink ref="D1840" r:id="rId582" display="https://www.facebook.com/profile.php?id=100063116625805"/>
    <hyperlink ref="D1838" r:id="rId583" display="https://www.facebook.com/profile.php?id=100063062688308"/>
    <hyperlink ref="D1836" r:id="rId584" display="https://www.facebook.com/profile.php?id=100063050599572"/>
    <hyperlink ref="D1834" r:id="rId585" display="https://www.facebook.com/profile.php?id=100063037426322"/>
    <hyperlink ref="D1832" r:id="rId586" display="https://www.facebook.com/profile.php?id=100062935224593"/>
    <hyperlink ref="D1830" r:id="rId587" display="https://www.facebook.com/profile.php?id=100062863521624"/>
    <hyperlink ref="D1828" r:id="rId588" display="https://www.facebook.com/profile.php?id=100062609227953"/>
    <hyperlink ref="D1826" r:id="rId589" display="https://www.facebook.com/profile.php?id=100062105631384"/>
    <hyperlink ref="D1824" r:id="rId590" display="https://www.facebook.com/profile.php?id=100061688553553"/>
    <hyperlink ref="D1822" r:id="rId591" display="https://www.facebook.com/profile.php?id=100061614877552"/>
    <hyperlink ref="D1820" r:id="rId592" display="https://www.facebook.com/profile.php?id=100061283673247"/>
    <hyperlink ref="D1818" r:id="rId593" display="https://www.facebook.com/profile.php?id=100061229988068"/>
    <hyperlink ref="D1816" r:id="rId594" display="https://www.facebook.com/profile.php?id=100061229732484"/>
    <hyperlink ref="D1814" r:id="rId595" display="https://www.facebook.com/profile.php?id=100061061852112"/>
    <hyperlink ref="D1812" r:id="rId596" display="https://www.facebook.com/profile.php?id=100061004888210"/>
    <hyperlink ref="D1810" r:id="rId597" display="https://www.facebook.com/profile.php?id=100060830342199"/>
    <hyperlink ref="D1808" r:id="rId598" display="https://www.facebook.com/profile.php?id=100060822481658"/>
    <hyperlink ref="D1806" r:id="rId599" display="https://www.facebook.com/profile.php?id=100060685411306"/>
    <hyperlink ref="D1804" r:id="rId600" display="https://www.facebook.com/profile.php?id=100060182194802"/>
    <hyperlink ref="D1802" r:id="rId601" display="https://www.facebook.com/profile.php?id=100059759550442"/>
    <hyperlink ref="D1800" r:id="rId602" display="https://www.facebook.com/profile.php?id=100059080037701"/>
    <hyperlink ref="D1798" r:id="rId603" display="https://www.facebook.com/profile.php?id=100058684023511"/>
    <hyperlink ref="D1796" r:id="rId604" display="https://www.facebook.com/profile.php?id=100058561621239"/>
    <hyperlink ref="D1794" r:id="rId605" display="https://www.facebook.com/profile.php?id=100057637111921"/>
    <hyperlink ref="D1792" r:id="rId606" display="https://www.facebook.com/profile.php?id=100057634801831"/>
    <hyperlink ref="D1790" r:id="rId607" display="https://www.facebook.com/profile.php?id=100057623162213"/>
    <hyperlink ref="D1788" r:id="rId608" display="https://www.facebook.com/profile.php?id=100057603752643"/>
    <hyperlink ref="D1786" r:id="rId609" display="https://www.facebook.com/profile.php?id=100057601652807"/>
    <hyperlink ref="D1784" r:id="rId610" display="https://www.facebook.com/profile.php?id=100057574024652"/>
    <hyperlink ref="D1782" r:id="rId611" display="https://www.facebook.com/profile.php?id=100057562954980"/>
    <hyperlink ref="D1780" r:id="rId612" display="https://www.facebook.com/profile.php?id=100068923731022"/>
    <hyperlink ref="D1778" r:id="rId613" display="https://www.facebook.com/profile.php?id=100068877023677"/>
    <hyperlink ref="D1776" r:id="rId614" display="https://www.facebook.com/profile.php?id=100068867423942"/>
    <hyperlink ref="D1774" r:id="rId615" display="https://www.facebook.com/profile.php?id=100068854224748"/>
    <hyperlink ref="D1772" r:id="rId616" display="https://www.facebook.com/profile.php?id=100068834455718"/>
    <hyperlink ref="D1770" r:id="rId617" display="https://www.facebook.com/profile.php?id=100068799446661"/>
    <hyperlink ref="D1768" r:id="rId618" display="https://www.facebook.com/profile.php?id=100068615515824"/>
    <hyperlink ref="D1766" r:id="rId619" display="https://www.facebook.com/profile.php?id=100068591081617"/>
    <hyperlink ref="D1764" r:id="rId620" display="https://www.facebook.com/profile.php?id=100068587494542"/>
    <hyperlink ref="D1762" r:id="rId621" display="https://www.facebook.com/profile.php?id=100068487107680"/>
    <hyperlink ref="D1760" r:id="rId622" display="https://www.facebook.com/profile.php?id=100068484622209"/>
    <hyperlink ref="D1758" r:id="rId623" display="https://www.facebook.com/profile.php?id=100068398592638"/>
    <hyperlink ref="D1756" r:id="rId624" display="https://www.facebook.com/profile.php?id=100068385684735"/>
    <hyperlink ref="D1754" r:id="rId625" display="https://www.facebook.com/profile.php?id=100068315706523"/>
    <hyperlink ref="D1752" r:id="rId626" display="https://www.facebook.com/profile.php?id=100068264054980"/>
    <hyperlink ref="D1750" r:id="rId627" display="https://www.facebook.com/profile.php?id=100068254629695"/>
    <hyperlink ref="D1748" r:id="rId628" display="https://www.facebook.com/profile.php?id=100068201625502"/>
    <hyperlink ref="D1746" r:id="rId629" display="https://www.facebook.com/profile.php?id=100068200130932"/>
    <hyperlink ref="D1744" r:id="rId630" display="https://www.facebook.com/profile.php?id=100068119171056"/>
    <hyperlink ref="D1742" r:id="rId631" display="https://www.facebook.com/profile.php?id=100068114569027"/>
    <hyperlink ref="D1740" r:id="rId632" display="https://www.facebook.com/profile.php?id=100068114145894"/>
    <hyperlink ref="D1738" r:id="rId633" display="https://www.facebook.com/profile.php?id=100068113789461"/>
    <hyperlink ref="D1736" r:id="rId634" display="https://www.facebook.com/profile.php?id=100068097721732"/>
    <hyperlink ref="D1734" r:id="rId635" display="https://www.facebook.com/profile.php?id=100068090079711"/>
    <hyperlink ref="D1732" r:id="rId636" display="https://www.facebook.com/profile.php?id=100068088114332"/>
    <hyperlink ref="D1730" r:id="rId637" display="https://www.facebook.com/profile.php?id=100068020364679"/>
    <hyperlink ref="D1728" r:id="rId638" display="https://www.facebook.com/profile.php?id=100067995805223"/>
    <hyperlink ref="D1726" r:id="rId639" display="https://www.facebook.com/profile.php?id=100067952975535"/>
    <hyperlink ref="D1724" r:id="rId640" display="https://www.facebook.com/profile.php?id=100067889140411"/>
    <hyperlink ref="D1722" r:id="rId641" display="https://www.facebook.com/profile.php?id=100067882819020"/>
    <hyperlink ref="D1720" r:id="rId642" display="https://www.facebook.com/profile.php?id=100067854802975"/>
    <hyperlink ref="D1718" r:id="rId643" display="https://www.facebook.com/profile.php?id=100067828256155"/>
    <hyperlink ref="D1716" r:id="rId644" display="https://www.facebook.com/profile.php?id=100067814406903"/>
    <hyperlink ref="D1714" r:id="rId645" display="https://www.facebook.com/profile.php?id=100067812049779"/>
    <hyperlink ref="D1712" r:id="rId646" display="https://www.facebook.com/profile.php?id=100067747776271"/>
    <hyperlink ref="D1710" r:id="rId647" display="https://www.facebook.com/profile.php?id=100067747638448"/>
    <hyperlink ref="D1708" r:id="rId648" display="https://www.facebook.com/profile.php?id=100067685321517"/>
    <hyperlink ref="D1706" r:id="rId649" display="https://www.facebook.com/profile.php?id=100067655986648"/>
    <hyperlink ref="D1704" r:id="rId650" display="https://www.facebook.com/profile.php?id=100067649521775"/>
    <hyperlink ref="D1702" r:id="rId651" display="https://www.facebook.com/profile.php?id=100067576680241"/>
    <hyperlink ref="D1700" r:id="rId652" display="https://www.facebook.com/profile.php?id=100067549219356"/>
    <hyperlink ref="D1698" r:id="rId653" display="https://www.facebook.com/profile.php?id=100067498794628"/>
    <hyperlink ref="D1696" r:id="rId654" display="https://www.facebook.com/profile.php?id=100067331566943"/>
    <hyperlink ref="D1694" r:id="rId655" display="https://www.facebook.com/profile.php?id=100067295512257"/>
    <hyperlink ref="D1692" r:id="rId656" display="https://www.facebook.com/profile.php?id=100067222602581"/>
    <hyperlink ref="D1690" r:id="rId657" display="https://www.facebook.com/profile.php?id=100067137930694"/>
    <hyperlink ref="D1688" r:id="rId658" display="https://www.facebook.com/profile.php?id=100067071990063"/>
    <hyperlink ref="D1686" r:id="rId659" display="https://www.facebook.com/profile.php?id=100067057295529"/>
    <hyperlink ref="D1684" r:id="rId660" display="https://www.facebook.com/profile.php?id=100067055584527"/>
    <hyperlink ref="D1682" r:id="rId661" display="https://www.facebook.com/profile.php?id=100067044605467"/>
    <hyperlink ref="D1680" r:id="rId662" display="https://www.facebook.com/profile.php?id=100066986271970"/>
    <hyperlink ref="D1678" r:id="rId663" display="https://www.facebook.com/profile.php?id=100066970045279"/>
    <hyperlink ref="D1676" r:id="rId664" display="https://www.facebook.com/profile.php?id=100066945025714"/>
    <hyperlink ref="D1674" r:id="rId665" display="https://www.facebook.com/profile.php?id=100066931326370"/>
    <hyperlink ref="D1672" r:id="rId666" display="https://www.facebook.com/profile.php?id=100066851919738"/>
    <hyperlink ref="D1670" r:id="rId667" display="https://www.facebook.com/profile.php?id=100066812070502"/>
    <hyperlink ref="D1668" r:id="rId668" display="https://www.facebook.com/profile.php?id=100066732884699"/>
    <hyperlink ref="D1666" r:id="rId669" display="https://www.facebook.com/profile.php?id=100066720815458"/>
    <hyperlink ref="D1664" r:id="rId670" display="https://www.facebook.com/profile.php?id=100066717827167"/>
    <hyperlink ref="D1662" r:id="rId671" display="https://www.facebook.com/profile.php?id=100066714752144"/>
    <hyperlink ref="D1660" r:id="rId672" display="https://www.facebook.com/profile.php?id=100066684801981"/>
    <hyperlink ref="D1658" r:id="rId673" display="https://www.facebook.com/profile.php?id=100066626566441"/>
    <hyperlink ref="D1656" r:id="rId674" display="https://www.facebook.com/profile.php?id=100066576231432"/>
    <hyperlink ref="D1654" r:id="rId675" display="https://www.facebook.com/profile.php?id=100066573889335"/>
    <hyperlink ref="D1652" r:id="rId676" display="https://www.facebook.com/profile.php?id=100066572415516"/>
    <hyperlink ref="D1650" r:id="rId677" display="https://www.facebook.com/profile.php?id=100066490612359"/>
    <hyperlink ref="D1648" r:id="rId678" display="https://www.facebook.com/profile.php?id=100066478945818"/>
    <hyperlink ref="D1646" r:id="rId679" display="https://www.facebook.com/profile.php?id=100066470445234"/>
    <hyperlink ref="D1644" r:id="rId680" display="https://www.facebook.com/profile.php?id=100066460841298"/>
    <hyperlink ref="D1642" r:id="rId681" display="https://www.facebook.com/profile.php?id=100066355458012"/>
    <hyperlink ref="D1640" r:id="rId682" display="https://www.facebook.com/profile.php?id=100066347633364"/>
    <hyperlink ref="D1638" r:id="rId683" display="https://www.facebook.com/profile.php?id=100066334665937"/>
    <hyperlink ref="D1636" r:id="rId684" display="https://www.facebook.com/profile.php?id=100066235015891"/>
    <hyperlink ref="D1634" r:id="rId685" display="https://www.facebook.com/profile.php?id=100066147215578"/>
    <hyperlink ref="D1632" r:id="rId686" display="https://www.facebook.com/profile.php?id=100066138963517"/>
    <hyperlink ref="D1630" r:id="rId687" display="https://www.facebook.com/profile.php?id=100065746200730"/>
    <hyperlink ref="D1628" r:id="rId688" display="https://www.facebook.com/profile.php?id=100065703663197"/>
    <hyperlink ref="D1626" r:id="rId689" display="https://www.facebook.com/profile.php?id=100065677472004"/>
    <hyperlink ref="D1624" r:id="rId690" display="https://www.facebook.com/profile.php?id=100065622514243"/>
    <hyperlink ref="D1622" r:id="rId691" display="https://www.facebook.com/profile.php?id=100065621074319"/>
    <hyperlink ref="D1620" r:id="rId692" display="https://www.facebook.com/profile.php?id=100065534625442"/>
    <hyperlink ref="D1618" r:id="rId693" display="https://www.facebook.com/profile.php?id=100065473239712"/>
    <hyperlink ref="D1616" r:id="rId694" display="https://www.facebook.com/profile.php?id=100065430912017"/>
    <hyperlink ref="D1614" r:id="rId695" display="https://www.facebook.com/profile.php?id=100065315687352"/>
    <hyperlink ref="D1612" r:id="rId696" display="https://www.facebook.com/profile.php?id=100065263861384"/>
    <hyperlink ref="D1610" r:id="rId697" display="https://www.facebook.com/profile.php?id=100065218171447"/>
    <hyperlink ref="D1608" r:id="rId698" display="https://www.facebook.com/profile.php?id=100065175061816"/>
    <hyperlink ref="D1606" r:id="rId699" display="https://www.facebook.com/profile.php?id=100065164644540"/>
    <hyperlink ref="D1604" r:id="rId700" display="https://www.facebook.com/profile.php?id=100065162244750"/>
    <hyperlink ref="D1602" r:id="rId701" display="https://www.facebook.com/profile.php?id=100065035449071"/>
    <hyperlink ref="D1600" r:id="rId702" display="https://www.facebook.com/profile.php?id=100064974845120"/>
    <hyperlink ref="D1598" r:id="rId703" display="https://www.facebook.com/profile.php?id=100064962757159"/>
    <hyperlink ref="D1596" r:id="rId704" display="https://www.facebook.com/profile.php?id=100064939956935"/>
    <hyperlink ref="D1594" r:id="rId705" display="https://www.facebook.com/profile.php?id=100064932122178"/>
    <hyperlink ref="D1592" r:id="rId706" display="https://www.facebook.com/profile.php?id=100064903382297"/>
    <hyperlink ref="D1590" r:id="rId707" display="https://www.facebook.com/profile.php?id=100064871462902"/>
    <hyperlink ref="D1588" r:id="rId708" display="https://www.facebook.com/profile.php?id=100064836917895"/>
    <hyperlink ref="D1586" r:id="rId709" display="https://www.facebook.com/profile.php?id=100064831595465"/>
    <hyperlink ref="D1584" r:id="rId710" display="https://www.facebook.com/profile.php?id=100064831053068"/>
    <hyperlink ref="D1582" r:id="rId711" display="https://www.facebook.com/profile.php?id=100064826936706"/>
    <hyperlink ref="D1580" r:id="rId712" display="https://www.facebook.com/profile.php?id=100064794546201"/>
    <hyperlink ref="D1578" r:id="rId713" display="https://www.facebook.com/profile.php?id=100064791529293"/>
    <hyperlink ref="D1576" r:id="rId714" display="https://www.facebook.com/profile.php?id=100064791036069"/>
    <hyperlink ref="D1574" r:id="rId715" display="https://www.facebook.com/profile.php?id=100064790689546"/>
    <hyperlink ref="D1572" r:id="rId716" display="https://www.facebook.com/profile.php?id=100064783453199"/>
    <hyperlink ref="D1570" r:id="rId717" display="https://www.facebook.com/profile.php?id=100064777717950"/>
    <hyperlink ref="D1568" r:id="rId718" display="https://www.facebook.com/profile.php?id=100064770193620"/>
    <hyperlink ref="D1566" r:id="rId719" display="https://www.facebook.com/profile.php?id=100064752490634"/>
    <hyperlink ref="D1564" r:id="rId720" display="https://www.facebook.com/profile.php?id=100064752277055"/>
    <hyperlink ref="D1562" r:id="rId721" display="https://www.facebook.com/profile.php?id=100064714087264"/>
    <hyperlink ref="D1560" r:id="rId722" display="https://www.facebook.com/profile.php?id=100064714059605"/>
    <hyperlink ref="D1558" r:id="rId723" display="https://www.facebook.com/profile.php?id=100064675131421"/>
    <hyperlink ref="D1556" r:id="rId724" display="https://www.facebook.com/profile.php?id=100064671017047"/>
    <hyperlink ref="D1554" r:id="rId725" display="https://www.facebook.com/profile.php?id=100064668253476"/>
    <hyperlink ref="D1552" r:id="rId726" display="https://www.facebook.com/profile.php?id=100064666785010"/>
    <hyperlink ref="D1550" r:id="rId727" display="https://www.facebook.com/profile.php?id=100064656283457"/>
    <hyperlink ref="D1548" r:id="rId728" display="https://www.facebook.com/profile.php?id=100064628331014"/>
    <hyperlink ref="D1546" r:id="rId729" display="https://www.facebook.com/profile.php?id=100064620507133"/>
    <hyperlink ref="D1544" r:id="rId730" display="https://www.facebook.com/profile.php?id=100064611109119"/>
    <hyperlink ref="D1542" r:id="rId731" display="https://www.facebook.com/profile.php?id=100064601327104"/>
    <hyperlink ref="D1540" r:id="rId732" display="https://www.facebook.com/profile.php?id=100064601265357"/>
    <hyperlink ref="D1538" r:id="rId733" display="https://www.facebook.com/profile.php?id=100064556987688"/>
    <hyperlink ref="D1536" r:id="rId734" display="https://www.facebook.com/profile.php?id=100064518767537"/>
    <hyperlink ref="D1534" r:id="rId735" display="https://www.facebook.com/profile.php?id=100064509586365"/>
    <hyperlink ref="D1532" r:id="rId736" display="https://www.facebook.com/profile.php?id=100064504334143"/>
    <hyperlink ref="D1530" r:id="rId737" display="https://www.facebook.com/profile.php?id=100064497400821"/>
    <hyperlink ref="D1528" r:id="rId738" display="https://www.facebook.com/profile.php?id=100064482352891"/>
    <hyperlink ref="D1526" r:id="rId739" display="https://www.facebook.com/profile.php?id=100064458052002"/>
    <hyperlink ref="D1524" r:id="rId740" display="https://www.facebook.com/profile.php?id=100064421543211"/>
    <hyperlink ref="D1522" r:id="rId741" display="https://www.facebook.com/profile.php?id=100064418660205"/>
    <hyperlink ref="D1520" r:id="rId742" display="https://www.facebook.com/profile.php?id=100064380566075"/>
    <hyperlink ref="D1518" r:id="rId743" display="https://www.facebook.com/profile.php?id=100064363196517"/>
    <hyperlink ref="D1516" r:id="rId744" display="https://www.facebook.com/profile.php?id=100064357471648"/>
    <hyperlink ref="D1514" r:id="rId745" display="https://www.facebook.com/profile.php?id=100064265732831"/>
    <hyperlink ref="D1512" r:id="rId746" display="https://www.facebook.com/profile.php?id=100064129990195"/>
    <hyperlink ref="D1510" r:id="rId747" display="https://www.facebook.com/profile.php?id=100064110429551"/>
    <hyperlink ref="D1508" r:id="rId748" display="https://www.facebook.com/profile.php?id=100064098489738"/>
    <hyperlink ref="D1506" r:id="rId749" display="https://www.facebook.com/profile.php?id=100064070261362"/>
    <hyperlink ref="D1504" r:id="rId750" display="https://www.facebook.com/profile.php?id=100064067769175"/>
    <hyperlink ref="D1502" r:id="rId751" display="https://www.facebook.com/profile.php?id=100064030693716"/>
    <hyperlink ref="D1500" r:id="rId752" display="https://www.facebook.com/profile.php?id=100064027720140"/>
    <hyperlink ref="D1498" r:id="rId753" display="https://www.facebook.com/profile.php?id=100063961307952"/>
    <hyperlink ref="D1496" r:id="rId754" display="https://www.facebook.com/profile.php?id=100063927438634"/>
    <hyperlink ref="D1494" r:id="rId755" display="https://www.facebook.com/profile.php?id=100063904352025"/>
    <hyperlink ref="D1492" r:id="rId756" display="https://www.facebook.com/profile.php?id=100063899688942"/>
    <hyperlink ref="D1490" r:id="rId757" display="https://www.facebook.com/profile.php?id=100063893357078"/>
    <hyperlink ref="D1488" r:id="rId758" display="https://www.facebook.com/profile.php?id=100063855331149"/>
    <hyperlink ref="D1486" r:id="rId759" display="https://www.facebook.com/profile.php?id=100063839059089"/>
    <hyperlink ref="D1484" r:id="rId760" display="https://www.facebook.com/profile.php?id=100063836151813"/>
    <hyperlink ref="D1482" r:id="rId761" display="https://www.facebook.com/profile.php?id=100063767851152"/>
    <hyperlink ref="D1480" r:id="rId762" display="https://www.facebook.com/profile.php?id=100063767276346"/>
    <hyperlink ref="D1478" r:id="rId763" display="https://www.facebook.com/profile.php?id=100063767087359"/>
    <hyperlink ref="D1476" r:id="rId764" display="https://www.facebook.com/profile.php?id=100063762270805"/>
    <hyperlink ref="D1474" r:id="rId765" display="https://www.facebook.com/profile.php?id=100063760157490"/>
    <hyperlink ref="D1472" r:id="rId766" display="https://www.facebook.com/profile.php?id=100063753775737"/>
    <hyperlink ref="D1470" r:id="rId767" display="https://www.facebook.com/profile.php?id=100063752366439"/>
    <hyperlink ref="D1468" r:id="rId768" display="https://www.facebook.com/profile.php?id=100063744294278"/>
    <hyperlink ref="D1466" r:id="rId769" display="https://www.facebook.com/profile.php?id=100063719319827"/>
    <hyperlink ref="D1464" r:id="rId770" display="https://www.facebook.com/profile.php?id=100063717206258"/>
    <hyperlink ref="D1462" r:id="rId771" display="https://www.facebook.com/profile.php?id=100063713584068"/>
    <hyperlink ref="D1460" r:id="rId772" display="https://www.facebook.com/profile.php?id=100063708000369"/>
    <hyperlink ref="D1458" r:id="rId773" display="https://www.facebook.com/profile.php?id=100063702752917"/>
    <hyperlink ref="D1456" r:id="rId774" display="https://www.facebook.com/profile.php?id=100063679467123"/>
    <hyperlink ref="D1454" r:id="rId775" display="https://www.facebook.com/profile.php?id=100063673751543"/>
    <hyperlink ref="D1452" r:id="rId776" display="https://www.facebook.com/profile.php?id=100063651312687&amp;__cft__[0]=AZXPOpWs6Mhi1kwOFuY72DFvPh5-YXI36eujlOolBo16o-97k1nDpcHum2yk0V7Dh_QhjXGssV47hrp6ZJHbZ91gFo3qC1HaRhXb6xRSseCdEXCXbqxx9JRrcpROYAotEZE&amp;__tn__=-UC%2CP-R"/>
    <hyperlink ref="D1450" r:id="rId777" display="https://www.facebook.com/profile.php?id=100063649359751"/>
    <hyperlink ref="D1448" r:id="rId778" display="https://www.facebook.com/profile.php?id=100063632978257"/>
    <hyperlink ref="D1446" r:id="rId779" display="https://www.facebook.com/profile.php?id=100063623409795"/>
    <hyperlink ref="D1444" r:id="rId780" display="https://www.facebook.com/profile.php?id=100063620106081"/>
    <hyperlink ref="D1442" r:id="rId781" display="https://www.facebook.com/profile.php?id=100063607177501"/>
    <hyperlink ref="D1440" r:id="rId782" display="https://www.facebook.com/profile.php?id=100063598090258"/>
    <hyperlink ref="D1438" r:id="rId783" display="https://www.facebook.com/profile.php?id=100063596555894"/>
    <hyperlink ref="D1436" r:id="rId784" display="https://www.facebook.com/profile.php?id=100063594541910"/>
    <hyperlink ref="D1434" r:id="rId785" display="https://www.facebook.com/profile.php?id=100063589652011"/>
    <hyperlink ref="D1432" r:id="rId786" display="https://www.facebook.com/profile.php?id=100063571901654"/>
    <hyperlink ref="D1430" r:id="rId787" display="https://www.facebook.com/profile.php?id=100063571479405"/>
    <hyperlink ref="D1428" r:id="rId788" display="https://www.facebook.com/profile.php?id=100063570431358"/>
    <hyperlink ref="D1426" r:id="rId789" display="https://www.facebook.com/profile.php?id=100063557649899"/>
    <hyperlink ref="D1424" r:id="rId790" display="https://www.facebook.com/profile.php?id=100063556540192"/>
    <hyperlink ref="D1422" r:id="rId791" display="https://www.facebook.com/profile.php?id=100063550327949"/>
    <hyperlink ref="D1420" r:id="rId792" display="https://www.facebook.com/profile.php?id=100063548856915"/>
    <hyperlink ref="D1418" r:id="rId793" display="https://www.facebook.com/profile.php?id=100063537790298"/>
    <hyperlink ref="D1416" r:id="rId794" display="https://www.facebook.com/profile.php?id=100063532419754"/>
    <hyperlink ref="D1414" r:id="rId795" display="https://www.facebook.com/profile.php?id=100063526900476"/>
    <hyperlink ref="D1412" r:id="rId796" display="https://www.facebook.com/profile.php?id=100063523804348"/>
    <hyperlink ref="D1410" r:id="rId797" display="https://www.facebook.com/profile.php?id=100063521958540"/>
    <hyperlink ref="D1408" r:id="rId798" display="https://www.facebook.com/profile.php?id=100063508573466"/>
    <hyperlink ref="D1406" r:id="rId799" display="https://www.facebook.com/profile.php?id=100063495044863"/>
    <hyperlink ref="D1404" r:id="rId800" display="https://www.facebook.com/profile.php?id=100063494855130"/>
    <hyperlink ref="D1402" r:id="rId801" display="https://www.facebook.com/profile.php?id=100063492099584"/>
    <hyperlink ref="D1400" r:id="rId802" display="https://www.facebook.com/profile.php?id=100063490723830"/>
    <hyperlink ref="D1398" r:id="rId803" display="https://www.facebook.com/profile.php?id=100063488833805"/>
    <hyperlink ref="D1396" r:id="rId804" display="https://www.facebook.com/profile.php?id=100063474136483"/>
    <hyperlink ref="D1394" r:id="rId805" display="https://www.facebook.com/profile.php?id=100063467105701"/>
    <hyperlink ref="D1392" r:id="rId806" display="https://www.facebook.com/profile.php?id=100063464831808"/>
    <hyperlink ref="D1390" r:id="rId807" display="https://www.facebook.com/profile.php?id=100063458289968"/>
    <hyperlink ref="D1388" r:id="rId808" display="https://www.facebook.com/profile.php?id=100063441986931"/>
    <hyperlink ref="D1386" r:id="rId809" display="https://www.facebook.com/profile.php?id=100063437396527"/>
    <hyperlink ref="D1384" r:id="rId810" display="https://www.facebook.com/profile.php?id=100063399847570"/>
    <hyperlink ref="D1382" r:id="rId811" display="https://www.facebook.com/profile.php?id=100063292445489"/>
    <hyperlink ref="D1380" r:id="rId812" display="https://www.facebook.com/profile.php?id=100063247868114"/>
    <hyperlink ref="D1378" r:id="rId813" display="https://www.facebook.com/profile.php?id=100063222819738"/>
    <hyperlink ref="D1376" r:id="rId814" display="https://www.facebook.com/profile.php?id=100063116625805"/>
    <hyperlink ref="D1374" r:id="rId815" display="https://www.facebook.com/profile.php?id=100063062688308"/>
    <hyperlink ref="D1372" r:id="rId816" display="https://www.facebook.com/profile.php?id=100063050599572"/>
    <hyperlink ref="D1370" r:id="rId817" display="https://www.facebook.com/profile.php?id=100063037426322"/>
    <hyperlink ref="D1368" r:id="rId818" display="https://www.facebook.com/profile.php?id=100062935224593"/>
    <hyperlink ref="D1366" r:id="rId819" display="https://www.facebook.com/profile.php?id=100062863521624"/>
    <hyperlink ref="D1364" r:id="rId820" display="https://www.facebook.com/profile.php?id=100062609227953"/>
    <hyperlink ref="D1362" r:id="rId821" display="https://www.facebook.com/profile.php?id=100062105631384"/>
    <hyperlink ref="D1360" r:id="rId822" display="https://www.facebook.com/profile.php?id=100061688553553"/>
    <hyperlink ref="D1358" r:id="rId823" display="https://www.facebook.com/profile.php?id=100061614877552"/>
    <hyperlink ref="D1356" r:id="rId824" display="https://www.facebook.com/profile.php?id=100061283673247"/>
    <hyperlink ref="D1354" r:id="rId825" display="https://www.facebook.com/profile.php?id=100061229988068"/>
    <hyperlink ref="D1352" r:id="rId826" display="https://www.facebook.com/profile.php?id=100061229732484"/>
    <hyperlink ref="D1350" r:id="rId827" display="https://www.facebook.com/profile.php?id=100061061852112"/>
    <hyperlink ref="D1348" r:id="rId828" display="https://www.facebook.com/profile.php?id=100061004888210"/>
    <hyperlink ref="D1346" r:id="rId829" display="https://www.facebook.com/profile.php?id=100060830342199"/>
    <hyperlink ref="D1344" r:id="rId830" display="https://www.facebook.com/profile.php?id=100060822481658"/>
    <hyperlink ref="D1342" r:id="rId831" display="https://www.facebook.com/profile.php?id=100060685411306"/>
    <hyperlink ref="D1340" r:id="rId832" display="https://www.facebook.com/profile.php?id=100060182194802"/>
    <hyperlink ref="D1338" r:id="rId833" display="https://www.facebook.com/profile.php?id=100060108394604"/>
    <hyperlink ref="D1336" r:id="rId834" display="https://www.facebook.com/profile.php?id=100059965772460"/>
    <hyperlink ref="D1334" r:id="rId835" display="https://www.facebook.com/profile.php?id=100059939490129"/>
    <hyperlink ref="D1332" r:id="rId836" display="https://www.facebook.com/profile.php?id=100059759550442"/>
    <hyperlink ref="D1330" r:id="rId837" display="https://www.facebook.com/profile.php?id=100059662381548"/>
    <hyperlink ref="D1328" r:id="rId838" display="https://www.facebook.com/profile.php?id=100059174680984"/>
    <hyperlink ref="D1326" r:id="rId839" display="https://www.facebook.com/profile.php?id=100059080037701"/>
    <hyperlink ref="D1324" r:id="rId840" display="https://www.facebook.com/profile.php?id=100058684023511"/>
    <hyperlink ref="D1322" r:id="rId841" display="https://www.facebook.com/profile.php?id=100058561621239"/>
    <hyperlink ref="D1320" r:id="rId842" display="https://www.facebook.com/profile.php?id=100057637111921"/>
    <hyperlink ref="D1318" r:id="rId843" display="https://www.facebook.com/profile.php?id=100057634801831"/>
    <hyperlink ref="D1316" r:id="rId844" display="https://www.facebook.com/profile.php?id=100057623162213"/>
    <hyperlink ref="D1314" r:id="rId845" display="https://www.facebook.com/profile.php?id=100057603752643"/>
    <hyperlink ref="D1312" r:id="rId846" display="https://www.facebook.com/profile.php?id=100057601652807"/>
    <hyperlink ref="D1310" r:id="rId847" display="https://www.facebook.com/profile.php?id=100057574024652"/>
    <hyperlink ref="D1308" r:id="rId848" display="https://www.facebook.com/profile.php?id=100057562954980"/>
    <hyperlink ref="D1306" r:id="rId849" display="https://www.facebook.com/profile.php?id=100057504127294"/>
    <hyperlink ref="D1304" r:id="rId850" display="https://www.facebook.com/profile.php?id=100057116153272"/>
    <hyperlink ref="D1302" r:id="rId851" display="https://www.facebook.com/profile.php?id=100057086064549"/>
    <hyperlink ref="D1300" r:id="rId852" display="https://www.facebook.com/profile.php?id=100057052916220"/>
    <hyperlink ref="D1298" r:id="rId853" display="https://www.facebook.com/profile.php?id=100057037647069"/>
    <hyperlink ref="D1296" r:id="rId854" display="https://www.facebook.com/profile.php?id=100055957667142"/>
    <hyperlink ref="D1294" r:id="rId855" display="https://www.facebook.com/profile.php?id=100055726098454"/>
    <hyperlink ref="D1292" r:id="rId856" display="https://www.facebook.com/profile.php?id=100053534653999"/>
    <hyperlink ref="D1290" r:id="rId857" display="https://www.facebook.com/profile.php?id=100052877869691"/>
    <hyperlink ref="D1288" r:id="rId858" display="https://www.facebook.com/profile.php?id=100052590858231"/>
    <hyperlink ref="D1286" r:id="rId859" display="https://www.facebook.com/profile.php?id=100052222883950"/>
    <hyperlink ref="D1284" r:id="rId860" display="https://www.facebook.com/profile.php?id=100051158777042"/>
    <hyperlink ref="D1282" r:id="rId861" display="https://www.facebook.com/profile.php?id=100050620252362"/>
    <hyperlink ref="D1280" r:id="rId862" display="https://www.facebook.com/profile.php?id=100050389963999"/>
    <hyperlink ref="D1278" r:id="rId863" display="https://www.facebook.com/profile.php?id=100050022472364"/>
    <hyperlink ref="D1276" r:id="rId864" display="https://www.facebook.com/profile.php?id=100048174623428"/>
    <hyperlink ref="D1274" r:id="rId865" display="https://www.facebook.com/profile.php?id=100047352883765"/>
    <hyperlink ref="D1272" r:id="rId866" display="https://www.facebook.com/profile.php?id=100046294881355"/>
    <hyperlink ref="D1270" r:id="rId867" display="https://www.facebook.com/profile.php?id=100045290396401"/>
    <hyperlink ref="D1268" r:id="rId868" display="https://www.facebook.com/profile.php?id=100044319733879"/>
    <hyperlink ref="D1266" r:id="rId869" display="https://www.facebook.com/profile.php?id=100044100765651"/>
    <hyperlink ref="D1264" r:id="rId870" display="https://www.facebook.com/profile.php?id=100043184078413"/>
    <hyperlink ref="D1262" r:id="rId871" display="https://www.facebook.com/profile.php?id=100042409644598"/>
    <hyperlink ref="D1260" r:id="rId872" display="https://www.facebook.com/profile.php?id=100041374237807"/>
    <hyperlink ref="D1258" r:id="rId873" display="https://www.facebook.com/profile.php?id=100039604761947"/>
    <hyperlink ref="D1256" r:id="rId874" display="https://www.facebook.com/profile.php?id=100039385221953"/>
    <hyperlink ref="D1254" r:id="rId875" display="https://www.facebook.com/profile.php?id=100034707650596"/>
    <hyperlink ref="D1252" r:id="rId876" display="https://www.facebook.com/profile.php?id=100034431847238"/>
    <hyperlink ref="D1250" r:id="rId877" display="https://www.facebook.com/profile.php?id=100033535308059"/>
    <hyperlink ref="D1248" r:id="rId878" display="https://www.facebook.com/profile.php?id=100032459812635"/>
    <hyperlink ref="D1246" r:id="rId879" display="https://www.facebook.com/profile.php?id=100030929003525"/>
    <hyperlink ref="D1244" r:id="rId880" display="https://www.facebook.com/profile.php?id=100030897323665"/>
    <hyperlink ref="D1242" r:id="rId881" display="https://www.facebook.com/profile.php?id=100029060573137"/>
    <hyperlink ref="D1240" r:id="rId882" display="https://www.facebook.com/profile.php?id=100028607537605"/>
    <hyperlink ref="D1238" r:id="rId883" display="https://www.facebook.com/profile.php?id=100028578047777"/>
    <hyperlink ref="D1236" r:id="rId884" display="https://www.facebook.com/profile.php?id=100027924745740"/>
    <hyperlink ref="D1234" r:id="rId885" display="https://www.facebook.com/profile.php?id=100027717266493"/>
    <hyperlink ref="D1232" r:id="rId886" display="https://www.facebook.com/profile.php?id=100025904610034"/>
    <hyperlink ref="D1230" r:id="rId887" display="https://www.facebook.com/profile.php?id=100024476700818"/>
    <hyperlink ref="D1228" r:id="rId888" display="https://www.facebook.com/profile.php?id=100023527992692"/>
    <hyperlink ref="D1226" r:id="rId889" display="https://www.facebook.com/profile.php?id=100021280942424"/>
    <hyperlink ref="D1224" r:id="rId890" display="https://www.facebook.com/policeZaHung"/>
    <hyperlink ref="D1222" r:id="rId891" display="https://www.facebook.com/policexatu/"/>
    <hyperlink ref="D1220" r:id="rId892" display="https://www.facebook.com/policexatradon"/>
    <hyperlink ref="D1218" r:id="rId893" display="https://www.facebook.com/policexadang/"/>
    <hyperlink ref="D1216" r:id="rId894" display="https://www.facebook.com/policevinhchan/"/>
    <hyperlink ref="D1214" r:id="rId895" display="https://www.facebook.com/PoliceVC"/>
    <hyperlink ref="D1212" r:id="rId896" display="https://www.facebook.com/POLICETRHY"/>
    <hyperlink ref="D1210" r:id="rId897" display="https://www.facebook.com/policetravinh/"/>
    <hyperlink ref="D1208" r:id="rId898" display="https://www.facebook.com/policetraleng"/>
    <hyperlink ref="D1206" r:id="rId899" display="https://www.facebook.com/policetrakot"/>
    <hyperlink ref="D1204" r:id="rId900" display="https://www.facebook.com/policetraka"/>
    <hyperlink ref="D1202" r:id="rId901" display="https://www.facebook.com/policetradoc"/>
    <hyperlink ref="D1200" r:id="rId902" display="https://www.facebook.com/policetienson/"/>
    <hyperlink ref="D1198" r:id="rId903" display="https://www.facebook.com/policetienphuoc"/>
    <hyperlink ref="D1196" r:id="rId904" display="https://www.facebook.com/policetienphong/"/>
    <hyperlink ref="D1194" r:id="rId905" display="https://www.facebook.com/policetienngoc/"/>
    <hyperlink ref="D1192" r:id="rId906" display="https://www.facebook.com/policetienlanh"/>
    <hyperlink ref="D1190" r:id="rId907" display="https://www.facebook.com/policetienha/"/>
    <hyperlink ref="D1188" r:id="rId908" display="https://www.facebook.com/policetienchau"/>
    <hyperlink ref="D1186" r:id="rId909" display="https://www.facebook.com/policetiencanh"/>
    <hyperlink ref="D1184" r:id="rId910" display="https://www.facebook.com/PoliceThuyDan/"/>
    <hyperlink ref="D1182" r:id="rId911" display="https://www.facebook.com/policethangbinh/"/>
    <hyperlink ref="D1180" r:id="rId912" display="https://www.facebook.com/policetaygiang"/>
    <hyperlink ref="D1178" r:id="rId913" display="https://www.facebook.com/policetanbinh"/>
    <hyperlink ref="D1176" r:id="rId914" display="https://www.facebook.com/policetamxuan1"/>
    <hyperlink ref="D1174" r:id="rId915" display="https://www.facebook.com/policetamlanh/"/>
    <hyperlink ref="D1172" r:id="rId916" display="https://www.facebook.com/policetalu"/>
    <hyperlink ref="D1170" r:id="rId917" display="https://www.facebook.com/policesongkon"/>
    <hyperlink ref="D1168" r:id="rId918" display="https://www.facebook.com/policequetrung"/>
    <hyperlink ref="D1166" r:id="rId919" display="https://www.facebook.com/policequethuan"/>
    <hyperlink ref="D1164" r:id="rId920" display="https://www.facebook.com/policequeson"/>
    <hyperlink ref="D1162" r:id="rId921" display="https://www.facebook.com/policequephu"/>
    <hyperlink ref="D1160" r:id="rId922" display="https://www.facebook.com/policequelong"/>
    <hyperlink ref="D1158" r:id="rId923" display="https://www.facebook.com/policequangnam"/>
    <hyperlink ref="D1156" r:id="rId924" display="https://www.facebook.com/policeprao/"/>
    <hyperlink ref="D1154" r:id="rId925" display="https://www.facebook.com/policephuocnang"/>
    <hyperlink ref="D1152" r:id="rId926" display="https://www.facebook.com/Policephuocmy/"/>
    <hyperlink ref="D1150" r:id="rId927" display="https://www.facebook.com/policephuockim"/>
    <hyperlink ref="D1148" r:id="rId928" display="https://www.facebook.com/policephuocgia"/>
    <hyperlink ref="D1146" r:id="rId929" display="https://www.facebook.com/Policephuocduc/"/>
    <hyperlink ref="D1144" r:id="rId930" display="https://www.facebook.com/policephuninh/"/>
    <hyperlink ref="D1142" r:id="rId931" display="https://www.facebook.com/policenongson"/>
    <hyperlink ref="D1140" r:id="rId932" display="https://www.facebook.com/policengavinh/"/>
    <hyperlink ref="D1138" r:id="rId933" display="https://www.facebook.com/policenamtramy"/>
    <hyperlink ref="D1136" r:id="rId934" display="https://www.facebook.com/policenamgiang"/>
    <hyperlink ref="D1134" r:id="rId935" display="https://www.facebook.com/policenamdinh"/>
    <hyperlink ref="D1132" r:id="rId936" display="https://www.facebook.com/policemacooih"/>
    <hyperlink ref="D1130" r:id="rId937" display="https://www.facebook.com/policekadang"/>
    <hyperlink ref="D1128" r:id="rId938" display="https://www.facebook.com/policejongay"/>
    <hyperlink ref="D1126" r:id="rId939" display="https://www.facebook.com/policehoian"/>
    <hyperlink ref="D1124" r:id="rId940" display="https://www.facebook.com/policehiepthuan/"/>
    <hyperlink ref="D1122" r:id="rId941" display="https://www.facebook.com/policehiepduc/"/>
    <hyperlink ref="D1120" r:id="rId942" display="https://www.facebook.com/policeduyxuyen"/>
    <hyperlink ref="D1118" r:id="rId943" display="https://www.facebook.com/policeduyvinh"/>
    <hyperlink ref="D1116" r:id="rId944" display="https://www.facebook.com/policeduytrung"/>
    <hyperlink ref="D1114" r:id="rId945" display="https://www.facebook.com/policeduytrinh"/>
    <hyperlink ref="D1112" r:id="rId946" display="https://www.facebook.com/policeduythu"/>
    <hyperlink ref="D1110" r:id="rId947" display="https://www.facebook.com/policeduytan"/>
    <hyperlink ref="D1108" r:id="rId948" display="https://www.facebook.com/policeduyson"/>
    <hyperlink ref="D1106" r:id="rId949" display="https://www.facebook.com/policeduyphuoc/"/>
    <hyperlink ref="D1104" r:id="rId950" display="https://www.facebook.com/policeduyphu"/>
    <hyperlink ref="D1102" r:id="rId951" display="https://www.facebook.com/policeduynghia"/>
    <hyperlink ref="D1100" r:id="rId952" display="https://www.facebook.com/policeduyhoa"/>
    <hyperlink ref="D1098" r:id="rId953" display="https://www.facebook.com/policeduyhai"/>
    <hyperlink ref="D1096" r:id="rId954" display="https://www.facebook.com/policeduychau"/>
    <hyperlink ref="D1094" r:id="rId955" display="https://www.facebook.com/policedonggiang"/>
    <hyperlink ref="D1092" r:id="rId956" display="https://www.facebook.com/policedienhong/"/>
    <hyperlink ref="D1090" r:id="rId957" display="https://www.facebook.com/policedienban/"/>
    <hyperlink ref="D1088" r:id="rId958" display="https://www.facebook.com/policedaithanh"/>
    <hyperlink ref="D1086" r:id="rId959" display="https://www.facebook.com/PoliceDaiPhong/?__cft__[0]=AZVpeu2CcGbMOJDjbxyfje_erSGW9f-wI3WL2fB1yn5T4YMIIIBAT4u-IL4khrGPmQViHYXEpHMpOv1bqAO_ky_NF7lYCJog_5-QQXmgTOl0XJJVl0EQmxlEHasjAGotisQ&amp;__tn__=kC%2CP-R"/>
    <hyperlink ref="D1084" r:id="rId960" display="https://www.facebook.com/policedailoc/"/>
    <hyperlink ref="D1082" r:id="rId961" display="https://www.facebook.com/policedaihong"/>
    <hyperlink ref="D1080" r:id="rId962" display="https://www.facebook.com/policedaicuong/"/>
    <hyperlink ref="D1078" r:id="rId963" display="https://www.facebook.com/policedaichanh/"/>
    <hyperlink ref="D1076" r:id="rId964" display="https://www.facebook.com/policebinhtu"/>
    <hyperlink ref="D1074" r:id="rId965" display="https://www.facebook.com/policebinhtrieu"/>
    <hyperlink ref="D1072" r:id="rId966" display="https://www.facebook.com/policebinhsa"/>
    <hyperlink ref="D1070" r:id="rId967" display="https://www.facebook.com/policebinhquy"/>
    <hyperlink ref="D1068" r:id="rId968" display="https://www.facebook.com/policeBinhPhuc"/>
    <hyperlink ref="D1066" r:id="rId969" display="https://www.facebook.com/policebinhnguyen"/>
    <hyperlink ref="D1064" r:id="rId970" display="https://www.facebook.com/policebinhlanh"/>
    <hyperlink ref="D1062" r:id="rId971" display="https://www.facebook.com/policebinhdao"/>
    <hyperlink ref="D1060" r:id="rId972" display="https://www.facebook.com/policeBinhAn"/>
    <hyperlink ref="D1058" r:id="rId973" display="https://www.facebook.com/policeavuong/"/>
    <hyperlink ref="D1056" r:id="rId974" display="https://www.facebook.com/policearooi"/>
    <hyperlink ref="D1054" r:id="rId975" display="https://www.facebook.com/Police.TanBien/"/>
    <hyperlink ref="D1052" r:id="rId976" display="https://www.facebook.com/POLICE.NXA.NLOC.NA/"/>
    <hyperlink ref="D1050" r:id="rId977" display="https://www.facebook.com/Police.An.Duc/"/>
    <hyperlink ref="D1048" r:id="rId978" display="https://www.facebook.com/pnhcadd/"/>
    <hyperlink ref="D1046" r:id="rId979" display="https://www.facebook.com/pncavc/"/>
    <hyperlink ref="D1044" r:id="rId980" display="https://www.facebook.com/PLHLCP"/>
    <hyperlink ref="D1042" r:id="rId981" display="https://www.facebook.com/phuonghoa.020293"/>
    <hyperlink ref="D1040" r:id="rId982" display="https://www.facebook.com/phuoclongbac/"/>
    <hyperlink ref="D1038" r:id="rId983" display="https://www.facebook.com/PhuocBinhpl"/>
    <hyperlink ref="D1036" r:id="rId984" display="https://www.facebook.com/phunucongantinhbacgiang/"/>
    <hyperlink ref="D1034" r:id="rId985" display="https://www.facebook.com/phunuconganquangnam"/>
    <hyperlink ref="D1032" r:id="rId986" display="https://www.facebook.com/phunuconganninhbinh/"/>
    <hyperlink ref="D1030" r:id="rId987" display="https://www.facebook.com/PhunuConganHoaAn"/>
    <hyperlink ref="D1028" r:id="rId988" display="https://www.facebook.com/phunuconganhanam"/>
    <hyperlink ref="D1026" r:id="rId989" display="https://www.facebook.com/PhuNuCongAnDongNai"/>
    <hyperlink ref="D1024" r:id="rId990" display="https://www.facebook.com/PhuNuCongAnDienBien"/>
    <hyperlink ref="D1022" r:id="rId991" display="https://www.facebook.com/phunuconganBacKan"/>
    <hyperlink ref="D1020" r:id="rId992" display="https://www.facebook.com/phunucongan38/"/>
    <hyperlink ref="D1018" r:id="rId993" display="https://www.facebook.com/PHUNUCATYB"/>
    <hyperlink ref="D1016" r:id="rId994" display="https://www.facebook.com/phunucahungyen"/>
    <hyperlink ref="D1014" r:id="rId995" display="https://www.facebook.com/PhuNham113/"/>
    <hyperlink ref="D1012" r:id="rId996" display="https://www.facebook.com/Phong-tr%C3%A0o-to%C3%A0n-d%C3%A2n-b%E1%BA%A3o-v%E1%BB%87-ANTQ-Cam-L%E1%BB%99-111477697191288/"/>
    <hyperlink ref="D1010" r:id="rId997" display="https://www.facebook.com/Phong-tr%C3%A0o-to%C3%A0n-d%C3%A2n-b%E1%BA%A3o-v%E1%BB%87-An-ninh-T%E1%BB%95-Qu%E1%BB%91c-huy%E1%BB%87n-Ph%C3%BA-L%E1%BB%99c-108212797344805"/>
    <hyperlink ref="D1008" r:id="rId998" display="https://www.facebook.com/Phong-tr%C3%A0o-b%E1%BA%A3o-v%E1%BB%87-ANTQ-C%C3%B4ng-an-ngh%E1%BB%87-an-114109893650506/"/>
    <hyperlink ref="D1006" r:id="rId999" display="https://www.facebook.com/Phong-tr%C3%A0o-b%E1%BA%A3o-v%E1%BB%87-an-ninh-T%E1%BB%95-qu%E1%BB%91c-Huy%E1%BB%87n-Nam-%C4%90%C3%B4ng-111069367236187"/>
    <hyperlink ref="D1004" r:id="rId1000" display="https://www.facebook.com/Phong-Tr%C3%A0o-An-Ninh-x%C3%A3-Ngh%C4%A9a-An-Nam-Tr%E1%BB%B1c-Nam-%C4%90%E1%BB%8Bnh-112413644475527"/>
    <hyperlink ref="D1002" r:id="rId1001" display="https://www.facebook.com/phongqlhcninhthuan"/>
    <hyperlink ref="D1000" r:id="rId1002" display="https://www.facebook.com/PhongPC07.SonLa/"/>
    <hyperlink ref="D998" r:id="rId1003" display="https://www.facebook.com/phongcshs"/>
    <hyperlink ref="D996" r:id="rId1004" display="https://www.facebook.com/phongcsgtvinhlong/"/>
    <hyperlink ref="D994" r:id="rId1005" display="https://www.facebook.com/PhongCSGTConganTayNinh/"/>
    <hyperlink ref="D992" r:id="rId1006" display="https://www.facebook.com/phongchongtoiphamtayninh"/>
    <hyperlink ref="D990" r:id="rId1007" display="https://www.facebook.com/phongchongtoiphamsudungcongnghecaoKhanhHoa"/>
    <hyperlink ref="D988" r:id="rId1008" display="https://www.facebook.com/Phongchongtoiphammang.ConganGiaLai"/>
    <hyperlink ref="D986" r:id="rId1009" display="https://www.facebook.com/phongchaylangson/"/>
    <hyperlink ref="D984" r:id="rId1010" display="https://www.facebook.com/phongchaybinhthuan/"/>
    <hyperlink ref="D982" r:id="rId1011" display="https://www.facebook.com/Phongcanhsatquanlyhanhchinhyenbai"/>
    <hyperlink ref="D980" r:id="rId1012" display="https://www.facebook.com/PHONE02923650385/"/>
    <hyperlink ref="D978" r:id="rId1013" display="https://www.facebook.com/phamthaipolice/"/>
    <hyperlink ref="D976" r:id="rId1014" display="https://www.facebook.com/phamnhattinhtcax/"/>
    <hyperlink ref="D974" r:id="rId1015" display="https://www.facebook.com/phamdinhloanca.yt/"/>
    <hyperlink ref="D972" r:id="rId1016" display="https://www.facebook.com/Ph%E1%BB%A5-N%E1%BB%AF-CATP-L%C3%A0o-Cai-109824171257452/"/>
    <hyperlink ref="D970" r:id="rId1017" display="https://www.facebook.com/Ph%E1%BB%A5-n%E1%BB%AF-C%C3%B4ng-an-V%C4%A9nh-Long-105113432069469/"/>
    <hyperlink ref="D968" r:id="rId1018" display="https://www.facebook.com/Ph%E1%BB%A5-n%E1%BB%AF-C%C3%B4ng-an-th%E1%BB%8B-x%C3%A3-Nghi-S%C6%A1n-Thanh-Ho%C3%A1-108968794807953/"/>
    <hyperlink ref="D966" r:id="rId1019" display="https://www.facebook.com/Ph%E1%BB%A5-n%E1%BB%AF-C%C3%B4ng-an-th%C3%A0nh-ph%E1%BB%91-%C4%90%C3%A0-N%E1%BA%B5ng-101163909199179/"/>
    <hyperlink ref="D964" r:id="rId1020" display="https://www.facebook.com/Ph%E1%BB%A5-n%E1%BB%AF-C%C3%B4ng-an-Kon-Tum-100791708749336/"/>
    <hyperlink ref="D962" r:id="rId1021" display="https://www.facebook.com/Ph%E1%BB%A5-n%E1%BB%AF-C%C3%B4ng-an-huy%E1%BB%87n-Minh-H%C3%B3a-108169574796225/"/>
    <hyperlink ref="D960" r:id="rId1022" display="https://www.facebook.com/Ph%E1%BB%A5-n%E1%BB%AF-C%C3%B4ng-an-huy%E1%BB%87n-Anh-S%C6%A1n-106619248375906/"/>
    <hyperlink ref="D958" r:id="rId1023" display="https://www.facebook.com/Ph%E1%BB%A5-n%E1%BB%AF-C%C3%B4ng-an-H%E1%BA%A3i-D%C6%B0%C6%A1ng-100805899062227/"/>
    <hyperlink ref="D956" r:id="rId1024" display="https://www.facebook.com/Ph%C3%B2ng-Qu%E1%BA%A3n-L%C3%BD-Xu%E1%BA%A5t-Nh%E1%BA%ADp-C%E1%BA%A3nh-C%C3%B4ng-an-TPHCM-320838152128089"/>
    <hyperlink ref="D954" r:id="rId1025" display="https://www.facebook.com/Ph%C3%B2ng-Qu%E1%BA%A3n-l%C3%BD-Xu%E1%BA%A5t-nh%E1%BA%ADp-c%E1%BA%A3nh-C%C3%B4ng-an-t%E1%BB%89nh-T%C3%A2y-Ninh-103844811858080"/>
    <hyperlink ref="D952" r:id="rId1026" display="https://www.facebook.com/Ph%C3%B2ng-Qu%E1%BA%A3n-l%C3%BD-xu%E1%BA%A5t-nh%E1%BA%ADp-c%E1%BA%A3nh-C%C3%B4ng-an-t%E1%BB%89nh-Qu%E1%BA%A3ng-B%C3%ACnh-152794083558166"/>
    <hyperlink ref="D950" r:id="rId1027" display="https://www.facebook.com/Ph%C3%B2ng-Qu%E1%BA%A3n-l%C3%BD-xu%E1%BA%A5t-nh%E1%BA%ADp-c%E1%BA%A3nh-C%C3%B4ng-an-t%E1%BB%89nh-L%E1%BA%A1ng-S%C6%A1n-106134581739478"/>
    <hyperlink ref="D948" r:id="rId1028" display="https://www.facebook.com/Ph%C3%B2ng-Qu%E1%BA%A3n-l%C3%BD-xu%E1%BA%A5t-nh%E1%BA%ADp-c%E1%BA%A3nh-C%C3%B4ng-an-t%E1%BB%89nh-H%C6%B0ng-Y%C3%AAn-108996041774869"/>
    <hyperlink ref="D946" r:id="rId1029" display="https://www.facebook.com/Ph%C3%B2ng-Qu%E1%BA%A3n-l%C3%BD-xu%E1%BA%A5t-nh%E1%BA%ADp-c%E1%BA%A3nh-C%C3%B4ng-an-t%E1%BB%89nh-H%C3%A0-Giang-105567454724588"/>
    <hyperlink ref="D944" r:id="rId1030" display="https://www.facebook.com/Ph%C3%B2ng-Qu%E1%BA%A3n-l%C3%BD-xu%E1%BA%A5t-nh%E1%BA%ADp-c%E1%BA%A3nh-C%C3%B4ng-an-t%E1%BB%89nh-Gia-Lai-105004101639683"/>
    <hyperlink ref="D942" r:id="rId1031" display="https://www.facebook.com/Ph%C3%B2ng-Qu%E1%BA%A3n-l%C3%BD-Xu%E1%BA%A5t-nh%E1%BA%ADp-c%E1%BA%A3nh-B%C3%ACnh-%C4%90%E1%BB%8Bnh-105168468582796"/>
    <hyperlink ref="D940" r:id="rId1032" display="https://www.facebook.com/Ph%C3%B2ng-K%E1%BB%B9-Thu%E1%BA%ADt-H%C3%ACnh-S%E1%BB%B1-t%E1%BB%89nh-V%C4%A9nh-Long-106719324945202"/>
    <hyperlink ref="D938" r:id="rId1033" display="https://www.facebook.com/Ph%C3%B2ng-K%E1%BB%B9-thu%E1%BA%ADt-h%C3%ACnh-s%E1%BB%B1-C%C3%B4ng-an-t%E1%BB%89nh-Cao-B%E1%BA%B1ng-104832925136628/"/>
    <hyperlink ref="D936" r:id="rId1034" display="https://www.facebook.com/Ph%C3%B2ng-H%E1%BB%93-S%C6%A1-nghi%E1%BB%87p-v%E1%BB%A5-C%C3%B4ng-an-t%E1%BB%89nh-Ki%C3%AAn-Giang-100345106019907/"/>
    <hyperlink ref="D934" r:id="rId1035" display="https://www.facebook.com/Ph%C3%B2ng-H%E1%BB%93-S%C6%A1-Nghi%E1%BB%87p-v%E1%BB%A5-C%C3%B4ng-an-t%E1%BB%89nh-B%E1%BA%A1c-Li%C3%AAu-100867659355225"/>
    <hyperlink ref="D932" r:id="rId1036" display="https://www.facebook.com/Ph%C3%B2ng-H%E1%BA%ADu-c%E1%BA%A7n-C%C3%B4ng-an-t%E1%BB%89nh-H%C3%B2a-B%C3%ACnh-109637311166420"/>
    <hyperlink ref="D930" r:id="rId1037" display="https://www.facebook.com/Ph%C3%B2ng-ch%E1%BB%91ng-ma-t%C3%BAy-Qu%E1%BA%A3ng-Ninh-109582837406342"/>
    <hyperlink ref="D920" r:id="rId1038" display="https://www.facebook.com/Ph%C3%B2ng-ch%C3%A1y-ch%E1%BB%AFa-ch%C3%A1y-H%C3%A0-T%C4%A9nh-109942911631973/"/>
    <hyperlink ref="D918" r:id="rId1039" display="https://www.facebook.com/Ph%C3%B2ng-C%E1%BA%A3nh-s%C3%A1t-Thi-h%C3%A0nh-%C3%A1n-h%C3%ACnh-s%E1%BB%B1-v%C3%A0-H%E1%BB%97-tr%E1%BB%A3-t%C6%B0-ph%C3%A1p-C%C3%B4ng-an-t%E1%BB%89nh-Y%C3%AAn-B%C3%A1i-109012988105185/"/>
    <hyperlink ref="D916" r:id="rId1040" display="https://www.facebook.com/Ph%C3%B2ng-C%E1%BA%A3nh-s%C3%A1t-Qu%E1%BA%A3n-l%C3%BD-h%C3%A0nh-ch%C3%ADnh-v%E1%BB%81-Tr%E1%BA%ADt-t%E1%BB%B1-x%C3%A3-h%E1%BB%99i-C%C3%B4ng-an-t%E1%BB%89nh-V%C4%A9nh-Ph%C3%BAc-107972261935166"/>
    <hyperlink ref="D914" r:id="rId1041" display="https://www.facebook.com/Ph%C3%B2ng-C%E1%BA%A3nh-s%C3%A1t-Qu%E1%BA%A3n-l%C3%BD-h%C3%A0nh-ch%C3%ADnh-v%E1%BB%81-tr%E1%BA%ADt-t%E1%BB%B1-x%C3%A3-h%E1%BB%99i-C%C3%B4ng-an-t%E1%BB%89nh-H%C3%B2a-B%C3%ACnh-106224861608219/"/>
    <hyperlink ref="D912" r:id="rId1042" display="https://www.facebook.com/Ph%C3%B2ng-C%E1%BA%A3nh-s%C3%A1t-QLHC-v%E1%BB%81-TTXH-C%C3%B4ng-an-t%E1%BB%89nh-Qu%E1%BA%A3ng-Tr%E1%BB%8B-108333611555463/"/>
    <hyperlink ref="D910" r:id="rId1043" display="https://www.facebook.com/Ph%C3%B2ng-C%E1%BA%A3nh-s%C3%A1t-QLHC-v%E1%BB%81-TTXH-C%C3%B4ng-an-t%E1%BB%89nh-B%E1%BA%A1c-Li%C3%AAu-105468228854730/"/>
    <hyperlink ref="D908" r:id="rId1044" display="https://www.facebook.com/Ph%C3%B2ng-C%E1%BA%A3nh-s%C3%A1t-QLHC-v%E1%BB%81-TTXH-C%C3%B4ng-an-H%C3%A0-T%C4%A9nh-111444764768783/"/>
    <hyperlink ref="D906" r:id="rId1045" display="https://www.facebook.com/Ph%C3%B2ng-C%E1%BA%A3nh-s%C3%A1t-Ph%C3%B2ng-ch%C3%A1y-ch%E1%BB%AFa-ch%C3%A1y-v%C3%A0-c%E1%BB%A9u-n%E1%BA%A1n-c%E1%BB%A9u-h%E1%BB%99-C%C3%B4ng-an-t%E1%BB%89nh-T%C3%A2y-Ninh-106545335013531"/>
    <hyperlink ref="D904" r:id="rId1046" display="https://www.facebook.com/Ph%C3%B2ng-C%E1%BA%A3nh-s%C3%A1t-PCCC-v%C3%A0-CNCH-C%C3%B4ng-an-t%E1%BB%89nh-Kh%C3%A1nh-H%C3%B2a-101990522334524/"/>
    <hyperlink ref="D902" r:id="rId1047" display="https://www.facebook.com/Ph%C3%B2ng-C%E1%BA%A3nh-s%C3%A1t-PCCC-v%C3%A0-CNCH-C%C3%B4ng-an-t%E1%BB%89nh-B%E1%BA%A1c-Li%C3%AAu-101719179145732/"/>
    <hyperlink ref="D900" r:id="rId1048" display="https://www.facebook.com/Ph%C3%B2ng-C%E1%BA%A3nh-s%C3%A1t-PCCC-CNCH-Ngh%E1%BB%87-An-336153300301211"/>
    <hyperlink ref="D898" r:id="rId1049" display="https://www.facebook.com/Ph%C3%B2ng-C%E1%BA%A3nh-s%C3%A1t-PCCC-CNCH-C%C3%B4ng-an-t%E1%BB%89nh-Th%E1%BB%ABa-Thi%C3%AAn-Hu%E1%BA%BF-107464610940181"/>
    <hyperlink ref="D896" r:id="rId1050" display="https://www.facebook.com/Ph%C3%B2ng-C%E1%BA%A3nh-s%C3%A1t-PCCC-CNCH-C%C3%B4ng-an-t%E1%BB%89nh-T%C3%A2y-Ninh-417483982183607/"/>
    <hyperlink ref="D894" r:id="rId1051" display="https://www.facebook.com/Ph%C3%B2ng-C%E1%BA%A3nh-S%C3%A1t-Kinh-T%E1%BA%BF-C%C3%B4ng-An-Th%C3%A0nh-Ph%E1%BB%91-S%C6%A1n-La-372080179566740"/>
    <hyperlink ref="D892" r:id="rId1052" display="https://www.facebook.com/Ph%C3%B2ng-C%E1%BA%A3nh-s%C3%A1t-kinh-t%E1%BA%BF-C%C3%B4ng-an-t%E1%BB%89nh-H%C3%A0-T%C4%A9nh-108828817978827"/>
    <hyperlink ref="D890" r:id="rId1053" display="https://www.facebook.com/Ph%C3%B2ng-C%E1%BA%A3nh-s%C3%A1t-h%C3%ACnh-s%E1%BB%B1-C%C3%B4ng-an-t%E1%BB%89nh-B%E1%BA%AFc-Ninh-103778048779525"/>
    <hyperlink ref="D888" r:id="rId1054" display="https://www.facebook.com/Ph%C3%B2ng-C%E1%BA%A3nh-s%C3%A1t-giao-th%C3%B4ng-C%C3%B4ng-an-t%E1%BB%89nh-Th%C3%A1i-Nguy%C3%AAn-107574747825126/"/>
    <hyperlink ref="D886" r:id="rId1055" display="https://www.facebook.com/Ph%C3%B2ng-C%E1%BA%A3nh-s%C3%A1t-c%C6%A1-%C4%91%E1%BB%99ng-C%C3%B4ng-an-t%E1%BB%89nh-Th%C3%A1i-B%C3%ACnh-103514338853620/"/>
    <hyperlink ref="D884" r:id="rId1056" display="https://www.facebook.com/Ph%C3%B2ng-C%E1%BA%A3nh-s%C3%A1t-%C4%91i%E1%BB%81u-tra-t%E1%BB%99i-ph%E1%BA%A1m-v%E1%BB%81-ma-tu%C3%BD-C%C3%B4ng-an-Qu%E1%BA%A3ng-B%C3%ACnh-111947791163815"/>
    <hyperlink ref="D882" r:id="rId1057" display="https://www.facebook.com/Ph%C3%B2ng-c%E1%BA%A3nh-s%C3%A1t-%C4%91i%E1%BB%81u-tra-t%E1%BB%99i-ph%E1%BA%A1m-v%E1%BB%81-ma-t%C3%BAy-C%C3%B4ng-an-t%E1%BB%89nh-B%E1%BA%A1c-Li%C3%AAu-110756098337483"/>
    <hyperlink ref="D880" r:id="rId1058" display="https://www.facebook.com/Ph%C3%B2ng-C%E1%BA%A3nh-s%C3%A1t-%C4%91%C6%B0%E1%BB%9Dng-th%E1%BB%A7y-C%C3%B4ng-an-TP-C%E1%BA%A7n-Th%C6%A1-109357158213970/"/>
    <hyperlink ref="D878" r:id="rId1059" display="https://www.facebook.com/Ph%C3%B2ng-An-ninh-N%E1%BB%99i-%C4%91%E1%BB%8Ba-C%C3%B4ng-an-t%E1%BB%89nh-L%E1%BA%A1ng-S%C6%A1n-101843099098714/"/>
    <hyperlink ref="D876" r:id="rId1060" display="https://www.facebook.com/Ph%C3%B2ng-An-ninh-n%E1%BB%99i-%C4%91%E1%BB%8Ba-C%C3%B4ng-an-t%E1%BB%89nh-Ki%C3%AAn-Giang-103880139022074/"/>
    <hyperlink ref="D874" r:id="rId1061" display="https://www.facebook.com/Ph%C3%B2ng-An-ninh-n%E1%BB%99i-%C4%91%E1%BB%8Ba-C%C3%B4ng-an-t%E1%BB%89nh-B%E1%BA%A1c-Li%C3%AAu-100114182775211/"/>
    <hyperlink ref="D872" r:id="rId1062" display="https://www.facebook.com/Ph%C3%B2ng-An-ninh-m%E1%BA%A1ng-PCTP-c%C3%B4ng-ngh%E1%BB%87-cao-CA-H%C3%B2a-B%C3%ACnh-100652039229593/"/>
    <hyperlink ref="D870" r:id="rId1063" display="https://www.facebook.com/Ph%C3%B2ng-An-ninh-kinh-t%E1%BA%BF-C%C3%B4ng-an-t%E1%BB%89nh-Ngh%E1%BB%87-An-105348098032029"/>
    <hyperlink ref="D868" r:id="rId1064" display="https://www.facebook.com/Ph%C3%B2ng-An-ninh-%C4%91i%E1%BB%81u-tra-C%C3%B4ng-an-t%E1%BB%89nh-B%E1%BA%A1c-Li%C3%AAu-100423779408012"/>
    <hyperlink ref="D866" r:id="rId1065" display="https://www.facebook.com/PCTPkhonggianmangCALaiChau/"/>
    <hyperlink ref="D864" r:id="rId1066" display="https://www.facebook.com/pctpduchoa/"/>
    <hyperlink ref="D862" r:id="rId1067" display="https://www.facebook.com/pctp.govap"/>
    <hyperlink ref="D860" r:id="rId1068" display="https://www.facebook.com/pcsgtbacninh/"/>
    <hyperlink ref="D858" r:id="rId1069" display="https://www.facebook.com/CSHSAG/"/>
    <hyperlink ref="D856" r:id="rId1070" display="https://www.facebook.com/csgtvinhphuc/"/>
    <hyperlink ref="D854" r:id="rId1071" display="https://www.facebook.com/csgtthachha/"/>
    <hyperlink ref="D852" r:id="rId1072" display="https://www.facebook.com/csgtsl/"/>
    <hyperlink ref="D850" r:id="rId1073" display="https://www.facebook.com/csgtqb/"/>
    <hyperlink ref="D848" r:id="rId1074" display="https://www.facebook.com/CSGTNGOCLAC/"/>
    <hyperlink ref="D846" r:id="rId1075" display="https://www.facebook.com/csgtcatpquangngai/"/>
    <hyperlink ref="D844" r:id="rId1076" display="https://www.facebook.com/CSGT.TT.CAHTRANYEN"/>
    <hyperlink ref="D842" r:id="rId1077" display="https://www.facebook.com/CSGT.QUANGTRI/"/>
    <hyperlink ref="D840" r:id="rId1078" display="https://www.facebook.com/PC47VIETNAM"/>
    <hyperlink ref="D838" r:id="rId1079" display="https://www.facebook.com/pc08ninhthuan"/>
    <hyperlink ref="D836" r:id="rId1080" display="https://www.facebook.com/PC07PT"/>
    <hyperlink ref="D834" r:id="rId1081" display="https://www.facebook.com/pages/Ph%C3%B2ng-C%E1%BA%A3nh-S%C3%A1t-Ph%C3%B2ng-Ch%C3%A1y-Ch%E1%BB%AFa-Ch%C3%A1y-Huy%E1%BB%87n-Tr%E1%BA%A3ng-Bom/316168225484414"/>
    <hyperlink ref="D832" r:id="rId1082" display="https://www.facebook.com/pages/Ph%C3%B2ng-C%E1%BA%A3nh-S%C3%A1t-Ph%C3%B2ng-Ch%C3%A1y-Ch%E1%BB%AFa-Ch%C3%A1y-C%E1%BB%A9u-N%E1%BA%A1n-C%E1%BB%A9u-H%E1%BB%99-Th%C3%A0nh-Ph%E1%BB%91-Tr%C3%A0-Vinh/1238811686249244"/>
    <hyperlink ref="D830" r:id="rId1083" display="https://www.facebook.com/pages/Ph%C3%B2ng-C%E1%BA%A3nh-S%C3%A1t-Ph%C3%B2ng-Ch%C3%A1y-Ch%E1%BB%AFa-Ch%C3%A1y-C%E1%BB%A9u-N%E1%BA%A1n-C%E1%BB%A9u-H%E1%BB%99-C%C3%B4ng-An-T%E1%BB%89nh-Kontum/549225398586695"/>
    <hyperlink ref="D828" r:id="rId1084" display="https://www.facebook.com/pages/Ph%C3%B2ng-C%E1%BA%A3nh-s%C3%A1t-PCCC-CNCH-C%C3%B4ng-an-t%E1%BB%89nh-B%E1%BA%BFn-Tre/102069361195720"/>
    <hyperlink ref="D826" r:id="rId1085" display="https://www.facebook.com/pages/Ph%C3%B2ng-C%E1%BA%A3nh-S%C3%A1t-C%C3%B4ng-An-T%E1%BB%89nh-Ti%E1%BB%81n-Giang/490436111019752"/>
    <hyperlink ref="D824" r:id="rId1086" display="https://www.facebook.com/pages/Cong-An-Huyen-Dak-Mil/675338282587156"/>
    <hyperlink ref="D822" r:id="rId1087" display="https://www.facebook.com/pages/C%C3%B4ng-an-x%C3%A3-Minh-%C4%90%E1%BB%A9c-HH%E1%BB%9Bn-Qu%E1%BA%A3n/106691501118199"/>
    <hyperlink ref="D820" r:id="rId1088" display="https://www.facebook.com/pages/C%C3%B4ng-An-Qu%E1%BA%ADn-Ph%C3%BA-Nhu%E1%BA%ADn/181616091922981"/>
    <hyperlink ref="D818" r:id="rId1089" display="https://www.facebook.com/pages/B%E1%BB%87nh-X%C3%A1-C%C3%B4ng-An-T%E1%BB%89nh-V%C4%A9nh-Ph%C3%BAc/290282954492890"/>
    <hyperlink ref="D816" r:id="rId1090" display="https://www.facebook.com/pages/B%E1%BB%87nh-x%C3%A1-C%C3%B4ng-an-t%E1%BB%89nh-B%C3%ACnh-Thu%E1%BA%ADn/541486362719573"/>
    <hyperlink ref="D814" r:id="rId1091" display="https://www.facebook.com/pages/B%E1%BB%87nh-X%C3%A1-C%C3%B4ng-An-T%E1%BB%89nh/1874649846151859"/>
    <hyperlink ref="D812" r:id="rId1092" display="https://www.facebook.com/pages/B%E1%BB%87nh-vi%E1%BB%87n-c%C3%B4ng-an-t%E1%BB%89nh-nam-%C4%91%E1%BB%8Bnh/104317994529741"/>
    <hyperlink ref="D810" r:id="rId1093" display="https://www.facebook.com/pages/B%E1%BB%87nh-Vi%E1%BB%87n-C%C3%B4ng-An-Ph%C3%BA-Y%C3%AAn/1515440405422620"/>
    <hyperlink ref="D808" r:id="rId1094" display="https://www.facebook.com/conganxavinhkim.02943827888/"/>
    <hyperlink ref="D806" r:id="rId1095" display="https://www.facebook.com/conganxavanthuy/"/>
    <hyperlink ref="D804" r:id="rId1096" display="https://www.facebook.com/Conganxavanninh"/>
    <hyperlink ref="D802" r:id="rId1097" display="https://www.facebook.com/conganxavanbancamkhephutho/"/>
    <hyperlink ref="D800" r:id="rId1098" display="https://www.facebook.com/Conganxatuxa"/>
    <hyperlink ref="D798" r:id="rId1099" display="https://www.facebook.com/conganxaTuMai"/>
    <hyperlink ref="D796" r:id="rId1100" display="https://www.facebook.com/conganxatruongdong/"/>
    <hyperlink ref="D794" r:id="rId1101" display="https://www.facebook.com/conganxatrungngai"/>
    <hyperlink ref="D792" r:id="rId1102" display="https://www.facebook.com/conganxatrunghoi/"/>
    <hyperlink ref="D790" r:id="rId1103" display="https://www.facebook.com/Conganxatrangan/"/>
    <hyperlink ref="D788" r:id="rId1104" display="https://www.facebook.com/ConganxaTongLanh"/>
    <hyperlink ref="D786" r:id="rId1105" display="https://www.facebook.com/ConganxaTienDong/"/>
    <hyperlink ref="D784" r:id="rId1106" display="https://www.facebook.com/conganxatienbo"/>
    <hyperlink ref="D782" r:id="rId1107" display="https://www.facebook.com/conganxathuyduyen/"/>
    <hyperlink ref="D780" r:id="rId1108" display="https://www.facebook.com/conganxathuongninh"/>
    <hyperlink ref="D778" r:id="rId1109" display="https://www.facebook.com/conganxathuducbinhdaibentre"/>
    <hyperlink ref="D776" r:id="rId1110" display="https://www.facebook.com/ConganxaThuanHung"/>
    <hyperlink ref="D774" r:id="rId1111" display="https://www.facebook.com/conganxathuandien/"/>
    <hyperlink ref="D772" r:id="rId1112" display="https://www.facebook.com/conganxathothanh/"/>
    <hyperlink ref="D770" r:id="rId1113" display="https://www.facebook.com/conganxathoson"/>
    <hyperlink ref="D768" r:id="rId1114" display="https://www.facebook.com/conganxathieuvan/"/>
    <hyperlink ref="D766" r:id="rId1115" display="https://www.facebook.com/ConganxaThieuNgoc"/>
    <hyperlink ref="D764" r:id="rId1116" display="https://www.facebook.com/conganxathientan"/>
    <hyperlink ref="D762" r:id="rId1117" display="https://www.facebook.com/Conganxathanhsonthanhhahaiduong/"/>
    <hyperlink ref="D760" r:id="rId1118" display="https://www.facebook.com/conganxathanhquoilho/"/>
    <hyperlink ref="D758" r:id="rId1119" display="https://www.facebook.com/conganxathanhnho"/>
    <hyperlink ref="D756" r:id="rId1120" display="https://www.facebook.com/conganxathanhlam"/>
    <hyperlink ref="D754" r:id="rId1121" display="https://www.facebook.com/conganxathanhan"/>
    <hyperlink ref="D752" r:id="rId1122" display="https://www.facebook.com/L%E1%BB%B1c-l%C6%B0%E1%BB%A3ng-v%C5%A9-trang-huy%E1%BB%87n-Can-L%E1%BB%99c-100272634888725/"/>
    <hyperlink ref="D750" r:id="rId1123" display="https://www.facebook.com/L%E1%BB%B1c-l%C6%B0%E1%BB%A3ng-C%E1%BA%A3nh-s%C3%A1t-Qu%E1%BA%A3n-L%C3%BD-H%C3%A0nh-Ch%C3%ADnh-v%E1%BB%81-Tr%E1%BA%ADt-T%E1%BB%B1-X%C3%A3-H%E1%BB%99i-T%E1%BB%89nh-B%C3%ACnh-Ph%C6%B0%E1%BB%9Bc-106099395397801/"/>
    <hyperlink ref="D748" r:id="rId1124" display="https://www.facebook.com/KTHSCAGL/"/>
    <hyperlink ref="D746" r:id="rId1125" display="https://www.facebook.com/kinhtematuycx"/>
    <hyperlink ref="D744" r:id="rId1126" display="https://www.facebook.com/kiencpr/"/>
    <hyperlink ref="D742" r:id="rId1127" display="https://www.facebook.com/KhaiXuan2020/"/>
    <hyperlink ref="D740" r:id="rId1128" display="https://www.facebook.com/ken345543"/>
    <hyperlink ref="D738" r:id="rId1129" display="https://www.facebook.com/K%E1%BB%B9-thu%E1%BA%ADt-h%C3%ACnh-s%E1%BB%B1-T%C3%A2y-Ninh-101632418731142/"/>
    <hyperlink ref="D736" r:id="rId1130" display="https://www.facebook.com/K%E1%BB%B9-thu%E1%BA%ADt-h%C3%ACnh-s%E1%BB%B1-Qu%E1%BA%A3ng-Ninh-102457942461319/"/>
    <hyperlink ref="D734" r:id="rId1131" display="https://www.facebook.com/huyhoangbocand/"/>
    <hyperlink ref="D732" r:id="rId1132" display="https://www.facebook.com/huyenTraCutinhTraVinh/"/>
    <hyperlink ref="D730" r:id="rId1133" display="https://www.facebook.com/hpncongandakha/"/>
    <hyperlink ref="D728" r:id="rId1134" display="https://www.facebook.com/hpncatdaklak/"/>
    <hyperlink ref="D726" r:id="rId1135" display="https://www.facebook.com/HONGSINH.1991"/>
    <hyperlink ref="D724" r:id="rId1136" display="https://www.facebook.com/hoiphunucongantinhnamdinh"/>
    <hyperlink ref="D722" r:id="rId1137" display="https://www.facebook.com/hoiphunucongantinhbaclieu/"/>
    <hyperlink ref="D720" r:id="rId1138" display="https://www.facebook.com/hoiphunuconganhuyentuongduong"/>
    <hyperlink ref="D718" r:id="rId1139" display="https://www.facebook.com/hoiphunucongandonganh/"/>
    <hyperlink ref="D716" r:id="rId1140" display="https://www.facebook.com/HoiphunuconganCaoBang"/>
    <hyperlink ref="D714" r:id="rId1141" display="https://www.facebook.com/hoiphunucatphochiminh/"/>
    <hyperlink ref="D712" r:id="rId1142" display="https://www.facebook.com/hoiphunucah25/"/>
    <hyperlink ref="D710" r:id="rId1143" display="https://www.facebook.com/hoiphunucaduytien"/>
    <hyperlink ref="D708" r:id="rId1144" display="https://www.facebook.com/hoiphunucaag/"/>
    <hyperlink ref="D706" r:id="rId1145" display="https://www.facebook.com/conganxadongninh"/>
    <hyperlink ref="D704" r:id="rId1146" display="https://www.facebook.com/conganxadongnam"/>
    <hyperlink ref="D702" r:id="rId1147" display="https://www.facebook.com/conganxadonglong/"/>
    <hyperlink ref="D700" r:id="rId1148" display="https://www.facebook.com/conganxadonglac/"/>
    <hyperlink ref="D698" r:id="rId1149" display="https://www.facebook.com/ConganxaDongLa/"/>
    <hyperlink ref="D696" r:id="rId1150" display="https://www.facebook.com/ConganxaDongKinh"/>
    <hyperlink ref="D694" r:id="rId1151" display="https://www.facebook.com/CONGANXADONGHUNG/"/>
    <hyperlink ref="D692" r:id="rId1152" display="https://www.facebook.com/conganxadonghoa/"/>
    <hyperlink ref="D690" r:id="rId1153" display="https://www.facebook.com/CONGANXADONGHAI"/>
    <hyperlink ref="D688" r:id="rId1154" display="https://www.facebook.com/conganxaDongA/"/>
    <hyperlink ref="D686" r:id="rId1155" display="https://www.facebook.com/conganxadoanket/"/>
    <hyperlink ref="D684" r:id="rId1156" display="https://www.facebook.com/conganxadienlu/"/>
    <hyperlink ref="D682" r:id="rId1157" display="https://www.facebook.com/conganxadienhai/"/>
    <hyperlink ref="D680" r:id="rId1158" display="https://www.facebook.com/conganxadaosan"/>
    <hyperlink ref="D678" r:id="rId1159" display="https://www.facebook.com/CONGANXADAOLY/"/>
    <hyperlink ref="D676" r:id="rId1160" display="https://www.facebook.com/ConganxaDakRoOng/"/>
    <hyperlink ref="D674" r:id="rId1161" display="https://www.facebook.com/Conganxadakna/"/>
    <hyperlink ref="D672" r:id="rId1162" display="https://www.facebook.com/ConganxaDakKronghuyenDakDoa/"/>
    <hyperlink ref="D670" r:id="rId1163" display="https://www.facebook.com/Conganxadaison/"/>
    <hyperlink ref="D668" r:id="rId1164" display="https://www.facebook.com/CONGANXADAILOC/"/>
    <hyperlink ref="D666" r:id="rId1165" display="https://www.facebook.com/conganxadaihung/"/>
    <hyperlink ref="D664" r:id="rId1166" display="https://www.facebook.com/Conganxadaibai/"/>
    <hyperlink ref="D662" r:id="rId1167" display="https://www.facebook.com/ConganxaDaiAnVuBanNamDinh/"/>
    <hyperlink ref="D660" r:id="rId1168" display="https://www.facebook.com/Conganxacubong/"/>
    <hyperlink ref="D658" r:id="rId1169" display="https://www.facebook.com/conganxacoclau/"/>
    <hyperlink ref="D656" r:id="rId1170" display="https://www.facebook.com/H%E1%BB%99i-ph%E1%BB%A5-n%E1%BB%AF-C%C3%B4ng-an-huy%E1%BB%87n-Ng%E1%BB%8Dc-H%E1%BB%93i-t%E1%BB%89nh-Kon-Tum-102015309232954/"/>
    <hyperlink ref="D654" r:id="rId1171" display="https://www.facebook.com/conganxaquangxuan/"/>
    <hyperlink ref="D652" r:id="rId1172" display="https://www.facebook.com/conganxaquangphu/"/>
    <hyperlink ref="D650" r:id="rId1173" display="https://www.facebook.com/conganxaquanglang"/>
    <hyperlink ref="D648" r:id="rId1174" display="https://www.facebook.com/ConganxaQuangDiem/"/>
    <hyperlink ref="D646" r:id="rId1175" display="https://www.facebook.com/ConganxaQuangChu"/>
    <hyperlink ref="D644" r:id="rId1176" display="https://www.facebook.com/conganxaphuthuan/"/>
    <hyperlink ref="D642" r:id="rId1177" display="https://www.facebook.com/conganxaphuthanh1"/>
    <hyperlink ref="D640" r:id="rId1178" display="https://www.facebook.com/conganxaphuphung/"/>
    <hyperlink ref="D638" r:id="rId1179" display="https://www.facebook.com/conganxaphuocthuan/"/>
    <hyperlink ref="D636" r:id="rId1180" display="https://www.facebook.com/ConganxaPhuocThanhTuyPhuocBinhDinh/"/>
    <hyperlink ref="D634" r:id="rId1181" display="https://www.facebook.com/conganxaphuochau"/>
    <hyperlink ref="D632" r:id="rId1182" display="https://www.facebook.com/CongAnXaPhuocHai.NinhPhuoc/"/>
    <hyperlink ref="D630" r:id="rId1183" display="https://www.facebook.com/Conganxaphunggiao"/>
    <hyperlink ref="D628" r:id="rId1184" display="https://www.facebook.com/Conganxaphuly"/>
    <hyperlink ref="D626" r:id="rId1185" display="https://www.facebook.com/conganxaphuluu"/>
    <hyperlink ref="D624" r:id="rId1186" display="https://www.facebook.com/conganxaphule/"/>
    <hyperlink ref="D622" r:id="rId1187" display="https://www.facebook.com/conganxaPhuChau/"/>
    <hyperlink ref="D620" r:id="rId1188" display="https://www.facebook.com/conganxaphucchu/"/>
    <hyperlink ref="D618" r:id="rId1189" display="https://www.facebook.com/ConganxaPhongChau/"/>
    <hyperlink ref="D616" r:id="rId1190" display="https://www.facebook.com/Conganxapakhoang"/>
    <hyperlink ref="D614" r:id="rId1191" display="https://www.facebook.com/ConganxaNinhKhang"/>
    <hyperlink ref="D612" r:id="rId1192" display="https://www.facebook.com/conganxanhonphu"/>
    <hyperlink ref="D610" r:id="rId1193" display="https://www.facebook.com/conganxanhonhau/"/>
    <hyperlink ref="D608" r:id="rId1194" display="https://www.facebook.com/Conganxangocthanh.zest"/>
    <hyperlink ref="D606" r:id="rId1195" display="https://www.facebook.com/conganxanghiahung.org"/>
    <hyperlink ref="D604" r:id="rId1196" display="https://www.facebook.com/ConganxaNgaDien.24h/"/>
    <hyperlink ref="D602" r:id="rId1197" display="https://www.facebook.com/conganxananhnghe/"/>
    <hyperlink ref="D600" r:id="rId1198" display="https://www.facebook.com/conganxananhan/"/>
    <hyperlink ref="D598" r:id="rId1199" display="https://www.facebook.com/conganxalaison/"/>
    <hyperlink ref="D596" r:id="rId1200" display="https://www.facebook.com/conganxaLacVe/"/>
    <hyperlink ref="D594" r:id="rId1201" display="https://www.facebook.com/conganxakytien/"/>
    <hyperlink ref="D592" r:id="rId1202" display="https://www.facebook.com/ConganxaKyThuong/"/>
    <hyperlink ref="D590" r:id="rId1203" display="https://www.facebook.com/Conganxakonthup2019/"/>
    <hyperlink ref="D588" r:id="rId1204" display="https://www.facebook.com/conganxakimlap/"/>
    <hyperlink ref="D586" r:id="rId1205" display="https://www.facebook.com/Conganxakimchinh/"/>
    <hyperlink ref="D584" r:id="rId1206" display="https://www.facebook.com/conganxakhoikydaitu/"/>
    <hyperlink ref="D582" r:id="rId1207" display="https://www.facebook.com/Conganxakhanhvan/"/>
    <hyperlink ref="D580" r:id="rId1208" display="https://www.facebook.com/conganxakhanhtien/"/>
    <hyperlink ref="D578" r:id="rId1209" display="https://www.facebook.com/conganxakhanhcuong/"/>
    <hyperlink ref="D576" r:id="rId1210" display="https://www.facebook.com/ConganxaKhamLang/"/>
    <hyperlink ref="D574" r:id="rId1211" display="https://www.facebook.com/conganxaiamonong/"/>
    <hyperlink ref="D572" r:id="rId1212" display="https://www.facebook.com/conganxaiadin/"/>
    <hyperlink ref="D570" r:id="rId1213" display="https://www.facebook.com/ConganxaHungMy/"/>
    <hyperlink ref="D568" r:id="rId1214" display="https://www.facebook.com/CONGANXAHUALA"/>
    <hyperlink ref="D566" r:id="rId1215" display="https://www.facebook.com/conganxahopthanh"/>
    <hyperlink ref="D564" r:id="rId1216" display="https://www.facebook.com/conganxahopphong"/>
    <hyperlink ref="D562" r:id="rId1217" display="https://www.facebook.com/ConganxaHongViet/"/>
    <hyperlink ref="D560" r:id="rId1218" display="https://www.facebook.com/ConganxaHongBach/"/>
    <hyperlink ref="D558" r:id="rId1219" display="https://www.facebook.com/ConganxaHoaPhuc/"/>
    <hyperlink ref="D556" r:id="rId1220" display="https://www.facebook.com/conganxahoanhson"/>
    <hyperlink ref="D554" r:id="rId1221" display="https://www.facebook.com/conganxahoangtruong"/>
    <hyperlink ref="D552" r:id="rId1222" display="https://www.facebook.com/conganxahoangtrung"/>
    <hyperlink ref="D550" r:id="rId1223" display="https://www.facebook.com/conganxahoangquy/"/>
    <hyperlink ref="D548" r:id="rId1224" display="https://www.facebook.com/conganxahoangphong/"/>
    <hyperlink ref="D546" r:id="rId1225" display="https://www.facebook.com/conganxahoangdongf/"/>
    <hyperlink ref="D544" r:id="rId1226" display="https://www.facebook.com/conganxahoangchau/"/>
    <hyperlink ref="D542" r:id="rId1227" display="https://www.facebook.com/dtncatxbinhminh/"/>
    <hyperlink ref="D540" r:id="rId1228" display="https://www.facebook.com/dtncatquangngai/"/>
    <hyperlink ref="D538" r:id="rId1229" display="https://www.facebook.com/dtncatphp/"/>
    <hyperlink ref="D536" r:id="rId1230" display="https://www.facebook.com/dtncatbp"/>
    <hyperlink ref="D534" r:id="rId1231" display="https://www.facebook.com/DTNCAQS.page"/>
    <hyperlink ref="D532" r:id="rId1232" display="https://www.facebook.com/DTNCAKC/"/>
    <hyperlink ref="D530" r:id="rId1233" display="https://www.facebook.com/DTNCAHY"/>
    <hyperlink ref="D528" r:id="rId1234" display="https://www.facebook.com/dtncahuyennghiahung"/>
    <hyperlink ref="D526" r:id="rId1235" display="https://www.facebook.com/dtncahdd/"/>
    <hyperlink ref="D524" r:id="rId1236" display="https://www.facebook.com/dtncahdanphuong/"/>
    <hyperlink ref="D522" r:id="rId1237" display="https://www.facebook.com/dtn114vinhphuc/"/>
    <hyperlink ref="D520" r:id="rId1238" display="https://www.facebook.com/doncakcnsongthan/"/>
    <hyperlink ref="D518" r:id="rId1239" display="https://www.facebook.com/DonCAKCNMinhHung/"/>
    <hyperlink ref="D516" r:id="rId1240" display="https://www.facebook.com/DoManhTung1988/"/>
    <hyperlink ref="D514" r:id="rId1241" display="https://www.facebook.com/DoiHiepSi.SBCKhanhHoa.0994009444/"/>
    <hyperlink ref="D512" r:id="rId1242" display="https://www.facebook.com/DoiCSQLHCveTTXH/"/>
    <hyperlink ref="D510" r:id="rId1243" display="https://www.facebook.com/doicshs"/>
    <hyperlink ref="D508" r:id="rId1244" display="https://www.facebook.com/DoiCSDTKTNhaTrang"/>
    <hyperlink ref="D506" r:id="rId1245" display="https://www.facebook.com/Doicanhsatkinhte"/>
    <hyperlink ref="D504" r:id="rId1246" display="https://www.facebook.com/doi6pc64"/>
    <hyperlink ref="D502" r:id="rId1247" display="https://www.facebook.com/dodungcalc/"/>
    <hyperlink ref="D500" r:id="rId1248" display="https://www.facebook.com/doantronghla/"/>
    <hyperlink ref="D498" r:id="rId1249" display="https://www.facebook.com/doanthanhniencongantuyenquang/"/>
    <hyperlink ref="D496" r:id="rId1250" display="https://www.facebook.com/DoanThanhnienCongantinhLaoCai"/>
    <hyperlink ref="D494" r:id="rId1251" display="https://www.facebook.com/doanthanhniencongantayninh/"/>
    <hyperlink ref="D492" r:id="rId1252" display="https://www.facebook.com/doanthanhniencongannghean"/>
    <hyperlink ref="D490" r:id="rId1253" display="https://www.facebook.com/doanthanhnienconganlamdong/"/>
    <hyperlink ref="D488" r:id="rId1254" display="https://www.facebook.com/doanthanhnienconganhuyenlak47/"/>
    <hyperlink ref="D486" r:id="rId1255" display="https://www.facebook.com/DoanthanhnienConganhuyenBacHa"/>
    <hyperlink ref="D484" r:id="rId1256" display="https://www.facebook.com/doanthanhnienconganhanam"/>
    <hyperlink ref="D482" r:id="rId1257" display="https://www.facebook.com/doanthanhniencavg/"/>
    <hyperlink ref="D480" r:id="rId1258" display="https://www.facebook.com/doanthanhniencatplx"/>
    <hyperlink ref="D478" r:id="rId1259" display="https://www.facebook.com/doanthanhniencatbacninh/"/>
    <hyperlink ref="D476" r:id="rId1260" display="https://www.facebook.com/doanthanhniencasl"/>
    <hyperlink ref="D474" r:id="rId1261" display="https://www.facebook.com/doanthanhniencahyenphong/"/>
    <hyperlink ref="D472" r:id="rId1262" display="https://www.facebook.com/doanthanhniencahy/"/>
    <hyperlink ref="D470" r:id="rId1263" display="https://www.facebook.com/doanthanhniencahk/"/>
    <hyperlink ref="D468" r:id="rId1264" display="https://www.facebook.com/doanthanhnien.1956"/>
    <hyperlink ref="D466" r:id="rId1265" display="https://www.facebook.com/doancsphongcscd/"/>
    <hyperlink ref="D464" r:id="rId1266" display="https://www.facebook.com/doancongantinhphuyen"/>
    <hyperlink ref="D462" r:id="rId1267" display="https://www.facebook.com/doanconganlagi"/>
    <hyperlink ref="D460" r:id="rId1268" display="https://www.facebook.com/DoanConganhuyenBuonDon/"/>
    <hyperlink ref="D458" r:id="rId1269" display="https://www.facebook.com/Doan.TNCS.HoChiMinh.BoCongan/"/>
    <hyperlink ref="D456" r:id="rId1270" display="https://www.facebook.com/dcspccckg/"/>
    <hyperlink ref="D454" r:id="rId1271" display="https://www.facebook.com/DAMBAOCông anCAPCOSO"/>
    <hyperlink ref="D452" r:id="rId1272" display="https://www.facebook.com/D2PC06.CATLC/"/>
    <hyperlink ref="D450" r:id="rId1273" display="https://www.facebook.com/D2.E22.K02/"/>
    <hyperlink ref="D448" r:id="rId1274" display="https://www.facebook.com/CucCSKT"/>
    <hyperlink ref="D446" r:id="rId1275" display="https://www.facebook.com/Cuc.QLXNC333nguyentrai.quan1"/>
    <hyperlink ref="D444" r:id="rId1276" display="https://www.facebook.com/csqlhcvl"/>
    <hyperlink ref="D442" r:id="rId1277" display="https://www.facebook.com/csqlhcquangninh"/>
    <hyperlink ref="D440" r:id="rId1278" display="https://www.facebook.com/CSPCMT.CATPYB/"/>
    <hyperlink ref="D438" r:id="rId1279" display="https://www.facebook.com/CSPCCCQuangTri"/>
    <hyperlink ref="D436" r:id="rId1280" display="https://www.facebook.com/csktcaqb"/>
    <hyperlink ref="D434" r:id="rId1281" display="https://www.facebook.com/cskt.catphatinh"/>
    <hyperlink ref="D432" r:id="rId1282" display="https://www.facebook.com/cshsthanhhoa"/>
    <hyperlink ref="D430" r:id="rId1283" display="https://www.facebook.com/CSHSThanhBa/"/>
    <hyperlink ref="D428" r:id="rId1284" display="https://www.facebook.com/cshshb"/>
    <hyperlink ref="D426" r:id="rId1285" display="https://www.facebook.com/CSHSHAMYEN"/>
    <hyperlink ref="D424" r:id="rId1286" display="https://www.facebook.com/CSHSCAThanhHoa/"/>
    <hyperlink ref="D422" r:id="rId1287" display="https://www.facebook.com/cshsbd/"/>
    <hyperlink ref="D420" r:id="rId1288" display="https://www.facebook.com/CSHSAG/"/>
    <hyperlink ref="D418" r:id="rId1289" display="https://www.facebook.com/csgtvinhphuc/"/>
    <hyperlink ref="D416" r:id="rId1290" display="https://www.facebook.com/csgtthachha/"/>
    <hyperlink ref="D414" r:id="rId1291" display="https://www.facebook.com/csgtsl/"/>
    <hyperlink ref="D412" r:id="rId1292" display="https://www.facebook.com/csgtqb/"/>
    <hyperlink ref="D410" r:id="rId1293" display="https://www.facebook.com/CSGTNGOCLAC/"/>
    <hyperlink ref="D408" r:id="rId1294" display="https://www.facebook.com/csgtcatpquangngai/"/>
    <hyperlink ref="D406" r:id="rId1295" display="https://www.facebook.com/CSGT.TT.CAHTRANYEN"/>
    <hyperlink ref="D404" r:id="rId1296" display="https://www.facebook.com/CSGT.QUANGTRI/"/>
    <hyperlink ref="D402" r:id="rId1297" display="https://www.facebook.com/CSCDK02"/>
    <hyperlink ref="D400" r:id="rId1298" display="https://www.facebook.com/cscdcatn/"/>
    <hyperlink ref="D398" r:id="rId1299" display="https://www.facebook.com/CoquanHanhphap/"/>
    <hyperlink ref="D396" r:id="rId1300" display="https://www.facebook.com/CongthongtindientuConganHaiPhong"/>
    <hyperlink ref="D394" r:id="rId1301" display="https://www.facebook.com/Congnanbinhan/"/>
    <hyperlink ref="D392" r:id="rId1302" display="https://www.facebook.com/CongDanBinhKhanh/"/>
    <hyperlink ref="D390" r:id="rId1303" display="https://www.facebook.com/conganyenthuy/"/>
    <hyperlink ref="D388" r:id="rId1304" display="https://www.facebook.com/conganyenlam?__cft__[0]=AZW3hXX4wXv6hmW7bJLjmpIdL_U1QHJMgG8gkg-ibLNeLq-Q5FjobceSyb3C9s4OOoBfp5wD-4OrZE9Oi8XMbcfEbCaKrqOEnrX3XIF3AKDS_gh4gYYv1N-VjcTtA5xCUr4&amp;__tn__=-UC%2CP-R"/>
    <hyperlink ref="D386" r:id="rId1305" display="https://www.facebook.com/Conganyenkhuong"/>
    <hyperlink ref="D384" r:id="rId1306" display="https://www.facebook.com/conganxuanhoa.tx/"/>
    <hyperlink ref="D382" r:id="rId1307" display="https://www.facebook.com/conganxayentrung/"/>
    <hyperlink ref="D380" r:id="rId1308" display="https://www.facebook.com/conganxayenninh123"/>
    <hyperlink ref="D378" r:id="rId1309" display="https://www.facebook.com/ConganxaYenNguyen/"/>
    <hyperlink ref="D376" r:id="rId1310" display="https://www.facebook.com/conganxayenky/"/>
    <hyperlink ref="D374" r:id="rId1311" display="https://www.facebook.com/ConganxaYenKhe"/>
    <hyperlink ref="D372" r:id="rId1312" display="https://www.facebook.com/conganxaxuanmy/"/>
    <hyperlink ref="D370" r:id="rId1313" display="https://www.facebook.com/conganxaxuanlam/"/>
    <hyperlink ref="D368" r:id="rId1314" display="https://www.facebook.com/conganxaxuanchau/"/>
    <hyperlink ref="D366" r:id="rId1315" display="https://www.facebook.com/conganxaxuanan/"/>
    <hyperlink ref="D364" r:id="rId1316" display="https://www.facebook.com/Conganxavs113/"/>
    <hyperlink ref="D362" r:id="rId1317" display="https://www.facebook.com/ConganxaVoTranhLucNam"/>
    <hyperlink ref="D360" r:id="rId1318" display="https://www.facebook.com/ConganxaVoTranh/"/>
    <hyperlink ref="D358" r:id="rId1319" display="https://www.facebook.com/Conganxavinhtien"/>
    <hyperlink ref="D356" r:id="rId1320" display="https://www.facebook.com/conganxavinhson/"/>
    <hyperlink ref="D354" r:id="rId1321" display="https://www.facebook.com/conganxavinhquang/"/>
    <hyperlink ref="D352" r:id="rId1322" display="https://www.facebook.com/ConganxaVinhPhong/"/>
    <hyperlink ref="D350" r:id="rId1323" display="https://www.facebook.com/conganxavinhkim.02943827888/"/>
    <hyperlink ref="D348" r:id="rId1324" display="https://www.facebook.com/conganxavanthuy/"/>
    <hyperlink ref="D346" r:id="rId1325" display="https://www.facebook.com/Conganxavanninh"/>
    <hyperlink ref="D344" r:id="rId1326" display="https://www.facebook.com/conganxavanbancamkhephutho/"/>
    <hyperlink ref="D342" r:id="rId1327" display="https://www.facebook.com/Conganxatuxa"/>
    <hyperlink ref="D340" r:id="rId1328" display="https://www.facebook.com/conganxaTuMai"/>
    <hyperlink ref="D338" r:id="rId1329" display="https://www.facebook.com/conganxatruongdong/"/>
    <hyperlink ref="D336" r:id="rId1330" display="https://www.facebook.com/conganxatrungngai"/>
    <hyperlink ref="D334" r:id="rId1331" display="https://www.facebook.com/conganxatrunghoi/"/>
    <hyperlink ref="D332" r:id="rId1332" display="https://www.facebook.com/Conganxatrangan/"/>
    <hyperlink ref="D330" r:id="rId1333" display="https://www.facebook.com/ConganxaTongLanh"/>
    <hyperlink ref="D328" r:id="rId1334" display="https://www.facebook.com/ConganxaTienDong/"/>
    <hyperlink ref="D326" r:id="rId1335" display="https://www.facebook.com/conganxatienbo"/>
    <hyperlink ref="D324" r:id="rId1336" display="https://www.facebook.com/conganxathuyduyen/"/>
    <hyperlink ref="D322" r:id="rId1337" display="https://www.facebook.com/conganxathuongninh"/>
    <hyperlink ref="D320" r:id="rId1338" display="https://www.facebook.com/conganxathuducbinhdaibentre"/>
    <hyperlink ref="D318" r:id="rId1339" display="https://www.facebook.com/ConganxaThuanHung"/>
    <hyperlink ref="D316" r:id="rId1340" display="https://www.facebook.com/conganxathuandien/"/>
    <hyperlink ref="D314" r:id="rId1341" display="https://www.facebook.com/conganxathothanh/"/>
    <hyperlink ref="D312" r:id="rId1342" display="https://www.facebook.com/conganxathoson"/>
    <hyperlink ref="D310" r:id="rId1343" display="https://www.facebook.com/conganxathieuvan/"/>
    <hyperlink ref="D308" r:id="rId1344" display="https://www.facebook.com/ConganxaThieuNgoc"/>
    <hyperlink ref="D306" r:id="rId1345" display="https://www.facebook.com/conganxathientan"/>
    <hyperlink ref="D304" r:id="rId1346" display="https://www.facebook.com/Conganxathanhsonthanhhahaiduong/"/>
    <hyperlink ref="D302" r:id="rId1347" display="https://www.facebook.com/conganxathanhquoilho/"/>
    <hyperlink ref="D300" r:id="rId1348" display="https://www.facebook.com/conganxathanhnho"/>
    <hyperlink ref="D298" r:id="rId1349" display="https://www.facebook.com/conganxathanhlam"/>
    <hyperlink ref="D296" r:id="rId1350" display="https://www.facebook.com/conganxathanhan"/>
    <hyperlink ref="D294" r:id="rId1351" display="https://www.facebook.com/conganxaThachTrung"/>
    <hyperlink ref="D292" r:id="rId1352" display="https://www.facebook.com/conganxathachdai2020/"/>
    <hyperlink ref="D290" r:id="rId1353" display="https://www.facebook.com/ConganxaTayAn/"/>
    <hyperlink ref="D288" r:id="rId1354" display="https://www.facebook.com/conganxatanvan/"/>
    <hyperlink ref="D286" r:id="rId1355" display="https://www.facebook.com/conganxatantienanduonghaiphong/"/>
    <hyperlink ref="D284" r:id="rId1356" display="https://www.facebook.com/conganxatanthinh"/>
    <hyperlink ref="D282" r:id="rId1357" display="https://www.facebook.com/conganxatanthanh/"/>
    <hyperlink ref="D280" r:id="rId1358" display="https://www.facebook.com/ConganxaTanson"/>
    <hyperlink ref="D278" r:id="rId1359" display="https://www.facebook.com/cong-an-xa-tan-phuoc-hung-563046853820552/"/>
    <hyperlink ref="D276" r:id="rId1360" display="https://www.facebook.com/ConganxaTanLapMocChau/"/>
    <hyperlink ref="D274" r:id="rId1361" display="https://www.facebook.com/conganxatanlang.lt.bn/"/>
    <hyperlink ref="D272" r:id="rId1362" display="https://www.facebook.com/ConganxaTanKy"/>
    <hyperlink ref="D270" r:id="rId1363" display="https://www.facebook.com/ConganxaTanhoa/"/>
    <hyperlink ref="D268" r:id="rId1364" display="https://www.facebook.com/ConganxaTanhoa"/>
    <hyperlink ref="D266" r:id="rId1365" display="https://www.facebook.com/conganxatanchi"/>
    <hyperlink ref="D264" r:id="rId1366" display="https://www.facebook.com/ConganxaTanBinh/"/>
    <hyperlink ref="D262" r:id="rId1367" display="https://www.facebook.com/ConganxaTanAn/"/>
    <hyperlink ref="D260" r:id="rId1368" display="https://www.facebook.com/conganxatamda/"/>
    <hyperlink ref="D258" r:id="rId1369" display="https://www.facebook.com/conganxatalong/"/>
    <hyperlink ref="D256" r:id="rId1370" display="https://www.facebook.com/conganxatakhoa"/>
    <hyperlink ref="D254" r:id="rId1371" display="https://www.facebook.com/conganxasuoihiep/"/>
    <hyperlink ref="D252" r:id="rId1372" display="https://www.facebook.com/conganxasuoigiang"/>
    <hyperlink ref="D250" r:id="rId1373" display="https://www.facebook.com/conganxasontruong"/>
    <hyperlink ref="D248" r:id="rId1374" display="https://www.facebook.com/Conganxasongkhua/"/>
    <hyperlink ref="D246" r:id="rId1375" display="https://www.facebook.com/conganxasalongmc"/>
    <hyperlink ref="D244" r:id="rId1376" display="https://www.facebook.com/Conganxarangdong"/>
    <hyperlink ref="D242" r:id="rId1377" display="https://www.facebook.com/conganxaquynhluu"/>
    <hyperlink ref="D240" r:id="rId1378" display="https://www.facebook.com/ConganxaQuyMong/"/>
    <hyperlink ref="D238" r:id="rId1379" display="https://www.facebook.com/conganxaquangxuan/"/>
    <hyperlink ref="D236" r:id="rId1380" display="https://www.facebook.com/conganxaquangphu/"/>
    <hyperlink ref="D234" r:id="rId1381" display="https://www.facebook.com/conganxaquanglang"/>
    <hyperlink ref="D232" r:id="rId1382" display="https://www.facebook.com/ConganxaQuangDiem/"/>
    <hyperlink ref="D230" r:id="rId1383" display="https://www.facebook.com/ConganxaQuangChu"/>
    <hyperlink ref="D228" r:id="rId1384" display="https://www.facebook.com/conganxaphuthuan/"/>
    <hyperlink ref="D226" r:id="rId1385" display="https://www.facebook.com/conganxaphuthanh1"/>
    <hyperlink ref="D224" r:id="rId1386" display="https://www.facebook.com/conganxaphuphung/"/>
    <hyperlink ref="D222" r:id="rId1387" display="https://www.facebook.com/conganxaphuocthuan/"/>
    <hyperlink ref="D220" r:id="rId1388" display="https://www.facebook.com/ConganxaPhuocThanhTuyPhuocBinhDinh/"/>
    <hyperlink ref="D218" r:id="rId1389" display="https://www.facebook.com/conganxaphuochau"/>
    <hyperlink ref="D216" r:id="rId1390" display="https://www.facebook.com/CongAnXaPhuocHai.NinhPhuoc/"/>
    <hyperlink ref="D214" r:id="rId1391" display="https://www.facebook.com/Conganxaphunggiao"/>
    <hyperlink ref="D212" r:id="rId1392" display="https://www.facebook.com/Conganxaphuly"/>
    <hyperlink ref="D210" r:id="rId1393" display="https://www.facebook.com/conganxaphuluu"/>
    <hyperlink ref="D208" r:id="rId1394" display="https://www.facebook.com/conganxaphule/"/>
    <hyperlink ref="D206" r:id="rId1395" display="https://www.facebook.com/conganxaPhuChau/"/>
    <hyperlink ref="D204" r:id="rId1396" display="https://www.facebook.com/conganxaphucchu/"/>
    <hyperlink ref="D202" r:id="rId1397" display="https://www.facebook.com/ConganxaPhongChau/"/>
    <hyperlink ref="D200" r:id="rId1398" display="https://www.facebook.com/Conganxapakhoang"/>
    <hyperlink ref="D198" r:id="rId1399" display="https://www.facebook.com/ConganxaNinhKhang"/>
    <hyperlink ref="D196" r:id="rId1400" display="https://www.facebook.com/conganxanhonphu"/>
    <hyperlink ref="D194" r:id="rId1401" display="https://www.facebook.com/conganxanhonhau/"/>
    <hyperlink ref="D192" r:id="rId1402" display="https://www.facebook.com/Conganxangocthanh.zest"/>
    <hyperlink ref="D190" r:id="rId1403" display="https://www.facebook.com/conganxanghiahung.org"/>
    <hyperlink ref="D188" r:id="rId1404" display="https://www.facebook.com/ConganxaNgaDien.24h/"/>
    <hyperlink ref="D186" r:id="rId1405" display="https://www.facebook.com/conganxananhnghe/"/>
    <hyperlink ref="D184" r:id="rId1406" display="https://www.facebook.com/conganxananhan/"/>
    <hyperlink ref="D182" r:id="rId1407" display="https://www.facebook.com/conganxanamyang"/>
    <hyperlink ref="D180" r:id="rId1408" display="https://www.facebook.com/conganxanadinh/"/>
    <hyperlink ref="D178" r:id="rId1409" display="https://www.facebook.com/ConganxaNaCoSa/"/>
    <hyperlink ref="D176" r:id="rId1410" display="https://www.facebook.com/CongAnXaMyThanh"/>
    <hyperlink ref="D174" r:id="rId1411" display="https://www.facebook.com/conganxamyhoa/"/>
    <hyperlink ref="D172" r:id="rId1412" display="https://www.facebook.com/conganxamyduc/"/>
    <hyperlink ref="D170" r:id="rId1413" display="https://www.facebook.com/conganxamychanhtay/"/>
    <hyperlink ref="D168" r:id="rId1414" display="https://www.facebook.com/Conganxamyan/"/>
    <hyperlink ref="D166" r:id="rId1415" display="https://www.facebook.com/conganxamuongphangthanhphodienbienphu/"/>
    <hyperlink ref="D164" r:id="rId1416" display="https://www.facebook.com/conganxamuongly"/>
    <hyperlink ref="D162" r:id="rId1417" display="https://www.facebook.com/conganxamuonglang"/>
    <hyperlink ref="D160" r:id="rId1418" display="https://www.facebook.com/ConganxaMuonglan/"/>
    <hyperlink ref="D158" r:id="rId1419" display="https://www.facebook.com/Conganxamuongkhong/"/>
    <hyperlink ref="D156" r:id="rId1420" display="https://www.facebook.com/conganxamuonge.tc/"/>
    <hyperlink ref="D154" r:id="rId1421" display="https://www.facebook.com/conganxamuongdo/"/>
    <hyperlink ref="D152" r:id="rId1422" display="https://www.facebook.com/Conganxaminhthanh/"/>
    <hyperlink ref="D150" r:id="rId1423" display="https://www.facebook.com/ConganxaMinhTan/"/>
    <hyperlink ref="D148" r:id="rId1424" display="https://www.facebook.com/ConganxaMinhPhu/"/>
    <hyperlink ref="D146" r:id="rId1425" display="https://www.facebook.com/conganxamaiha"/>
    <hyperlink ref="D144" r:id="rId1426" display="https://www.facebook.com/conganxaluongson/"/>
    <hyperlink ref="D142" r:id="rId1427" display="https://www.facebook.com/conganxalungniem"/>
    <hyperlink ref="D140" r:id="rId1428" display="https://www.facebook.com/ConganxaLongtoan.thixaDuyenHai/"/>
    <hyperlink ref="D138" r:id="rId1429" display="https://www.facebook.com/conganxalongluong.cavh.sl/"/>
    <hyperlink ref="D136" r:id="rId1430" display="https://www.facebook.com/conganxalongdien/"/>
    <hyperlink ref="D134" r:id="rId1431" display="https://www.facebook.com/conganxaliennghia"/>
    <hyperlink ref="D132" r:id="rId1432" display="https://www.facebook.com/CongAnxaLienMinh"/>
    <hyperlink ref="D130" r:id="rId1433" display="https://www.facebook.com/conganxalienloc"/>
    <hyperlink ref="D128" r:id="rId1434" display="https://www.facebook.com/ConganxaLangSon"/>
    <hyperlink ref="D126" r:id="rId1435" display="https://www.facebook.com/conganxalamhop"/>
    <hyperlink ref="D124" r:id="rId1436" display="https://www.facebook.com/conganxalaison/"/>
    <hyperlink ref="D122" r:id="rId1437" display="https://www.facebook.com/conganxaLacVe/"/>
    <hyperlink ref="D120" r:id="rId1438" display="https://www.facebook.com/conganxakytien/"/>
    <hyperlink ref="D118" r:id="rId1439" display="https://www.facebook.com/ConganxaKyThuong/"/>
    <hyperlink ref="D116" r:id="rId1440" display="https://www.facebook.com/Conganxakonthup2019/"/>
    <hyperlink ref="D114" r:id="rId1441" display="https://www.facebook.com/conganxakimlap/"/>
    <hyperlink ref="D112" r:id="rId1442" display="https://www.facebook.com/Conganxakimchinh/"/>
    <hyperlink ref="D110" r:id="rId1443" display="https://www.facebook.com/conganxakhoikydaitu/"/>
    <hyperlink ref="D108" r:id="rId1444" display="https://www.facebook.com/Conganxakhanhvan/"/>
    <hyperlink ref="D106" r:id="rId1445" display="https://www.facebook.com/conganxakhanhtien/"/>
    <hyperlink ref="D104" r:id="rId1446" display="https://www.facebook.com/conganxakhanhcuong/"/>
    <hyperlink ref="D102" r:id="rId1447" display="https://www.facebook.com/ConganxaKhamLang/"/>
    <hyperlink ref="D100" r:id="rId1448" display="https://www.facebook.com/conganxaiamonong/"/>
    <hyperlink ref="D98" r:id="rId1449" display="https://www.facebook.com/conganxaiadin/"/>
    <hyperlink ref="D96" r:id="rId1450" display="https://www.facebook.com/ConganxaHungMy/"/>
    <hyperlink ref="D94" r:id="rId1451" display="https://www.facebook.com/CONGANXAHUALA"/>
    <hyperlink ref="D92" r:id="rId1452" display="https://www.facebook.com/conganxahopthanh"/>
    <hyperlink ref="D90" r:id="rId1453" display="https://www.facebook.com/conganxahopphong"/>
    <hyperlink ref="D88" r:id="rId1454" display="https://www.facebook.com/ConganxaHongViet/"/>
    <hyperlink ref="D86" r:id="rId1455" display="https://www.facebook.com/ConganxaHongBach/"/>
    <hyperlink ref="D84" r:id="rId1456" display="https://www.facebook.com/ConganxaHoaPhuc/"/>
    <hyperlink ref="D82" r:id="rId1457" display="https://www.facebook.com/conganxahoanhson"/>
    <hyperlink ref="D80" r:id="rId1458" display="https://www.facebook.com/conganxahoangtruong"/>
    <hyperlink ref="D78" r:id="rId1459" display="https://www.facebook.com/conganxahoangtrung"/>
    <hyperlink ref="D76" r:id="rId1460" display="https://www.facebook.com/conganxahoangquy/"/>
    <hyperlink ref="D74" r:id="rId1461" display="https://www.facebook.com/conganxahoangphong/"/>
    <hyperlink ref="D72" r:id="rId1462" display="https://www.facebook.com/conganxahoangdongf/"/>
    <hyperlink ref="D70" r:id="rId1463" display="https://www.facebook.com/conganxahoangchau/"/>
    <hyperlink ref="D68" r:id="rId1464" display="https://www.facebook.com/conganxahoamac/"/>
    <hyperlink ref="D66" r:id="rId1465" display="https://www.facebook.com/conganxahoahiep/"/>
    <hyperlink ref="D64" r:id="rId1466" display="https://www.facebook.com/conganxahemuong/"/>
    <hyperlink ref="D62" r:id="rId1467" display="https://www.facebook.com/conganxahaumybaca/"/>
    <hyperlink ref="D60" r:id="rId1468" display="https://www.facebook.com/conganxahangkiahuyenmaichau"/>
    <hyperlink ref="D58" r:id="rId1469" display="https://www.facebook.com/conganxahangdong/"/>
    <hyperlink ref="D56" r:id="rId1470" display="https://www.facebook.com/Conganxahaitrung/"/>
    <hyperlink ref="D54" r:id="rId1471" display="https://www.facebook.com/ConganxaHaiHoa/"/>
    <hyperlink ref="D52" r:id="rId1472" display="https://www.facebook.com/conganxahagiang/"/>
    <hyperlink ref="D50" r:id="rId1473" display="https://www.facebook.com/ConganxaHaDonghuyenDakDoa/"/>
    <hyperlink ref="D48" r:id="rId1474" display="https://www.facebook.com/ConganxaGiaThanh/"/>
    <hyperlink ref="D46" r:id="rId1475" display="https://www.facebook.com/conganxagiaoan/"/>
    <hyperlink ref="D44" r:id="rId1476" display="https://www.facebook.com/conganxagiahoi"/>
    <hyperlink ref="D42" r:id="rId1477" display="https://www.facebook.com/conganxagiacanh"/>
    <hyperlink ref="D40" r:id="rId1478" display="https://www.facebook.com/conganxaeatih/"/>
    <hyperlink ref="D38" r:id="rId1479" display="https://www.facebook.com/ConganxaEaNuol/"/>
    <hyperlink ref="D36" r:id="rId1480" display="https://www.facebook.com/Conganxaducxuyen/"/>
    <hyperlink ref="D34" r:id="rId1481" display="https://www.facebook.com/conganxaduclongnhoquan/"/>
    <hyperlink ref="D32" r:id="rId1482" display="https://www.facebook.com/conganxadonxuan/"/>
    <hyperlink ref="D30" r:id="rId1483" display="https://www.facebook.com/Conganxadongxahuyennari/"/>
    <hyperlink ref="D28" r:id="rId1484" display="https://www.facebook.com/ConganxaDongXa/"/>
    <hyperlink ref="D26" r:id="rId1485" display="https://www.facebook.com/ConganxaDongVinh/"/>
    <hyperlink ref="D24" r:id="rId1486" display="https://www.facebook.com/Conganxadongthinh/"/>
    <hyperlink ref="D22" r:id="rId1487" display="https://www.facebook.com/ConganxaDongThanh2021/"/>
    <hyperlink ref="D20" r:id="rId1488" display="https://www.facebook.com/conganxadongthangtrieuson/"/>
    <hyperlink ref="D18" r:id="rId1489" display="https://www.facebook.com/conganxadongson"/>
    <hyperlink ref="D16" r:id="rId1490" display="https://www.facebook.com/ConganxaDongQuy/"/>
    <hyperlink ref="D14" r:id="rId1491" display="https://www.facebook.com/conganxaDongQuang/"/>
    <hyperlink ref="D12" r:id="rId1492" display="https://www.facebook.com/conganxadongphudongson/"/>
    <hyperlink ref="D10" r:id="rId1493" display="https://www.facebook.com/conganxadongninh"/>
    <hyperlink ref="D8" r:id="rId1494" display="https://www.facebook.com/conganxadongnam"/>
    <hyperlink ref="D6" r:id="rId1495" display="https://www.facebook.com/conganxadonglong/"/>
    <hyperlink ref="D4" r:id="rId1496" display="https://www.facebook.com/conganxadonglac/"/>
    <hyperlink ref="D2" r:id="rId1497" display="https://www.facebook.com/ConganxaDongLa/"/>
    <hyperlink ref="C2" r:id="rId1498" display="https://www.facebook.com/tuoitreconganquanhadong/?locale=vi_VN"/>
    <hyperlink ref="C3" r:id="rId1499" display="http://hoaiduc.hanoi.gov.vn/ubnd-cac-xa-thi-tran/-/view_content/1760299-ubnd-xa-dong-la.html"/>
    <hyperlink ref="C4" r:id="rId1500" display="https://www.facebook.com/conganxadonglac/"/>
    <hyperlink ref="C5" r:id="rId1501" display="https://yenlap.phutho.gov.vn/khu-minh-cat-xa-dong-lac-to-chuc-ngay-hoi-dai-doan-ket-toan-dan-toc/"/>
    <hyperlink ref="C6" r:id="rId1502" display="https://www.facebook.com/p/Tu%E1%BB%95i-tr%E1%BA%BB-C%C3%B4ng-an-Th%C3%A1i-B%C3%ACnh-100068113789461/"/>
    <hyperlink ref="C7" r:id="rId1503" display="https://www.quangninh.gov.vn/"/>
    <hyperlink ref="C8" r:id="rId1504" display="https://www.facebook.com/conganxadongnam/"/>
    <hyperlink ref="C9" r:id="rId1505" display="https://dongson.thanhhoa.gov.vn/"/>
    <hyperlink ref="C10" r:id="rId1506" display="https://www.facebook.com/conganxadongninh/"/>
    <hyperlink ref="C11" r:id="rId1507" display="https://dongson.thanhhoa.gov.vn/"/>
    <hyperlink ref="C12" r:id="rId1508" display="https://www.facebook.com/p/C%C3%B4ng-an-x%C3%A3-%C4%90%C3%B4ng-Ph%C3%BA-huy%E1%BB%87n-%C4%90%C3%B4ng-S%C6%A1n-t%E1%BB%89nh-Thanh-H%C3%B3a-100083122513009/"/>
    <hyperlink ref="C13" r:id="rId1509" display="https://dongson.thanhhoa.gov.vn/"/>
    <hyperlink ref="C14" r:id="rId1510" display="https://www.facebook.com/p/Tu%E1%BB%95i-tr%E1%BA%BB-C%C3%B4ng-an-Th%C3%A1i-B%C3%ACnh-100068113789461/"/>
    <hyperlink ref="C15" r:id="rId1511" display="https://thaibinh.gov.vn/van-ban-phap-luat/van-ban-dieu-hanh/ve-viec-cho-phep-uy-ban-nhan-dan-xa-dong-quang-huyen-dong-hu.html"/>
    <hyperlink ref="C17" r:id="rId1512" display="http://soyte.tuyenquang.gov.vn/vi/tin-y-te-trong-tinh?id=5645"/>
    <hyperlink ref="C18" r:id="rId1513" display="https://www.facebook.com/conganxadongson/"/>
    <hyperlink ref="C19" r:id="rId1514" display="https://dongson.yenthe.bacgiang.gov.vn/"/>
    <hyperlink ref="C20" r:id="rId1515" display="https://www.facebook.com/conganxadongthangtrieuson/"/>
    <hyperlink ref="C21" r:id="rId1516" display="https://dongthang.trieuson.thanhhoa.gov.vn/trang-chu"/>
    <hyperlink ref="C22" r:id="rId1517" display="https://www.facebook.com/ConganxaDongThanh2021/"/>
    <hyperlink ref="C23" r:id="rId1518" display="http://congbao.phutho.gov.vn/tong-tap.html?type=3&amp;publishyear=0&amp;unitid=2"/>
    <hyperlink ref="C24" r:id="rId1519" display="https://www.facebook.com/Conganxadongthinh/"/>
    <hyperlink ref="C25" r:id="rId1520" display="https://dongthinh.dinhhoa.thainguyen.gov.vn/"/>
    <hyperlink ref="C26" r:id="rId1521" display="https://www.facebook.com/ConganxaDongVinh/"/>
    <hyperlink ref="C27" r:id="rId1522" display="https://donghung.thaibinh.gov.vn/danh-sach-xa-thi-tran/xa-dong-vinh"/>
    <hyperlink ref="C28" r:id="rId1523" display="https://www.facebook.com/ConganxaDongXa/"/>
    <hyperlink ref="C29" r:id="rId1524" display="https://thaibinh.gov.vn/van-ban-phap-luat/van-ban-dieu-hanh/ve-viec-giao-dat-cho-uy-ban-nhan-dan-xa-dong-xa-huyen-dong-h.html"/>
    <hyperlink ref="C30" r:id="rId1525" display="https://www.facebook.com/Conganxadongxahuyennari/"/>
    <hyperlink ref="C31" r:id="rId1526" display="https://nari.backan.gov.vn/"/>
    <hyperlink ref="C32" r:id="rId1527" display="https://www.facebook.com/conganxadonxuan/"/>
    <hyperlink ref="C33" r:id="rId1528" display="https://donxuan.duyenhai.travinh.gov.vn/"/>
    <hyperlink ref="C35" r:id="rId1529" display="http://duclong.nhoquan.ninhbinh.gov.vn/"/>
    <hyperlink ref="C37" r:id="rId1530" display="https://bdt.daknong.gov.vn/web/guest/chi-tiet-tim-kiem/-/view_content/85549608-phe-duyet-gia-dat-cu-the-de-lam-can-cu-tinh-tien-boi-thuong-khi-nha-nuoc-thu-hoi-dat-thuc-hien-cong-trinh-trung-tam-xa-duc-xuyen-.html"/>
    <hyperlink ref="C39" r:id="rId1531" display="http://buondon.daklak.gov.vn/web/xa-ea-nuol/gioi-thieu-ve-xa"/>
    <hyperlink ref="C41" r:id="rId1532" display="https://cukuin.daklak.gov.vn/uy-ban-nhan-dan-xa-ea-bhok-5626.html"/>
    <hyperlink ref="C42" r:id="rId1533" display="https://www.facebook.com/conganxagiacanh/"/>
    <hyperlink ref="C43" r:id="rId1534" display="https://dinhquan.dongnai.gov.vn/Pages/newsdetail.aspx?NewsId=5770&amp;CatId=97"/>
    <hyperlink ref="C44" r:id="rId1535" display="https://www.facebook.com/conganxagiahoi/"/>
    <hyperlink ref="C45" r:id="rId1536" display="https://giahoi.vanchan.yenbai.gov.vn/"/>
    <hyperlink ref="C46" r:id="rId1537" display="https://www.facebook.com/p/Tu%E1%BB%95i-tr%E1%BA%BB-C%C3%B4ng-an-TP-S%E1%BA%A7m-S%C6%A1n-100069346653553/?locale=te_IN"/>
    <hyperlink ref="C47" r:id="rId1538" display="https://giaoan.langchanh.thanhhoa.gov.vn/"/>
    <hyperlink ref="C48" r:id="rId1539" display="https://www.facebook.com/tuoitreconganninhbinh/"/>
    <hyperlink ref="C49" r:id="rId1540" display="https://giathanh.giavien.ninhbinh.gov.vn/"/>
    <hyperlink ref="C50" r:id="rId1541" display="https://www.facebook.com/tuoitreconganquanhadong/"/>
    <hyperlink ref="C51" r:id="rId1542" display="https://dakdoa.gialai.gov.vn/Xa-Ha-Dong/Home.aspx"/>
    <hyperlink ref="C52" r:id="rId1543" display="https://www.facebook.com/p/Tu%E1%BB%95i-tr%E1%BA%BB-C%C3%B4ng-an-Th%C3%A1i-B%C3%ACnh-100068113789461/"/>
    <hyperlink ref="C53" r:id="rId1544" display="https://thaibinh.gov.vn/van-ban-phap-luat/van-ban-dieu-hanh/ve-viec-cho-phep-uy-ban-nhan-dan-xa-ha-giang-huyen-dong-hung2.html"/>
    <hyperlink ref="C54" r:id="rId1545" display="https://www.facebook.com/1460699017666651"/>
    <hyperlink ref="C55" r:id="rId1546" display="https://haihoa-haihau.namdinh.gov.vn/"/>
    <hyperlink ref="C57" r:id="rId1547" display="https://haitrung-haihau.namdinh.gov.vn/"/>
    <hyperlink ref="C58" r:id="rId1548" display="https://www.facebook.com/269189171445336"/>
    <hyperlink ref="C59" r:id="rId1549" display="https://bacyen.sonla.gov.vn/thong-bao-ket-luan-thanh-tra/ket-luan-thanh-tra-cong-tac-quan-ly-dieu-hanh-ngan-sach-doi-voi-uy-ban-nhan-dan-xa-hang-dong-01--746815"/>
    <hyperlink ref="C61" r:id="rId1550" display="https://sovanhoa.hoabinh.gov.vn/du-lich/1072-ka-t-qua-ha-i-ngha-xa-c-tia-n-a-u-t-du-la-ch-ta-i-hang-kia"/>
    <hyperlink ref="C62" r:id="rId1551" display="https://www.facebook.com/conganxahaumybaca/"/>
    <hyperlink ref="C63" r:id="rId1552" display="https://caibe.tiengiang.gov.vn/xa-hau-my-bac-a"/>
    <hyperlink ref="C65" r:id="rId1553" display="https://huyendienbien.dienbien.gov.vn/muongnha/T/-Xa-He-Muong-"/>
    <hyperlink ref="C67" r:id="rId1554" display="https://hoahiep.vinhlong.gov.vn/"/>
    <hyperlink ref="C68" r:id="rId1555" display="https://www.facebook.com/conganxahoamac/"/>
    <hyperlink ref="C69" r:id="rId1556" display="https://vanban.laocai.gov.vn/xa-hoa-mac"/>
    <hyperlink ref="C70" r:id="rId1557" display="https://www.facebook.com/conganxahoangchau"/>
    <hyperlink ref="C71" r:id="rId1558" display="https://hoangchau.hoanghoa.thanhhoa.gov.vn/web/danh-ba-co-quan-chuc-nang"/>
    <hyperlink ref="C73" r:id="rId1559" display="https://hoangdongf.hoanghoa.thanhhoa.gov.vn/"/>
    <hyperlink ref="C74" r:id="rId1560" display="https://www.facebook.com/conganxahoangphong/"/>
    <hyperlink ref="C75" r:id="rId1561" display="https://hoangphong.hoanghoa.thanhhoa.gov.vn/"/>
    <hyperlink ref="C76" r:id="rId1562" display="https://www.facebook.com/conganxahoangquy/"/>
    <hyperlink ref="C77" r:id="rId1563" display="https://hoangquys.hoanghoa.thanhhoa.gov.vn/"/>
    <hyperlink ref="C78" r:id="rId1564" display="https://www.facebook.com/conganxahoangtrung/"/>
    <hyperlink ref="C79" r:id="rId1565" display="https://hoangtrung.hoanghoa.thanhhoa.gov.vn/"/>
    <hyperlink ref="C80" r:id="rId1566" display="https://www.facebook.com/conganxahoangtruong/"/>
    <hyperlink ref="C81" r:id="rId1567" display="https://hoangtruong.hoanghoa.thanhhoa.gov.vn/"/>
    <hyperlink ref="C82" r:id="rId1568" display="https://www.facebook.com/conganxahoanhson/"/>
    <hyperlink ref="C83" r:id="rId1569" display="https://dichvucong.namdinh.gov.vn/portaldvc/KenhTin/dich-vu-cong-truc-tuyen.aspx?_dv=50149574-6FC6-65AD-5AC5-9F1678CFA032"/>
    <hyperlink ref="C84" r:id="rId1570" display="https://www.facebook.com/tuoitreconganquangbinh/"/>
    <hyperlink ref="C85" r:id="rId1571" display="http://ubmt.quangbinh.gov.vn/3cms/dong-chi-chu-tich-ubnd-tinh-tham-tang-qua-thon-phuc-tu-xa-van-hoa-huyen-tuyen-hoa-nhan-ngay.htm"/>
    <hyperlink ref="C86" r:id="rId1572" display="https://www.facebook.com/ConganxaHongBach/"/>
    <hyperlink ref="C87" r:id="rId1573" display="https://thaibinh.gov.vn/van-ban-phap-luat/van-ban-dieu-hanh/ve-viec-giao-dat-cho-uy-ban-nhan-dan-xa-hong-bach-huyen-dong.html"/>
    <hyperlink ref="C88" r:id="rId1574" display="https://www.facebook.com/ConganxaHongViet/"/>
    <hyperlink ref="C89" r:id="rId1575" display="https://donghung.thaibinh.gov.vn/danh-sach-xa-thi-tran/xa-hong-viet"/>
    <hyperlink ref="C91" r:id="rId1576" display="https://luongson.hoabinh.gov.vn/"/>
    <hyperlink ref="C92" r:id="rId1577" display="https://www.facebook.com/conganxahopthanh/"/>
    <hyperlink ref="C93" r:id="rId1578" display="https://hopthanh.trieuson.thanhhoa.gov.vn/chuyen-doi-so/quyet-dinh-kien-toan-bcd-chuyen-doi-so-xa-hop-thanh-85801"/>
    <hyperlink ref="C94" r:id="rId1579" display="https://www.facebook.com/tuoitrecongansonla/"/>
    <hyperlink ref="C95" r:id="rId1580" display="https://sonla.gov.vn/tin-van-hoa-xa-hoi/le-don-nhan-ban-giao-truy-dieu-va-an-tang-hai-cot-liet-si-quan-tinh-nguyen-viet-nam-hy-sinh-tai--714097"/>
    <hyperlink ref="C96" r:id="rId1581" display="https://www.facebook.com/ConganxaHungMy/"/>
    <hyperlink ref="C97" r:id="rId1582" display="https://hungmy.hungnguyen.nghean.gov.vn/"/>
    <hyperlink ref="C99" r:id="rId1583" display="https://chupuh.gialai.gov.vn/Xa-Ia-Dreng/Documents/Van-ban-huyen.aspx"/>
    <hyperlink ref="C101" r:id="rId1584" display="https://chupah.gialai.gov.vn/sites/iamonong/gioi-thieu/thong-tin-lien-he-cua-cbcc-45.html"/>
    <hyperlink ref="C102" r:id="rId1585" display="https://www.facebook.com/ConganxaKhamLang/"/>
    <hyperlink ref="C103" r:id="rId1586" display="https://bacgiang.gov.vn/web/ubnd-xa-kham-lang"/>
    <hyperlink ref="C104" r:id="rId1587" display="https://www.facebook.com/conganxakhanhcuong/?locale=vi_VN"/>
    <hyperlink ref="C105" r:id="rId1588" display="http://khanhcuong.yenkhanh.ninhbinh.gov.vn/"/>
    <hyperlink ref="C107" r:id="rId1589" display="http://khanhtien.yenkhanh.ninhbinh.gov.vn/"/>
    <hyperlink ref="C108" r:id="rId1590" display="https://www.facebook.com/Conganxakhanhvan/"/>
    <hyperlink ref="C109" r:id="rId1591" display="http://khanhvan.yenkhanh.ninhbinh.gov.vn/"/>
    <hyperlink ref="C110" r:id="rId1592" display="https://www.facebook.com/conganxakhoikydaitu/"/>
    <hyperlink ref="C111" r:id="rId1593" display="https://khoiky.daitu.thainguyen.gov.vn/"/>
    <hyperlink ref="C112" r:id="rId1594" display="https://www.facebook.com/tuoitrecongansonla/"/>
    <hyperlink ref="C113" r:id="rId1595" display="https://kimson.ninhbinh.gov.vn/gioi-thieu/xa-kim-chinh"/>
    <hyperlink ref="C114" r:id="rId1596" display="https://www.facebook.com/conganxakimlap/"/>
    <hyperlink ref="C115" r:id="rId1597" display="https://kimboi.hoabinh.gov.vn/"/>
    <hyperlink ref="C117" r:id="rId1598" display="https://vksnd.gialai.gov.vn/VKSND-huyen-thi-xa-thanh-pho/vien-ksnd-huyen-mang-yang-truc-tiep-kiem-sat-tai-ubnd-va-cong-an-xa-kon-thup-2450.html"/>
    <hyperlink ref="C118" r:id="rId1599" display="https://www.facebook.com/ConganxaKyThuong/"/>
    <hyperlink ref="C119" r:id="rId1600" display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/>
    <hyperlink ref="C120" r:id="rId1601" display="https://www.facebook.com/conganxakytien/"/>
    <hyperlink ref="C121" r:id="rId1602" display="http://kytien.kyanh.hatinh.gov.vn/"/>
    <hyperlink ref="C122" r:id="rId1603" display="https://www.facebook.com/conganxaLacVe/?locale=ms_MY"/>
    <hyperlink ref="C123" r:id="rId1604" display="https://www.bacninh.gov.vn/web/xa-lac-ve"/>
    <hyperlink ref="C124" r:id="rId1605" display="https://www.facebook.com/conganxalaison/"/>
    <hyperlink ref="C125" r:id="rId1606" display="https://kienhai.kiengiang.gov.vn/m/178/1239/Xa-Lai-Son-cong-nhan-dat-chuan-nong-thon-moi.html"/>
    <hyperlink ref="C126" r:id="rId1607" display="https://www.facebook.com/conganxalamhop/?locale=vi_VN"/>
    <hyperlink ref="C127" r:id="rId1608" display="https://lamhop.kyanh.hatinh.gov.vn/"/>
    <hyperlink ref="C128" r:id="rId1609" display="https://www.facebook.com/ConganxaLangSon/"/>
    <hyperlink ref="C129" r:id="rId1610" display="https://langson.yendung.bacgiang.gov.vn/"/>
    <hyperlink ref="C130" r:id="rId1611" display="https://www.facebook.com/conganxalienloc/"/>
    <hyperlink ref="C131" r:id="rId1612" display="http://lienloc.hauloc.thanhhoa.gov.vn/kinh-te-chinh-tri"/>
    <hyperlink ref="C133" r:id="rId1613" display="https://lienminh.vonhai.thainguyen.gov.vn/"/>
    <hyperlink ref="C134" r:id="rId1614" display="https://www.facebook.com/conganxaliennghia/"/>
    <hyperlink ref="C135" r:id="rId1615" display="https://vangiang.hungyen.gov.vn/cong-an-xa-lien-nghia-to-chuc-hoi-nghi-cong-an-xa-lang-nghe-y-kien-nhan-dan-c2403.html"/>
    <hyperlink ref="C136" r:id="rId1616" display="https://www.facebook.com/conganxalongdientay/"/>
    <hyperlink ref="C137" r:id="rId1617" display="https://baclieu.gov.vn/-/quy%E1%BA%BFt-%C4%91%E1%BB%8Bnh-ubnd-t%E1%BB%89nh-v/v-thu-h%E1%BB%93i-234-3m2-%C4%91%E1%BA%A5t-do-ubnd-x%C3%A3-long-%C4%90i%E1%BB%81n-qu%E1%BA%A3n-l%C3%BD-v%C3%A0-giao-cho-ch%C3%B9a-ph%C6%B0%E1%BB%9Bc-%C4%90i%E1%BB%81n-%C4%91%E1%BB%83-x%C3%A2y-d%E1%BB%B1n"/>
    <hyperlink ref="C139" r:id="rId1618" display="http://www.bocongan.gov.vn/tin-tuc/bo-cong-an---ubnd-tinh-son-la-so-ket-1-nam-thuc-hien-phuong-an-279-tai-xa-long-luong-huyen-van-ho-t17123.html"/>
    <hyperlink ref="C141" r:id="rId1619" display="https://longtoan.txdh.travinh.gov.vn/"/>
    <hyperlink ref="C142" r:id="rId1620" display="https://www.facebook.com/reel/842501834288733/"/>
    <hyperlink ref="C143" r:id="rId1621" display="https://qppl.thanhhoa.gov.vn/vbpq_thanhhoa.nsf/str/69A163B6B024CC9E472585DF00389978/$file/DT-VBDTPT463235070-9-20201599703878841chanth10.09.2020_13h23p20_thinv_10-09-2020-14-40-04_signed.pdf"/>
    <hyperlink ref="C144" r:id="rId1622" display="https://www.facebook.com/conganxaluongson/?locale=vi_VN"/>
    <hyperlink ref="C145" r:id="rId1623" display="https://luongson.hoabinh.gov.vn/"/>
    <hyperlink ref="C146" r:id="rId1624" display="https://www.facebook.com/conganxamaiha/"/>
    <hyperlink ref="C147" r:id="rId1625" display="https://maichau.hoabinh.gov.vn/index.php?option=com_content&amp;view=article&amp;id=204:gi-i-thi-u-ubnd-xa-ba-khan-3&amp;catid=14&amp;Itemid=643&amp;lang=vi"/>
    <hyperlink ref="C148" r:id="rId1626" display="https://www.facebook.com/groups/1050293985034674/?locale=vi_VN"/>
    <hyperlink ref="C149" r:id="rId1627" display="https://donghung.thaibinh.gov.vn/danh-sach-xa-thi-tran/xa-minh-chau"/>
    <hyperlink ref="C150" r:id="rId1628" display="https://www.facebook.com/ConganxaMinhTan/"/>
    <hyperlink ref="C151" r:id="rId1629" display="https://kienxuong.thaibinh.gov.vn/cac-don-vi-hanh-chinh/xa-minh-tan"/>
    <hyperlink ref="C153" r:id="rId1630" display="http://tnmt.tuyenquang.gov.vn/vi/tin-bai/giay-xac-nhan-so-1152gxn-stnmt-ngay-2052024-cua-so-tai-nguyen-va-moi-truong-tinh-tuyen-quang-giay-xac-nhan-dang-ky-khai-thac-su-dung-nuoc-mat-ban-quan-ly-cong-trinh-thuy-loi-xa-minh-thanh-huyen-son-duong-tinh-tuyen-quang?type=POSTED_CONTENT&amp;id=75522"/>
    <hyperlink ref="C155" r:id="rId1631" display="https://sonoivu.sonla.gov.vn/Default.aspx?sid=1282&amp;pageid=30665&amp;catid=64562&amp;id=537895&amp;catname=thong-tin-tuyen-truyen&amp;title=quyet-dinh-dieu-chinh-phan-loai-don-vi-hanh-chinh-cac-xa-phuong-thi-tran-tren-dia-ban-tinh-son-l"/>
    <hyperlink ref="C156" r:id="rId1632" display="https://www.facebook.com/conganhuyenphuyen/?locale=ku_TR"/>
    <hyperlink ref="C157" r:id="rId1633" display="https://sonla.gov.vn/Default.aspx?sid=4&amp;pageid=27160&amp;p_steering=68965"/>
    <hyperlink ref="C158" r:id="rId1634" display="https://www.facebook.com/Conganxamuongkhong/"/>
    <hyperlink ref="C159" r:id="rId1635" display="https://stttt.dienbien.gov.vn/vi/about/danh-sach-nguoi-phat-ngon-tinh-dien-bien-nam-2018.html"/>
    <hyperlink ref="C161" r:id="rId1636" display="https://sopcop.sonla.gov.vn/kinh-te/sat-taluy-duong-gay-thiet-hai-02-nha-tai-ban-poi-lanh-xa-muong-va-830398"/>
    <hyperlink ref="C163" r:id="rId1637" display="https://qbvptrsonla.gov.vn/Hoat-dong-doan-the/chi-doan-quy-bao-ve-va-phat-trien-rung-to-chuc-cac-hoat-dong-tinh-nguyen-trong-thang-thanh-nien-378161"/>
    <hyperlink ref="C165" r:id="rId1638" display="https://muongly.muonglat.thanhhoa.gov.vn/"/>
    <hyperlink ref="C167" r:id="rId1639" display="https://stttt.dienbien.gov.vn/vi/about/danh-sach-nguoi-phat-ngon-tinh-dien-bien-nam-2018.html"/>
    <hyperlink ref="C168" r:id="rId1640" display="https://www.facebook.com/p/C%C3%B4ng-an-x%C3%A3-M%E1%BB%B9-Th%E1%BA%A1nh-An-B%E1%BA%BFn-Tre-100075841302470/"/>
    <hyperlink ref="C169" r:id="rId1641" display="http://mythanhgiongtrom.bentre.gov.vn/"/>
    <hyperlink ref="C170" r:id="rId1642" display="https://www.facebook.com/p/C%C3%B4ng-An-x%C3%A3-M%E1%BB%B9-Ch%C3%A1nh-100078697523021/"/>
    <hyperlink ref="C171" r:id="rId1643" display="http://mychanhtay.phumy.binhdinh.gov.vn/"/>
    <hyperlink ref="C172" r:id="rId1644" display="https://www.facebook.com/conganxamyduc/"/>
    <hyperlink ref="C173" r:id="rId1645" display="https://lamdong.gov.vn/sites/dateh/hethongchinhtri/tintuc-ubnd/cx-tn/SitePages/xa-my-duc.aspx"/>
    <hyperlink ref="C174" r:id="rId1646" display="https://www.facebook.com/conganhuyenLacSon/"/>
    <hyperlink ref="C175" r:id="rId1647" display="https://xamyhoa.hoabinh.gov.vn/"/>
    <hyperlink ref="C176" r:id="rId1648" display="https://www.facebook.com/p/Tu%E1%BB%95i-tr%E1%BA%BB-C%C3%B4ng-an-Th%C3%A0nh-ph%E1%BB%91-V%C4%A9nh-Y%C3%AAn-100066497717181/?locale=gl_ES"/>
    <hyperlink ref="C177" r:id="rId1649" display="https://mythanh.yenthanh.nghean.gov.vn/"/>
    <hyperlink ref="C178" r:id="rId1650" display="https://www.facebook.com/ConganxaNaCoSa/"/>
    <hyperlink ref="C179" r:id="rId1651" display="https://stttt.dienbien.gov.vn/vi/about/danh-sach-nguoi-phat-ngon-tinh-dien-bien-nam-2018.html"/>
    <hyperlink ref="C180" r:id="rId1652" display="https://www.facebook.com/antvbentre/"/>
    <hyperlink ref="C181" r:id="rId1653" display="https://mocaynam.bentre.gov.vn/andinh/Lists/ThongTinCanBiet/DispForm.aspx?ID=2"/>
    <hyperlink ref="C182" r:id="rId1654" display="https://www.facebook.com/conganxanamyang/"/>
    <hyperlink ref="C183" r:id="rId1655" display="https://dakdoa.gialai.gov.vn/Xa-Nam-Yang/Home.aspx"/>
    <hyperlink ref="C184" r:id="rId1656" display="https://www.facebook.com/conganxananhan/"/>
    <hyperlink ref="C185" r:id="rId1657" display="https://dienbien.toaan.gov.vn/webcenter/portal/dienbien/chitiettin?dDocName=TAND282918"/>
    <hyperlink ref="C187" r:id="rId1658" display="https://xananhnghe.hoabinh.gov.vn/"/>
    <hyperlink ref="C189" r:id="rId1659" display="https://ngaan.ngason.thanhhoa.gov.vn/uy-ban-nhan-dan"/>
    <hyperlink ref="C190" r:id="rId1660" display="https://www.facebook.com/conganxanghiahung.org/"/>
    <hyperlink ref="C191" r:id="rId1661" display="https://hungnghia.hungnguyen.nghean.gov.vn/"/>
    <hyperlink ref="C192" r:id="rId1662" display="https://www.facebook.com/24hxangocthanhnews/"/>
    <hyperlink ref="C193" r:id="rId1663" display="https://phucyen.vinhphuc.gov.vn/noidung/tintuc/Lists/Gioithieucacxaphuong/View_Detail.aspx?ItemID=11"/>
    <hyperlink ref="C194" r:id="rId1664" display="https://www.facebook.com/conganxanhonhau/"/>
    <hyperlink ref="C195" r:id="rId1665" display="https://nhonhau.annhon.binhdinh.gov.vn/"/>
    <hyperlink ref="C196" r:id="rId1666" display="https://www.facebook.com/conganxanhonphu/"/>
    <hyperlink ref="C197" r:id="rId1667" display="https://nhonphu.vinhlong.gov.vn/"/>
    <hyperlink ref="C199" r:id="rId1668" display="https://ninhkhang.hoalu.ninhbinh.gov.vn/"/>
    <hyperlink ref="C201" r:id="rId1669" display="https://www.toaan.gov.vn/webcenter/portal/spc/news?selectedPage=3&amp;docType=TinBai&amp;mucHienThi=1000383"/>
    <hyperlink ref="C202" r:id="rId1670" display="https://www.facebook.com/groups/PhongChau/permalink/6624362111007132/"/>
    <hyperlink ref="C203" r:id="rId1671" display="https://thaibinh.gov.vn/van-ban-phap-luat/van-ban-tinh-uy/ubnd-xa-phong-chau-huyen-dong-hung-chuyen-muc-dich-su-dung-d.html"/>
    <hyperlink ref="C204" r:id="rId1672" display="https://www.facebook.com/conganxaphucchu/"/>
    <hyperlink ref="C205" r:id="rId1673" display="https://phucchu.dinhhoa.thainguyen.gov.vn/uy-ban-nhan-dan"/>
    <hyperlink ref="C206" r:id="rId1674" display="https://www.facebook.com/conganxaPhuChau/"/>
    <hyperlink ref="C207" r:id="rId1675" display="https://thaibinh.gov.vn/van-ban-phap-luat/van-ban-dieu-hanh/ve-viec-cho-phep-uy-ban-nhan-dan-xa-phu-chau-huyen-dong-hung.html"/>
    <hyperlink ref="C209" r:id="rId1676" display="http://phule.batri.bentre.gov.vn/"/>
    <hyperlink ref="C211" r:id="rId1677" display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/>
    <hyperlink ref="C213" r:id="rId1678" display="https://phuly.phuluong.thainguyen.gov.vn/uy-ban-nhan-dan"/>
    <hyperlink ref="C214" r:id="rId1679" display="https://www.facebook.com/Conganxaphunggiao/"/>
    <hyperlink ref="C215" r:id="rId1680" display="https://phunggiao.ngoclac.thanhhoa.gov.vn/tin-van-hoa-the-thao/truong-tieu-hoc-xa-phung-giao-huyen-ngoc-lac-tinh-thanh-hoa-to-chuc-tot-le-khai-giang-nam-hoc-mo-249414"/>
    <hyperlink ref="C216" r:id="rId1681" display="https://www.facebook.com/CongAnXaPhuocHai.NinhPhuoc/?locale=vi_VN"/>
    <hyperlink ref="C217" r:id="rId1682" display="https://ninhphuoc.ninhthuan.gov.vn/"/>
    <hyperlink ref="C218" r:id="rId1683" display="https://www.facebook.com/conganxaphuochau/"/>
    <hyperlink ref="C219" r:id="rId1684" display="https://ninhphuoc.ninhthuan.gov.vn/portal/Pages/UBND-xa-phuoc-hau.aspx"/>
    <hyperlink ref="C220" r:id="rId1685" display="https://www.facebook.com/p/C%C3%B4ng-an-huy%E1%BB%87n-Tuy-Ph%C6%B0%E1%BB%9Bc-B%C3%ACnh-%C4%90%E1%BB%8Bnh-100093140506030/"/>
    <hyperlink ref="C221" r:id="rId1686" display="http://phuocthanh.tuyphuoc.binhdinh.gov.vn/"/>
    <hyperlink ref="C222" r:id="rId1687" display="https://www.facebook.com/conganxaphuocthuan/?locale=vi_VN"/>
    <hyperlink ref="C223" r:id="rId1688" display="https://ninhphuoc.ninhthuan.gov.vn/"/>
    <hyperlink ref="C224" r:id="rId1689" display="https://www.facebook.com/conganxaphuphung/?locale=vi_VN"/>
    <hyperlink ref="C225" r:id="rId1690" display="https://dichvucong.gov.vn/p/home/dvc-tthc-co-quan-chi-tiet.html?id=403536"/>
    <hyperlink ref="C226" r:id="rId1691" display="https://www.facebook.com/p/Tu%E1%BB%95i-tr%E1%BA%BB-C%C3%B4ng-an-Th%C3%A0nh-ph%E1%BB%91-V%C4%A9nh-Y%C3%AAn-100066497717181/?locale=gl_ES"/>
    <hyperlink ref="C227" r:id="rId1692" display="https://phuthanh.yenthanh.nghean.gov.vn/"/>
    <hyperlink ref="C228" r:id="rId1693" display="https://www.facebook.com/conganxaphuthuan/?locale=vi_VN"/>
    <hyperlink ref="C229" r:id="rId1694" display="https://binhdai.bentre.gov.vn/phuthuan"/>
    <hyperlink ref="C231" r:id="rId1695" display="https://socongthuong.backan.gov.vn/wp-content/uploads/2021/06/dinh-kem-1.pdf"/>
    <hyperlink ref="C232" r:id="rId1696" display="https://www.facebook.com/ConganxaQuangDiem/?locale=ms_MY"/>
    <hyperlink ref="C233" r:id="rId1697" display="https://xaquangdiem.hatinh.gov.vn/"/>
    <hyperlink ref="C234" r:id="rId1698" display="https://www.facebook.com/conganxaquanglang/"/>
    <hyperlink ref="C235" r:id="rId1699" display="https://www.quangninh.gov.vn/donvi/xaquanglong/Trang/ChiTietBVGioiThieu.aspx?bvid=2"/>
    <hyperlink ref="C236" r:id="rId1700" display="https://www.facebook.com/conganxaquangphu/"/>
    <hyperlink ref="C237" r:id="rId1701" display="https://quangphu.thoxuan.thanhhoa.gov.vn/"/>
    <hyperlink ref="C238" r:id="rId1702" display="https://www.facebook.com/conganxaquangxuan/?locale=ms_MY"/>
    <hyperlink ref="C239" r:id="rId1703" display="http://ubmt.quangbinh.gov.vn/3cms/ubnd-xa-quang-xuan-huyen-quang-trach-to-chuc-gap-mat-ky-niem-75-nam-ngay-thuong-binh---liet-sy-.htm"/>
    <hyperlink ref="C240" r:id="rId1704" display="https://www.facebook.com/ConganxaQuyMong/"/>
    <hyperlink ref="C241" r:id="rId1705" display="https://tranyen.yenbai.gov.vn/xa-thi-tran/xa-quy-mong"/>
    <hyperlink ref="C243" r:id="rId1706" display="https://nhoquan.ninhbinh.gov.vn/xa-quynh-luu"/>
    <hyperlink ref="C245" r:id="rId1707" display="https://stttt.dienbien.gov.vn/vi/about/danh-sach-nguoi-phat-ngon-tinh-dien-bien-nam-2018.html"/>
    <hyperlink ref="C247" r:id="rId1708" display="https://stttt.dienbien.gov.vn/vi/about/danh-sach-nguoi-phat-ngon-tinh-dien-bien-nam-2018.html"/>
    <hyperlink ref="C249" r:id="rId1709" display="https://sonla.gov.vn/tin-van-hoa-xa-hoi/hiep-hoi-doanh-nghiep-tinh-tham-va-tang-qua-tai-xa-song-khua-745460"/>
    <hyperlink ref="C250" r:id="rId1710" display="https://www.facebook.com/conganxasontruong/"/>
    <hyperlink ref="C251" r:id="rId1711" display="https://xasontruong.hatinh.gov.vn/"/>
    <hyperlink ref="C253" r:id="rId1712" display="https://vanchan.yenbai.gov.vn/cac-xa-thi-tran/xa-suoi-giang"/>
    <hyperlink ref="C255" r:id="rId1713" display="https://congbaokhanhhoa.gov.vn/noi-dung-van-ban/vanbanid/20840"/>
    <hyperlink ref="C257" r:id="rId1714" display="http://chiengsonmocchau.sonla.gov.vn/index.php?module=tochuc&amp;act=view&amp;id=46"/>
    <hyperlink ref="C259" r:id="rId1715" display="http://www.hdndquangtri.gov.vn/laws/detail/Nghi-quyet-Ve-viec-giai-the-thon-Nguoc-thuoc-xa-Ba-Nang-de-chuyen-giao-ve-xa-Ta-Long-quan-ly-va-thanh-lap-thon-moi-voi-ten-goi-thon-Nguoc-thuoc-xa-ta-Long-huyen-Dakrong-tinh-Quang-Tri-71/?download=1&amp;id=0"/>
    <hyperlink ref="C260" r:id="rId1716" display="https://www.facebook.com/dtncatphp/"/>
    <hyperlink ref="C261" r:id="rId1717" display="https://vinhbao.haiphong.gov.vn/"/>
    <hyperlink ref="C263" r:id="rId1718" display="https://tanan.canglong.travinh.gov.vn/"/>
    <hyperlink ref="C265" r:id="rId1719" display="https://tanbinh.nhuxuan.thanhhoa.gov.vn/"/>
    <hyperlink ref="C266" r:id="rId1720" display="https://www.facebook.com/conganxatanchi/"/>
    <hyperlink ref="C267" r:id="rId1721" display="https://www.bacninh.gov.vn/web/xa-tan-chi"/>
    <hyperlink ref="C268" r:id="rId1722" display="https://www.facebook.com/ConganxaTanhoa/"/>
    <hyperlink ref="C269" r:id="rId1723" display="https://tanchau.tayninh.gov.vn/vi/page/Uy-ban-nhan-dan-xa-Tan-Hoa.html"/>
    <hyperlink ref="C270" r:id="rId1724" display="https://www.facebook.com/ConganxaTanhoa/"/>
    <hyperlink ref="C271" r:id="rId1725" display="https://tanchau.tayninh.gov.vn/vi/page/Uy-ban-nhan-dan-xa-Tan-Hoa.html"/>
    <hyperlink ref="C272" r:id="rId1726" display="https://www.facebook.com/dtncatphp/"/>
    <hyperlink ref="C273" r:id="rId1727" display="http://tanky.tuky.haiduong.gov.vn/"/>
    <hyperlink ref="C275" r:id="rId1728" display="https://www.bacninh.gov.vn/web/xa-tan-lang"/>
    <hyperlink ref="C277" r:id="rId1729" display="https://tanlap.bactanuyen.binhduong.gov.vn/"/>
    <hyperlink ref="C279" r:id="rId1730" display="https://phunghiep.haugiang.gov.vn/l%E1%BB%8Bch-l%C3%A0m-vi%E1%BB%87c-ubnd-x%C3%83-t%C3%82n-ph%C6%AF%E1%BB%9Ac-h%C6%AFng"/>
    <hyperlink ref="C280" r:id="rId1731" display="https://www.facebook.com/ConganxaTanson/?locale=vi_VN"/>
    <hyperlink ref="C281" r:id="rId1732" display="https://kimbang.hanam.gov.vn/Pages/danh-sach-bi-thu-chu-tich-cac-xa-thi-tran.aspx"/>
    <hyperlink ref="C283" r:id="rId1733" display="https://qppl.thanhhoa.gov.vn/vbpq_thanhhoa.nsf/663FB8C759B9031E4725872E00089300/$file/DT-VBDTPT705243026-8-20211628472656097trangnt09.08.2021_10h34p25_liemmx_09-08-2021-21-22-05_signed.pdf"/>
    <hyperlink ref="C284" r:id="rId1734" display="https://www.facebook.com/tanthinhntnd/"/>
    <hyperlink ref="C285" r:id="rId1735" display="https://dichvucong.namdinh.gov.vn/portaldvc/KenhTin/dich-vu-cong-truc-tuyen.aspx?_dv=B18AE6B4-54BC-4178-5345-F7D866DB8519"/>
    <hyperlink ref="C286" r:id="rId1736" display="https://www.facebook.com/conganxatantienanduonghaiphong/?locale=ms_MY"/>
    <hyperlink ref="C287" r:id="rId1737" display="https://tantien.anduong.haiphong.gov.vn/"/>
    <hyperlink ref="C289" r:id="rId1738" display="https://lamdong.gov.vn/sites/lamha/ubnd-huyen/xa-thitran/SitePages/xa-tan-van.aspx"/>
    <hyperlink ref="C290" r:id="rId1739" display="https://www.facebook.com/TuoitreCongantinhBinhDinh/"/>
    <hyperlink ref="C291" r:id="rId1740" display="http://tayvinh.tayson.binhdinh.gov.vn/"/>
    <hyperlink ref="C292" r:id="rId1741" display="https://www.facebook.com/conganxathachdai2020/"/>
    <hyperlink ref="C293" r:id="rId1742" display="https://thachha.hatinh.gov.vn/portal/pages/2023-10-20/Lanh-dao-huyen-Thach-Ha-doi-thoai-voi-nhan-dan-xa--471735.aspx"/>
    <hyperlink ref="C294" r:id="rId1743" display="https://www.facebook.com/conganxaThachTrung/"/>
    <hyperlink ref="C295" r:id="rId1744" display="https://thachtrung.hatinhcity.gov.vn/"/>
    <hyperlink ref="C296" r:id="rId1745" display="https://www.facebook.com/Tu%E1%BB%95i-tr%E1%BA%BB-C%C3%B4ng-an-TP-S%E1%BA%A7m-S%C6%A1n-100069346653553/?locale=vi_VN"/>
    <hyperlink ref="C297" r:id="rId1746" display="https://thanhhung.thachthanh.thanhhoa.gov.vn/"/>
    <hyperlink ref="C298" r:id="rId1747" display="https://www.facebook.com/conganxathanhlam/"/>
    <hyperlink ref="C299" r:id="rId1748" display="https://lamson.thoxuan.thanhhoa.gov.vn/web/trang-chu/bo-may-hanh-chinh/uy-ban-nhan-dan-xa/thanh-vien-uy-ban-nhan-dan-va-cong-chuc-thi-tran-lam-son.html"/>
    <hyperlink ref="C301" r:id="rId1749" display="https://www.nghean.gov.vn/tin-tuc-xay-dung-nong-thon-moi/xa-thanh-nho-thanh-chuong-don-bang-cong-nhan-xa-dat-chuan-nong-thon-moi-525946"/>
    <hyperlink ref="C302" r:id="rId1750" display="https://www.facebook.com/p/C%C3%B4ng-an-x%C3%A3-Th%E1%BA%A1nh-Qu%E1%BB%9Bi-100067439768110/"/>
    <hyperlink ref="C303" r:id="rId1751" display="https://thanhquoi.vinhlong.gov.vn/"/>
    <hyperlink ref="C304" r:id="rId1752" display="https://www.facebook.com/Conganxathanhsonthanhhahaiduong/"/>
    <hyperlink ref="C305" r:id="rId1753" display="http://thanhson.thanhha.haiduong.gov.vn/"/>
    <hyperlink ref="C306" r:id="rId1754" display="https://www.facebook.com/conganxathientan/"/>
    <hyperlink ref="C307" r:id="rId1755" display="https://sovhtt.langson.gov.vn/tin-tuc-su-kien/khai-giang-lop-truyen-day-thuc-hanh-trinh-dien-hat-sinh-ca-dan-toc-cao-lan-xa-thien-tan-huyen-huu-lung.html"/>
    <hyperlink ref="C308" r:id="rId1756" display="https://www.facebook.com/ConganxaThieuNgoc/?locale=vi_VN"/>
    <hyperlink ref="C309" r:id="rId1757" display="https://qppl.thanhhoa.gov.vn/vbpq_thanhhoa.nsf/D6D5A1481A9323BA47258588003A8037/$file/DT-VBDTPT589259415-6-20201591954237917_quyennd_13-06-2020-07-51-19_signed.pdf"/>
    <hyperlink ref="C310" r:id="rId1758" display="https://www.facebook.com/people/C%C3%B4ng-an-x%C3%A3-Thi%E1%BB%87u-V%E1%BA%ADn-Thi%E1%BB%87u-H%C3%B3a/100063774684071/"/>
    <hyperlink ref="C311" r:id="rId1759" display="http://thieuvan.thieuhoa.thanhhoa.gov.vn/"/>
    <hyperlink ref="C312" r:id="rId1760" display="https://www.facebook.com/conganxathoson/"/>
    <hyperlink ref="C313" r:id="rId1761" display="https://hondat.kiengiang.gov.vn/"/>
    <hyperlink ref="C314" r:id="rId1762" display="https://www.facebook.com/conganxathothanh/"/>
    <hyperlink ref="C315" r:id="rId1763" display="https://thocuong.trieuson.thanhhoa.gov.vn/"/>
    <hyperlink ref="C316" r:id="rId1764" display="https://www.facebook.com/conganxathuandien/"/>
    <hyperlink ref="C317" r:id="rId1765" display="https://bentre.gov.vn/banchidaocovid19/Lists/thongbaohuyenthanhpho/DispForm.aspx?ID=306&amp;ContentTypeId=0x01006B434E144EA36B09B66CBCE65AAE3E91009A8A9967E8E4EF4C92EC5F83E13740CC"/>
    <hyperlink ref="C318" r:id="rId1766" display="https://www.facebook.com/ConganxaThuanHung/"/>
    <hyperlink ref="C319" r:id="rId1767" display="https://dichvucong.hungyen.gov.vn/dichvucong/bothutuc"/>
    <hyperlink ref="C320" r:id="rId1768" display="https://www.facebook.com/conganxathuducbinhdaibentre/"/>
    <hyperlink ref="C321" r:id="rId1769" display="https://binhdai.bentre.gov.vn/thuaduc"/>
    <hyperlink ref="C323" r:id="rId1770" display="https://thuongninh.nhuxuan.thanhhoa.gov.vn/"/>
    <hyperlink ref="C325" r:id="rId1771" display="https://thaibinh.gov.vn/van-ban-phap-luat/van-ban-dieu-hanh/ve-viec-cho-phep-uy-ban-nhan-dan-xa-thuy-duyen-huyen-thai-th.html"/>
    <hyperlink ref="C327" r:id="rId1772" display="https://yenson.tuyenquang.gov.vn/"/>
    <hyperlink ref="C329" r:id="rId1773" display="http://tiendong.tuky.haiduong.gov.vn/"/>
    <hyperlink ref="C330" r:id="rId1774" display="https://www.facebook.com/tuoitrecongansonla/"/>
    <hyperlink ref="C331" r:id="rId1775" display="https://moha.gov.vn/nong-thon-moi/tin-tuc/Pages/listbnv.aspx?CateID=31&amp;ItemID=2327"/>
    <hyperlink ref="C332" r:id="rId1776" display="https://www.facebook.com/tuoitreconganhuyenvanquan/"/>
    <hyperlink ref="C333" r:id="rId1777" display="https://trangan.binhluc.hanam.gov.vn/vi/co-cau-to-chuc/vieworg/Uy-ban-nhan-dan-xa-Trang-An-25/"/>
    <hyperlink ref="C335" r:id="rId1778" display="http://trunghoi.dinhhoa.thainguyen.gov.vn/so-do-bo-may/-/asset_publisher/JJBsrmKSKi98/content/lanh-ao-ubnd-xa-trung-hoi?inheritRedirect=true"/>
    <hyperlink ref="C336" r:id="rId1779" display="https://www.facebook.com/conganxatrungngai/"/>
    <hyperlink ref="C337" r:id="rId1780" display="https://trungngai.vinhlong.gov.vn/"/>
    <hyperlink ref="C338" r:id="rId1781" display="https://www.facebook.com/conganxatruongdong/"/>
    <hyperlink ref="C339" r:id="rId1782" display="https://hoathanh.tayninh.gov.vn/vi/news/gioi-thieu-chung-407/gioi-thieu-chung-ve-xa-truong-dong-7421.html"/>
    <hyperlink ref="C340" r:id="rId1783" display="https://www.facebook.com/conganxaTuMai/"/>
    <hyperlink ref="C341" r:id="rId1784" display="https://tumai.yendung.bacgiang.gov.vn/"/>
    <hyperlink ref="C343" r:id="rId1785" display="https://tuxa.lamthao.phutho.gov.vn/Chuyen-muc-tin/Chi-tiet-tin/t/can-bo-cong-chuc-ubnd-xa-tu-xa/title/51356/ctitle/543450"/>
    <hyperlink ref="C345" r:id="rId1786" display="https://camkhe.phutho.gov.vn/Chuyen-muc-tin/t/uy-ban-nhan-dan/ctitle/133"/>
    <hyperlink ref="C347" r:id="rId1787" display="https://quangninh.quangbinh.gov.vn/chi-tiet-tin/-/view-article/1/13836141260647/14079557009247"/>
    <hyperlink ref="C348" r:id="rId1788" display="https://www.facebook.com/100082912197725"/>
    <hyperlink ref="C349" r:id="rId1789" display="https://bacson.langson.gov.vn/"/>
    <hyperlink ref="C351" r:id="rId1790" display="https://vinhkim.caungang.travinh.gov.vn/"/>
    <hyperlink ref="C352" r:id="rId1791" display="https://www.facebook.com/ConganxaVinhPhong/"/>
    <hyperlink ref="C353" r:id="rId1792" display="http://vinhphong.baolam.caobang.gov.vn/"/>
    <hyperlink ref="C354" r:id="rId1793" display="https://www.facebook.com/p/Tu%E1%BB%95i-tr%E1%BA%BB-C%C3%B4ng-an-Th%C3%A0nh-ph%E1%BB%91-V%C4%A9nh-Y%C3%AAn-100066497717181/?locale=gl_ES"/>
    <hyperlink ref="C355" r:id="rId1794" display="https://ubndtp.caobang.gov.vn/ubnd-xa-vinh-quang"/>
    <hyperlink ref="C357" r:id="rId1795" display="https://vinhthanh.binhdinh.gov.vn/Index.aspx?P=B02&amp;M=61&amp;I=070801533"/>
    <hyperlink ref="C358" r:id="rId1796" display="https://www.facebook.com/p/C%C3%B4ng-an-x%C3%A3-V%C4%A9nh-Ti%E1%BA%BFn-V%C4%A9nh-L%E1%BB%99c-Thanh-H%C3%B3a-100064720270993/"/>
    <hyperlink ref="C359" r:id="rId1797" display="https://vinhtien.vinhloc.thanhhoa.gov.vn/pho-bien-tuyen-truyen"/>
    <hyperlink ref="C360" r:id="rId1798" display="https://www.facebook.com/ConganxaVoTranh/"/>
    <hyperlink ref="C361" r:id="rId1799" display="https://votranh.phuluong.thainguyen.gov.vn/uy-ban-nhan-dan"/>
    <hyperlink ref="C362" r:id="rId1800" display="https://www.facebook.com/ConganxaVoTranhLucNam/"/>
    <hyperlink ref="C363" r:id="rId1801" display="https://bacgiang.gov.vn/web/ubnd-xa-vo-tranh"/>
    <hyperlink ref="C364" r:id="rId1802" display="https://www.facebook.com/Conganxavs113/"/>
    <hyperlink ref="C365" r:id="rId1803" display="https://anhson.nghean.gov.vn/vinh-son/vinh-son-454103"/>
    <hyperlink ref="C366" r:id="rId1804" display="https://www.facebook.com/conganxaxuanan/"/>
    <hyperlink ref="C367" r:id="rId1805" display="https://ankhe.gialai.gov.vn/Xa-Xuan-An/Gioi-thieu/Co-cau-to-chuc-xa.aspx"/>
    <hyperlink ref="C368" r:id="rId1806" display="https://www.facebook.com/quehuongXuanChau/"/>
    <hyperlink ref="C369" r:id="rId1807" display="https://xuanchau-xuantruong.namdinh.gov.vn/uy-ban-nhan-dan"/>
    <hyperlink ref="C370" r:id="rId1808" display="https://www.facebook.com/conganxaxuanlam/"/>
    <hyperlink ref="C371" r:id="rId1809" display="http://xuanlam.nghixuan.hatinh.gov.vn/"/>
    <hyperlink ref="C372" r:id="rId1810" display="https://www.facebook.com/conganxaxuanmy/"/>
    <hyperlink ref="C373" r:id="rId1811" display="https://cammy.dongnai.gov.vn/"/>
    <hyperlink ref="C375" r:id="rId1812" display="https://datafiles.nghean.gov.vn/nan-ubnd/4117/steeringdocument/bc_giam_sat_cua_hdnd_20240508020240508050157084_Signed638508361957203069.pdf"/>
    <hyperlink ref="C377" r:id="rId1813" display="https://phutho.gov.vn/pages/chitiet.aspx?newsId=69385&amp;title=Quy%E1%BA%BFt+%C4%91%E1%BB%8Bnh+c%C3%B4ng+b%E1%BB%91+k%E1%BA%BFt+qu%E1%BA%A3+h%E1%BB%87+th%E1%BB%91ng+h%C3%B3a+v%C4%83n+b%E1%BA%A3n+quy+ph%E1%BA%A1m+ph%C3%A1p+lu%E1%BA%ADt+c%E1%BB%A7a+H%E1%BB%99i+%C4%91%E1%BB%93ng+nh%C3%A2n+d%C3%A2n%2C+%E1%BB%A6y+ban+nh%C3%A2n+d%C3%A2n+t%E1%BB%89nh+Ph%C3%BA+Th%E1%BB%8D+trong+k%E1%BB%B3+h%E1%BB%87+th%E1%BB%91ng+h%C3%B3a+2014+-+2018"/>
    <hyperlink ref="C378" r:id="rId1814" display="https://www.facebook.com/p/Tu%E1%BB%95i-tr%E1%BA%BB-C%C3%B4ng-an-Th%C3%A0nh-ph%E1%BB%91-V%C4%A9nh-Y%C3%AAn-100066497717181/?locale=gl_ES"/>
    <hyperlink ref="C379" r:id="rId1815" display="https://m.chiemhoa.gov.vn/ubnd-xa-thi-tran.html"/>
    <hyperlink ref="C380" r:id="rId1816" display="https://www.facebook.com/conganxayenninh123/?locale=vi_VN"/>
    <hyperlink ref="C381" r:id="rId1817" display="https://yenninh.phuluong.thainguyen.gov.vn/"/>
    <hyperlink ref="C382" r:id="rId1818" display="https://www.facebook.com/conganxayentrung/"/>
    <hyperlink ref="C383" r:id="rId1819" display="https://www.bacninh.gov.vn/web/ubnd-xa-yen-trung"/>
    <hyperlink ref="C384" r:id="rId1820" display="https://www.facebook.com/conganxuanhoa.tx/"/>
    <hyperlink ref="C385" r:id="rId1821" display="https://xuanhoa.nhuxuan.thanhhoa.gov.vn/web/trang-chu/he-thong-chinh-tri/uy-ban-nhan-dan-xa"/>
    <hyperlink ref="C386" r:id="rId1822" display="https://www.facebook.com/thoisulangchanh/videos/b%C3%A0n-giao-%C4%91%C6%B0a-v%C3%A0o-s%E1%BB%AD-d%E1%BB%A5ng-c%C3%B4ng-tr%C3%ACnh-c%E1%BA%A5p-n%C6%B0%E1%BB%9Bc-sinh-ho%E1%BA%A1t-t%E1%BA%A1i-x%C3%A3-y%C3%AAn-kh%C6%B0%C6%A1ng/2591568414242109/"/>
    <hyperlink ref="C387" r:id="rId1823" display="https://yenkhuong.langchanh.thanhhoa.gov.vn/"/>
    <hyperlink ref="C388" r:id="rId1824" display="https://www.facebook.com/conganyenlam/"/>
    <hyperlink ref="C389" r:id="rId1825" display="http://yenlam.gov.vn/web/trang-chu/chuyen-doi-so/ubnd-thi-tran-yen-lam-thong-bao-van-ban-cua-huyen-ve-viec-xin-y-kien-dong-gop-vao-de-an-dat-ten-duong-pho-tren-dia-ban-huyen-yen-dinh.html"/>
    <hyperlink ref="C390" r:id="rId1826" display="https://www.facebook.com/conganyenthuy/?locale=vi_VN"/>
    <hyperlink ref="C391" r:id="rId1827" display="https://yenthuy.hoabinh.gov.vn/"/>
    <hyperlink ref="C392" r:id="rId1828" display="https://www.facebook.com/1739685119531759"/>
    <hyperlink ref="C393" r:id="rId1829" display="https://bentre.gov.vn/Documents/848_danh_sach%20nguoi%20phat%20ngon.pdf"/>
    <hyperlink ref="C394" r:id="rId1830" display="https://www.facebook.com/p/UBND-x%C3%A3-B%C3%ACnh-S%C6%A1n-huy%E1%BB%87n-Long-Th%C3%A0nh-t%E1%BB%89nh-%C4%90%E1%BB%93ng-Nai-100063479770924/"/>
    <hyperlink ref="C395" r:id="rId1831" display="https://vinhcuu.dongnai.gov.vn/"/>
    <hyperlink ref="C396" r:id="rId1832" display="https://www.facebook.com/CongthongtindientuConganHaiPhong/"/>
    <hyperlink ref="C397" r:id="rId1833" display="https://haiphong.gov.vn/"/>
    <hyperlink ref="C398" r:id="rId1834" display="https://www.facebook.com/CoquanHanhphap/"/>
    <hyperlink ref="C399" r:id="rId1835" display="https://tankhang.nongcong.thanhhoa.gov.vn/"/>
    <hyperlink ref="C400" r:id="rId1836" display="https://www.facebook.com/doanthanhniencongantayninh/"/>
    <hyperlink ref="C401" r:id="rId1837" display="https://www.tayninh.gov.vn/"/>
    <hyperlink ref="C403" r:id="rId1838" display="https://hanoi.gov.vn/"/>
    <hyperlink ref="C405" r:id="rId1839" display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/>
    <hyperlink ref="C407" r:id="rId1840" display="https://tranyen.yenbai.gov.vn/"/>
    <hyperlink ref="C408" r:id="rId1841" display="https://www.facebook.com/csgtcatpquangngai/"/>
    <hyperlink ref="C409" r:id="rId1842" display="https://thanhpho.quangngai.gov.vn/"/>
    <hyperlink ref="C410" r:id="rId1843" display="https://www.facebook.com/p/C%C3%B4ng-an-Huy%E1%BB%87n-Ng%E1%BB%8Dc-L%E1%BA%B7c-t%E1%BB%89nh-Thanh-Ho%C3%A1-100064202226018/"/>
    <hyperlink ref="C411" r:id="rId1844" display="http://ngocson.ngoclac.thanhhoa.gov.vn/"/>
    <hyperlink ref="C413" r:id="rId1845" display="https://quangbinh.gov.vn/"/>
    <hyperlink ref="C414" r:id="rId1846" display="https://www.facebook.com/catpsonla/"/>
    <hyperlink ref="C415" r:id="rId1847" display="https://sonla.gov.vn/"/>
    <hyperlink ref="C416" r:id="rId1848" display="https://www.facebook.com/conganthachha/?locale=vi_VN"/>
    <hyperlink ref="C417" r:id="rId1849" display="https://thachha.hatinh.gov.vn/"/>
    <hyperlink ref="C418" r:id="rId1850" display="https://www.facebook.com/TuoitreConganVinhPhuc/"/>
    <hyperlink ref="C419" r:id="rId1851" display="https://vinhphuc.gov.vn/"/>
    <hyperlink ref="C420" r:id="rId1852" display="https://www.facebook.com/p/Tu%E1%BB%95i-tr%E1%BA%BB-C%C3%B4ng-an-t%E1%BB%89nh-Ki%C3%AAn-Giang-100064349125717/"/>
    <hyperlink ref="C421" r:id="rId1853" display="https://angiang.gov.vn/vi"/>
    <hyperlink ref="C422" r:id="rId1854" display="https://www.facebook.com/congantinhbinhduong/?locale=vi_VN"/>
    <hyperlink ref="C423" r:id="rId1855" display="https://www.binhduong.gov.vn/"/>
    <hyperlink ref="C424" r:id="rId1856" display="https://www.facebook.com/ConganThanhHoaOfficial/?locale=vi_VN"/>
    <hyperlink ref="C425" r:id="rId1857" display="http://www.thanhhoa.gov.vn/"/>
    <hyperlink ref="C426" r:id="rId1858" display="https://www.facebook.com/CSHSHAMYEN/?locale=vi_VN"/>
    <hyperlink ref="C427" r:id="rId1859" display="https://hamyen.tuyenquang.gov.vn/"/>
    <hyperlink ref="C428" r:id="rId1860" display="https://www.facebook.com/congantinhhoabinh/"/>
    <hyperlink ref="C429" r:id="rId1861" display="https://www.hoabinh.gov.vn/"/>
    <hyperlink ref="C430" r:id="rId1862" display="https://www.facebook.com/CSHSThanhBa/?locale=vi_VN"/>
    <hyperlink ref="C431" r:id="rId1863" display="https://thanhthuy.phutho.gov.vn/"/>
    <hyperlink ref="C433" r:id="rId1864" display="https://tpthanhhoa.thanhhoa.gov.vn/web/gioi-thieu-chung/tin-tuc/kinh-te-do-thi/xay-dung-cong-vien-van-hoa-xu-thanh-thuc-su-doc-dao-thu-hut-khach-du-lich.html"/>
    <hyperlink ref="C434" r:id="rId1865" display="https://www.facebook.com/catphatinh/?locale=vi_VN"/>
    <hyperlink ref="C435" r:id="rId1866" display="https://hatinh.gov.vn/"/>
    <hyperlink ref="C436" r:id="rId1867" display="https://www.facebook.com/congantinhquangbinh/"/>
    <hyperlink ref="C437" r:id="rId1868" display="https://quangbinh.gov.vn/"/>
    <hyperlink ref="C438" r:id="rId1869" display="https://www.facebook.com/xuatnhapcanhquangtri/"/>
    <hyperlink ref="C439" r:id="rId1870" display="https://www.quangtri.gov.vn/"/>
    <hyperlink ref="C440" r:id="rId1871" display="https://www.facebook.com/p/C%C3%B4ng-an-Th%C3%A0nh-ph%E1%BB%91-Y%C3%AAn-B%C3%A1i-100066732884699/?locale=vi_VN"/>
    <hyperlink ref="C441" r:id="rId1872" display="https://thanhphoyenbai.yenbai.gov.vn/"/>
    <hyperlink ref="C442" r:id="rId1873" display="https://www.facebook.com/csqlhcquangninh/"/>
    <hyperlink ref="C443" r:id="rId1874" display="https://www.quangninh.gov.vn/"/>
    <hyperlink ref="C444" r:id="rId1875" display="https://www.facebook.com/tuoitreconganvinhlong/"/>
    <hyperlink ref="C445" r:id="rId1876" display="https://vinhlong.gov.vn/"/>
    <hyperlink ref="C447" r:id="rId1877" display="https://hochiminhcity.gov.vn/"/>
    <hyperlink ref="C449" r:id="rId1878" display="https://hoankiem.hanoi.gov.vn/"/>
    <hyperlink ref="C451" r:id="rId1879" display="https://hanoi.gov.vn/"/>
    <hyperlink ref="C452" r:id="rId1880" display="https://www.facebook.com/DoanThanhnienCongantinhLaoCai/"/>
    <hyperlink ref="C453" r:id="rId1881" display="https://www.laocai.gov.vn/"/>
    <hyperlink ref="C454" r:id="rId1882" display="https://www.facebook.com/DAMBAOANTTCAPCOSO/"/>
    <hyperlink ref="C455" r:id="rId1883" display="https://tethang.nongcong.thanhhoa.gov.vn/"/>
    <hyperlink ref="C456" r:id="rId1884" display="https://www.facebook.com/p/Tu%E1%BB%95i-tr%E1%BA%BB-C%C3%B4ng-an-t%E1%BB%89nh-Ki%C3%AAn-Giang-100064349125717/"/>
    <hyperlink ref="C457" r:id="rId1885" display="https://kiengiang.gov.vn/"/>
    <hyperlink ref="C459" r:id="rId1886" display="https://hanoi.gov.vn/"/>
    <hyperlink ref="C461" r:id="rId1887" display="http://buondon.daklak.gov.vn/"/>
    <hyperlink ref="C462" r:id="rId1888" display="https://www.facebook.com/doanconganlagi/"/>
    <hyperlink ref="C463" r:id="rId1889" display="https://lagi.binhthuan.gov.vn/"/>
    <hyperlink ref="C465" r:id="rId1890" display="https://www.phuyen.gov.vn/"/>
    <hyperlink ref="C466" r:id="rId1891" display="https://www.facebook.com/1826225194215933"/>
    <hyperlink ref="C467" r:id="rId1892" display="https://baria-vungtau.gov.vn/"/>
    <hyperlink ref="C468" r:id="rId1893" display="https://www.facebook.com/ConganThuDo/?locale=vi_VN"/>
    <hyperlink ref="C469" r:id="rId1894" display="https://hanoi.gov.vn/"/>
    <hyperlink ref="C470" r:id="rId1895" display="https://www.facebook.com/doanthanhniencahk/"/>
    <hyperlink ref="C471" r:id="rId1896" display="https://hoankiem.hanoi.gov.vn/"/>
    <hyperlink ref="C472" r:id="rId1897" display="https://www.facebook.com/p/C%C3%B4ng-An-Th%C3%A0nh-Ph%E1%BB%91-H%C6%B0ng-Y%C3%AAn-100057576334172/"/>
    <hyperlink ref="C473" r:id="rId1898" display="https://hungyen.gov.vn/"/>
    <hyperlink ref="C474" r:id="rId1899" display="https://www.facebook.com/cahyenphong/"/>
    <hyperlink ref="C475" r:id="rId1900" display="https://yenphong.bacninh.gov.vn/"/>
    <hyperlink ref="C477" r:id="rId1901" display="https://songlo.vinhphuc.gov.vn/"/>
    <hyperlink ref="C478" r:id="rId1902" display="https://www.facebook.com/p/C%C3%B4ng-An-T%E1%BB%89nh-B%E1%BA%AFc-Ninh-100067184832103/"/>
    <hyperlink ref="C479" r:id="rId1903" display="https://bacninh.gov.vn/"/>
    <hyperlink ref="C480" r:id="rId1904" display="https://www.facebook.com/doanthanhniencatplx/"/>
    <hyperlink ref="C481" r:id="rId1905" display="https://longxuyen.angiang.gov.vn/trang-chu"/>
    <hyperlink ref="C482" r:id="rId1906" display="https://www.facebook.com/doanthanhniencavg/"/>
    <hyperlink ref="C483" r:id="rId1907" display="https://vangiang.hungyen.gov.vn/"/>
    <hyperlink ref="C484" r:id="rId1908" display="https://www.facebook.com/conganhanamonline/?locale=vi_VN"/>
    <hyperlink ref="C485" r:id="rId1909" display="https://hanam.gov.vn/"/>
    <hyperlink ref="C487" r:id="rId1910" display="https://bacha.laocai.gov.vn/"/>
    <hyperlink ref="C489" r:id="rId1911" display="http://lak.daklak.gov.vn/"/>
    <hyperlink ref="C490" r:id="rId1912" display="https://www.facebook.com/doanthanhnienconganlamdong/"/>
    <hyperlink ref="C491" r:id="rId1913" display="https://lamdong.gov.vn/"/>
    <hyperlink ref="C493" r:id="rId1914" display="https://www.nghean.gov.vn/"/>
    <hyperlink ref="C494" r:id="rId1915" display="https://www.facebook.com/doanthanhniencongantayninh/"/>
    <hyperlink ref="C495" r:id="rId1916" display="https://www.tayninh.gov.vn/"/>
    <hyperlink ref="C496" r:id="rId1917" display="https://www.facebook.com/DoanThanhnienCongantinhLaoCai/"/>
    <hyperlink ref="C497" r:id="rId1918" display="https://www.laocai.gov.vn/"/>
    <hyperlink ref="C498" r:id="rId1919" display="https://www.facebook.com/congantinhtuyenquang/?locale=vi_VN"/>
    <hyperlink ref="C499" r:id="rId1920" display="https://www.tuyenquang.gov.vn/"/>
    <hyperlink ref="C500" r:id="rId1921" display="https://www.facebook.com/doantronghla/"/>
    <hyperlink ref="C501" r:id="rId1922" display="https://chupuh.gialai.gov.vn/Xa-Ia-Hla/Gioi-thieu/Co-cau-to-chuc.aspx"/>
    <hyperlink ref="C503" r:id="rId1923" display="http://lungkhaunhin.muongkhuong.laocai.gov.vn/to-chuc-bo-may/gioi-thieu-to-chuc-bo-may-xa-lung-vai-1246005"/>
    <hyperlink ref="C505" r:id="rId1924" display="https://baria-vungtau.gov.vn/"/>
    <hyperlink ref="C506" r:id="rId1925" display="https://www.facebook.com/p/C%C3%B4ng-an-Th%C3%A0nh-ph%E1%BB%91-Y%C3%AAn-B%C3%A1i-100066732884699/?locale=vi_VN"/>
    <hyperlink ref="C507" r:id="rId1926" display="https://thanhphoyenbai.yenbai.gov.vn/"/>
    <hyperlink ref="C508" r:id="rId1927" display="https://www.facebook.com/p/C%C3%B4ng-an-Th%C3%A0nh-Ph%E1%BB%91-Nha-Trang-100069123480296/"/>
    <hyperlink ref="C509" r:id="rId1928" display="https://congbaokhanhhoa.gov.vn/van-ban-phap-luat-khac/VBKHAC_UBND"/>
    <hyperlink ref="C510" r:id="rId1929" display="https://www.facebook.com/congancamxuyen/?locale=vi_VN"/>
    <hyperlink ref="C511" r:id="rId1930" display="https://camquan.camxuyen.hatinh.gov.vn/"/>
    <hyperlink ref="C513" r:id="rId1931" display="https://phuloc.thuathienhue.gov.vn/?gd=1&amp;cn=77&amp;cd=19"/>
    <hyperlink ref="C515" r:id="rId1932" display="https://www.danang.gov.vn/"/>
    <hyperlink ref="C516" r:id="rId1933" display="https://www.facebook.com/DoManhTung1988/"/>
    <hyperlink ref="C517" r:id="rId1934" display="https://kyphu.daitu.thainguyen.gov.vn/"/>
    <hyperlink ref="C518" r:id="rId1935" display="https://www.facebook.com/groups/588726988975207/"/>
    <hyperlink ref="C519" r:id="rId1936" display="https://binhphuoc.gov.vn/vi/news/tin-tuc-su-kien-421/chu-tich-ubnd-tinh-tran-tue-hien-lam-viec-voi-chu-dau-tu-doanh-nghiep-khu-cong-nghiep-minh-hung-sikico-38700.html"/>
    <hyperlink ref="C520" r:id="rId1937" display="https://www.facebook.com/doncakcnsongthan/"/>
    <hyperlink ref="C521" r:id="rId1938" display="https://dichvucong.gov.vn/p/phananhkiennghi/pakn-detail.html?id=181631"/>
    <hyperlink ref="C522" r:id="rId1939" display="https://www.facebook.com/TuoitreConganVinhPhuc/"/>
    <hyperlink ref="C523" r:id="rId1940" display="https://vinhphuc.gov.vn/"/>
    <hyperlink ref="C524" r:id="rId1941" display="https://www.facebook.com/dtncahdanphuong/?locale=vi_VN"/>
    <hyperlink ref="C525" r:id="rId1942" display="https://danphuong.hanoi.gov.vn/"/>
    <hyperlink ref="C527" r:id="rId1943" display="https://damdoi.camau.gov.vn/wps/portal/trangchu_old/!ut/p/z1/04_Sj9CPykssy0xPLMnMz0vMAfIjo8ziTQO8Pd2dnA38LJxCLQwCXX1cg8zMvDxCzAz0w8EKDFCAo4FTkJGTsYGBu7-RfhTp-pFNIk4_HgVR-I0P14_CZ0WAmQlUAT4vErKkIDc0NMIg0xMAY6tkBA!!/"/>
    <hyperlink ref="C528" r:id="rId1944" display="https://www.facebook.com/dtncahuyennghiahung/"/>
    <hyperlink ref="C529" r:id="rId1945" display="https://nghiahung.namdinh.gov.vn/"/>
    <hyperlink ref="C530" r:id="rId1946" display="https://www.facebook.com/p/C%C3%B4ng-An-Th%C3%A0nh-Ph%E1%BB%91-H%C6%B0ng-Y%C3%AAn-100057576334172/"/>
    <hyperlink ref="C531" r:id="rId1947" display="https://hungyen.gov.vn/"/>
    <hyperlink ref="C532" r:id="rId1948" display="https://www.facebook.com/DTNCAKC/"/>
    <hyperlink ref="C533" r:id="rId1949" display="https://khoaichau.hungyen.gov.vn/"/>
    <hyperlink ref="C534" r:id="rId1950" display="https://www.facebook.com/caqs.36/?locale=vi_VN"/>
    <hyperlink ref="C535" r:id="rId1951" display="https://hscv1.thanhhoa.gov.vn/quanson/lichct.nsf/lich/C1312AFFFDFD657647258B190023D6C1"/>
    <hyperlink ref="C537" r:id="rId1952" display="https://binhphuoc.gov.vn/"/>
    <hyperlink ref="C538" r:id="rId1953" display="https://www.facebook.com/CongthongtindientuConganHaiPhong/"/>
    <hyperlink ref="C539" r:id="rId1954" display="https://haiphong.gov.vn/"/>
    <hyperlink ref="C540" r:id="rId1955" display="https://www.facebook.com/dtncatquangngai/"/>
    <hyperlink ref="C541" r:id="rId1956" display="https://quangngai.gov.vn/"/>
    <hyperlink ref="C543" r:id="rId1957" display="https://txbinhminh.vinhlong.gov.vn/"/>
    <hyperlink ref="C544" r:id="rId1958" display="https://www.facebook.com/conganxahoangchau"/>
    <hyperlink ref="C545" r:id="rId1959" display="https://hoangchau.hoanghoa.thanhhoa.gov.vn/web/danh-ba-co-quan-chuc-nang"/>
    <hyperlink ref="C547" r:id="rId1960" display="https://hoangdongf.hoanghoa.thanhhoa.gov.vn/"/>
    <hyperlink ref="C548" r:id="rId1961" display="https://www.facebook.com/conganxahoangphong/"/>
    <hyperlink ref="C549" r:id="rId1962" display="https://hoangphong.hoanghoa.thanhhoa.gov.vn/"/>
    <hyperlink ref="C550" r:id="rId1963" display="https://www.facebook.com/conganxahoangquy/"/>
    <hyperlink ref="C551" r:id="rId1964" display="https://hoangquys.hoanghoa.thanhhoa.gov.vn/"/>
    <hyperlink ref="C552" r:id="rId1965" display="https://www.facebook.com/conganxahoangtrung/"/>
    <hyperlink ref="C553" r:id="rId1966" display="https://hoangtrung.hoanghoa.thanhhoa.gov.vn/"/>
    <hyperlink ref="C554" r:id="rId1967" display="https://www.facebook.com/conganxahoangtruong/"/>
    <hyperlink ref="C555" r:id="rId1968" display="https://hoangtruong.hoanghoa.thanhhoa.gov.vn/"/>
    <hyperlink ref="C556" r:id="rId1969" display="https://www.facebook.com/conganxahoanhson/"/>
    <hyperlink ref="C557" r:id="rId1970" display="https://dichvucong.namdinh.gov.vn/portaldvc/KenhTin/dich-vu-cong-truc-tuyen.aspx?_dv=50149574-6FC6-65AD-5AC5-9F1678CFA032"/>
    <hyperlink ref="C558" r:id="rId1971" display="https://www.facebook.com/tuoitreconganquangbinh/"/>
    <hyperlink ref="C559" r:id="rId1972" display="http://ubmt.quangbinh.gov.vn/3cms/dong-chi-chu-tich-ubnd-tinh-tham-tang-qua-thon-phuc-tu-xa-van-hoa-huyen-tuyen-hoa-nhan-ngay.htm"/>
    <hyperlink ref="C560" r:id="rId1973" display="https://www.facebook.com/ConganxaHongBach/"/>
    <hyperlink ref="C561" r:id="rId1974" display="https://thaibinh.gov.vn/van-ban-phap-luat/van-ban-dieu-hanh/ve-viec-giao-dat-cho-uy-ban-nhan-dan-xa-hong-bach-huyen-dong.html"/>
    <hyperlink ref="C562" r:id="rId1975" display="https://www.facebook.com/ConganxaHongViet/"/>
    <hyperlink ref="C563" r:id="rId1976" display="https://donghung.thaibinh.gov.vn/danh-sach-xa-thi-tran/xa-hong-viet"/>
    <hyperlink ref="C565" r:id="rId1977" display="https://luongson.hoabinh.gov.vn/"/>
    <hyperlink ref="C566" r:id="rId1978" display="https://www.facebook.com/conganxahopthanh/"/>
    <hyperlink ref="C567" r:id="rId1979" display="https://hopthanh.yenthanh.nghean.gov.vn/"/>
    <hyperlink ref="C568" r:id="rId1980" display="https://www.facebook.com/tuoitrecongansonla/"/>
    <hyperlink ref="C569" r:id="rId1981" display="https://sonla.gov.vn/tin-van-hoa-xa-hoi/le-don-nhan-ban-giao-truy-dieu-va-an-tang-hai-cot-liet-si-quan-tinh-nguyen-viet-nam-hy-sinh-tai--714097"/>
    <hyperlink ref="C570" r:id="rId1982" display="https://www.facebook.com/ConganxaHungMy/"/>
    <hyperlink ref="C571" r:id="rId1983" display="https://hungmy.hungnguyen.nghean.gov.vn/"/>
    <hyperlink ref="C573" r:id="rId1984" display="https://chupuh.gialai.gov.vn/Xa-Ia-Dreng/Documents/Van-ban-huyen.aspx"/>
    <hyperlink ref="C575" r:id="rId1985" display="https://chupah.gialai.gov.vn/sites/iamonong/gioi-thieu/thong-tin-lien-he-cua-cbcc-45.html"/>
    <hyperlink ref="C576" r:id="rId1986" display="https://www.facebook.com/ConganxaKhamLang/"/>
    <hyperlink ref="C577" r:id="rId1987" display="https://bacgiang.gov.vn/web/ubnd-xa-kham-lang"/>
    <hyperlink ref="C578" r:id="rId1988" display="https://www.facebook.com/conganxakhanhcuong/?locale=vi_VN"/>
    <hyperlink ref="C579" r:id="rId1989" display="http://khanhcuong.yenkhanh.ninhbinh.gov.vn/"/>
    <hyperlink ref="C581" r:id="rId1990" display="http://khanhtien.yenkhanh.ninhbinh.gov.vn/"/>
    <hyperlink ref="C582" r:id="rId1991" display="https://www.facebook.com/Conganxakhanhvan/"/>
    <hyperlink ref="C583" r:id="rId1992" display="http://khanhvan.yenkhanh.ninhbinh.gov.vn/"/>
    <hyperlink ref="C584" r:id="rId1993" display="https://www.facebook.com/conganxakhoikydaitu/"/>
    <hyperlink ref="C585" r:id="rId1994" display="https://khoiky.daitu.thainguyen.gov.vn/"/>
    <hyperlink ref="C586" r:id="rId1995" display="https://www.facebook.com/tuoitrecongansonla/"/>
    <hyperlink ref="C587" r:id="rId1996" display="https://kimson.ninhbinh.gov.vn/gioi-thieu/xa-kim-chinh"/>
    <hyperlink ref="C588" r:id="rId1997" display="https://www.facebook.com/conganxakimlap/"/>
    <hyperlink ref="C589" r:id="rId1998" display="https://kimboi.hoabinh.gov.vn/"/>
    <hyperlink ref="C591" r:id="rId1999" display="https://vksnd.gialai.gov.vn/VKSND-huyen-thi-xa-thanh-pho/vien-ksnd-huyen-mang-yang-truc-tiep-kiem-sat-tai-ubnd-va-cong-an-xa-kon-thup-2450.html"/>
    <hyperlink ref="C592" r:id="rId2000" display="https://www.facebook.com/ConganxaKyThuong/"/>
    <hyperlink ref="C593" r:id="rId2001" display="https://hatinh.dms.gov.vn/web/guest/tin-chi-tiet?p_p_id=com_soft_cms_detail_DetailControllerPortlet&amp;p_p_lifecycle=0&amp;p_p_state=pop_up&amp;p_p_mode=view&amp;_com_soft_cms_detail_DetailControllerPortlet_mvcPath=%2Fprint_cms.jsp&amp;_com_soft_cms_detail_DetailControllerPortlet_articleId=24074"/>
    <hyperlink ref="C594" r:id="rId2002" display="https://www.facebook.com/conganxakytien/"/>
    <hyperlink ref="C595" r:id="rId2003" display="http://kytien.kyanh.hatinh.gov.vn/"/>
    <hyperlink ref="C596" r:id="rId2004" display="https://www.facebook.com/conganxaLacVe/?locale=ms_MY"/>
    <hyperlink ref="C597" r:id="rId2005" display="https://www.bacninh.gov.vn/web/xa-lac-ve"/>
    <hyperlink ref="C598" r:id="rId2006" display="https://www.facebook.com/conganxalaison/"/>
    <hyperlink ref="C599" r:id="rId2007" display="https://kienhai.kiengiang.gov.vn/m/178/1239/Xa-Lai-Son-cong-nhan-dat-chuan-nong-thon-moi.html"/>
    <hyperlink ref="C600" r:id="rId2008" display="https://www.facebook.com/conganxananhan/"/>
    <hyperlink ref="C601" r:id="rId2009" display="https://dienbien.toaan.gov.vn/webcenter/portal/dienbien/chitiettin?dDocName=TAND282918"/>
    <hyperlink ref="C603" r:id="rId2010" display="https://xananhnghe.hoabinh.gov.vn/"/>
    <hyperlink ref="C605" r:id="rId2011" display="https://ngaan.ngason.thanhhoa.gov.vn/uy-ban-nhan-dan"/>
    <hyperlink ref="C606" r:id="rId2012" display="https://www.facebook.com/conganxanghiahung.org/"/>
    <hyperlink ref="C607" r:id="rId2013" display="https://hungnghia.hungnguyen.nghean.gov.vn/"/>
    <hyperlink ref="C608" r:id="rId2014" display="https://www.facebook.com/24hxangocthanhnews/"/>
    <hyperlink ref="C609" r:id="rId2015" display="https://phucyen.vinhphuc.gov.vn/noidung/tintuc/Lists/Gioithieucacxaphuong/View_Detail.aspx?ItemID=11"/>
    <hyperlink ref="C610" r:id="rId2016" display="https://www.facebook.com/conganxanhonhau/"/>
    <hyperlink ref="C611" r:id="rId2017" display="https://nhonhau.annhon.binhdinh.gov.vn/"/>
    <hyperlink ref="C612" r:id="rId2018" display="https://www.facebook.com/conganxanhonphu/"/>
    <hyperlink ref="C613" r:id="rId2019" display="https://nhonphu.vinhlong.gov.vn/"/>
    <hyperlink ref="C615" r:id="rId2020" display="https://ninhkhang.hoalu.ninhbinh.gov.vn/"/>
    <hyperlink ref="C617" r:id="rId2021" display="https://www.toaan.gov.vn/webcenter/portal/spc/news?selectedPage=3&amp;docType=TinBai&amp;mucHienThi=1000383"/>
    <hyperlink ref="C618" r:id="rId2022" display="https://www.facebook.com/groups/PhongChau/permalink/6624362111007132/"/>
    <hyperlink ref="C619" r:id="rId2023" display="https://thaibinh.gov.vn/van-ban-phap-luat/van-ban-tinh-uy/ubnd-xa-phong-chau-huyen-dong-hung-chuyen-muc-dich-su-dung-d.html"/>
    <hyperlink ref="C620" r:id="rId2024" display="https://www.facebook.com/conganxaphucchu/"/>
    <hyperlink ref="C621" r:id="rId2025" display="https://phucchu.dinhhoa.thainguyen.gov.vn/uy-ban-nhan-dan"/>
    <hyperlink ref="C622" r:id="rId2026" display="https://www.facebook.com/conganxaPhuChau/"/>
    <hyperlink ref="C623" r:id="rId2027" display="https://thaibinh.gov.vn/van-ban-phap-luat/van-ban-dieu-hanh/ve-viec-cho-phep-uy-ban-nhan-dan-xa-phu-chau-huyen-dong-hung.html"/>
    <hyperlink ref="C625" r:id="rId2028" display="http://phule.batri.bentre.gov.vn/"/>
    <hyperlink ref="C627" r:id="rId2029" display="https://phungxa.myduc.hanoi.gov.vn/tin-chi-tiet/-/chi-tiet/hoi-nghi-thong-qua-chu-truong-%C4%91au-tu-thuc-hien-du-an-va-cac-chinh-sach-boi-thuong-ho-tro-giai-phong-mat-bang-khi-nha-nuoc-thu-hoi-%C4%91at-%C4%91e-thuc-hien-du-an-cai-tao-nang-cap-%C4%91uong-truc-giao-thong-lien-xa-phung-xa-x2013-phu-luu-te-%C4%91iem-tu-%C4%91uong-truc-phung-xa-%C4%91iem-cuoi-noi-voi-%C4%91uong-truc-xa-phu-luu-te-huyen-my-%C4%91uc-tp-ha-noi-9040-706.html"/>
    <hyperlink ref="C629" r:id="rId2030" display="https://phuly.phuluong.thainguyen.gov.vn/uy-ban-nhan-dan"/>
    <hyperlink ref="C630" r:id="rId2031" display="https://www.facebook.com/Conganxaphunggiao/"/>
    <hyperlink ref="C631" r:id="rId2032" display="https://phunggiao.ngoclac.thanhhoa.gov.vn/tin-van-hoa-the-thao/truong-tieu-hoc-xa-phung-giao-huyen-ngoc-lac-tinh-thanh-hoa-to-chuc-tot-le-khai-giang-nam-hoc-mo-249414"/>
    <hyperlink ref="C632" r:id="rId2033" display="https://www.facebook.com/CongAnXaPhuocHai.NinhPhuoc/?locale=vi_VN"/>
    <hyperlink ref="C633" r:id="rId2034" display="https://ninhphuoc.ninhthuan.gov.vn/"/>
    <hyperlink ref="C634" r:id="rId2035" display="https://www.facebook.com/conganxaphuochau/"/>
    <hyperlink ref="C635" r:id="rId2036" display="https://ninhphuoc.ninhthuan.gov.vn/portal/Pages/UBND-xa-phuoc-hau.aspx"/>
    <hyperlink ref="C636" r:id="rId2037" display="https://www.facebook.com/p/C%C3%B4ng-an-huy%E1%BB%87n-Tuy-Ph%C6%B0%E1%BB%9Bc-B%C3%ACnh-%C4%90%E1%BB%8Bnh-100093140506030/"/>
    <hyperlink ref="C637" r:id="rId2038" display="http://phuocthanh.tuyphuoc.binhdinh.gov.vn/"/>
    <hyperlink ref="C638" r:id="rId2039" display="https://www.facebook.com/conganxaphuocthuan/?locale=vi_VN"/>
    <hyperlink ref="C639" r:id="rId2040" display="https://ninhphuoc.ninhthuan.gov.vn/"/>
    <hyperlink ref="C640" r:id="rId2041" display="https://www.facebook.com/conganxaphuphung/?locale=vi_VN"/>
    <hyperlink ref="C641" r:id="rId2042" display="https://dichvucong.gov.vn/p/home/dvc-tthc-co-quan-chi-tiet.html?id=403536"/>
    <hyperlink ref="C642" r:id="rId2043" display="https://www.facebook.com/p/Tu%E1%BB%95i-tr%E1%BA%BB-C%C3%B4ng-an-Th%C3%A0nh-ph%E1%BB%91-V%C4%A9nh-Y%C3%AAn-100066497717181/?locale=gl_ES"/>
    <hyperlink ref="C643" r:id="rId2044" display="https://phuthanh.yenthanh.nghean.gov.vn/"/>
    <hyperlink ref="C644" r:id="rId2045" display="https://www.facebook.com/conganxaphuthuan/?locale=vi_VN"/>
    <hyperlink ref="C645" r:id="rId2046" display="https://binhdai.bentre.gov.vn/phuthuan"/>
    <hyperlink ref="C647" r:id="rId2047" display="https://socongthuong.backan.gov.vn/wp-content/uploads/2021/06/dinh-kem-1.pdf"/>
    <hyperlink ref="C648" r:id="rId2048" display="https://www.facebook.com/ConganxaQuangDiem/?locale=ms_MY"/>
    <hyperlink ref="C649" r:id="rId2049" display="https://xaquangdiem.hatinh.gov.vn/"/>
    <hyperlink ref="C650" r:id="rId2050" display="https://www.facebook.com/conganxaquanglang/"/>
    <hyperlink ref="C651" r:id="rId2051" display="https://www.quangninh.gov.vn/donvi/xaquanglong/Trang/ChiTietBVGioiThieu.aspx?bvid=2"/>
    <hyperlink ref="C652" r:id="rId2052" display="https://www.facebook.com/conganxaquangphu/"/>
    <hyperlink ref="C653" r:id="rId2053" display="https://quangphu.thoxuan.thanhhoa.gov.vn/"/>
    <hyperlink ref="C654" r:id="rId2054" display="https://www.facebook.com/conganxaquangxuan/?locale=ms_MY"/>
    <hyperlink ref="C655" r:id="rId2055" display="http://ubmt.quangbinh.gov.vn/3cms/ubnd-xa-quang-xuan-huyen-quang-trach-to-chuc-gap-mat-ky-niem-75-nam-ngay-thuong-binh---liet-sy-.htm"/>
    <hyperlink ref="C656" r:id="rId2056" display="https://www.facebook.com/Conganhuyenngochoi/"/>
    <hyperlink ref="C657" r:id="rId2057" display="https://ngochoi.kontum.gov.vn/"/>
    <hyperlink ref="C659" r:id="rId2058" display="https://www.laocai.gov.vn/tin-trong-tinh/thu-tuong-chinh-phu-tang-bang-khen-truong-thon-kho-vang-xa-coc-lau-huyen-bac-ha-1302758"/>
    <hyperlink ref="C660" r:id="rId2059" display="https://www.facebook.com/conganeadar/"/>
    <hyperlink ref="C661" r:id="rId2060" display="https://eakar.daklak.gov.vn/"/>
    <hyperlink ref="C662" r:id="rId2061" display="https://www.facebook.com/ConganxaDaiAnVuBanNamDinh/"/>
    <hyperlink ref="C663" r:id="rId2062" display="https://vuban.namdinh.gov.vn/"/>
    <hyperlink ref="C664" r:id="rId2063" display="https://www.facebook.com/Conganxadaibai/"/>
    <hyperlink ref="C665" r:id="rId2064" display="https://www.bacninh.gov.vn/web/xa-dai-bai/to-chuc-bo-may1"/>
    <hyperlink ref="C666" r:id="rId2065" display="https://www.facebook.com/conganxadaihung/"/>
    <hyperlink ref="C667" r:id="rId2066" display="https://muasamcong.mpi.gov.vn/edoc-oldproxy-service/api/download/file/browser?filePath=/WAS/e-doc/BID/EVAL/2022/07/20220706059/00/SUCC/1251+Q%C4%90+TR%C3%9ANG+TH%E1%BA%A6U+TRUNG+TH%C6%AF%E1%BB%A2NG+QUAN+T%E1%BB%B0.pdf"/>
    <hyperlink ref="C668" r:id="rId2067" display="https://www.facebook.com/CONGANXADAILOC/"/>
    <hyperlink ref="C669" r:id="rId2068" display="https://dailoc.quangnam.gov.vn/"/>
    <hyperlink ref="C670" r:id="rId2069" display="https://www.facebook.com/Conganxadaison/"/>
    <hyperlink ref="C671" r:id="rId2070" display="http://daison.quanghoa.caobang.gov.vn/"/>
    <hyperlink ref="C672" r:id="rId2071" display="https://www.facebook.com/ConganxaDakKronghuyenDakDoa/"/>
    <hyperlink ref="C673" r:id="rId2072" display="https://dakdoa.gialai.gov.vn/Xa-Dak-Krong.aspx"/>
    <hyperlink ref="C675" r:id="rId2073" display="https://dakna.huyentumorong.kontum.gov.vn/"/>
    <hyperlink ref="C677" r:id="rId2074" display="https://dakroong.huyentumorong.kontum.gov.vn/"/>
    <hyperlink ref="C678" r:id="rId2075" display="https://www.facebook.com/CONGANXADAOLY/"/>
    <hyperlink ref="C679" r:id="rId2076" display="https://lynhan.hanam.gov.vn/Pages/Thong-tin-ve-lanh-%C4%91ao-xa--thi-tran792346957.aspx"/>
    <hyperlink ref="C681" r:id="rId2077" display="https://laichau.gov.vn/danh-muc/hoat-dong-trong-tinh/tin-cac-dia-phuong/dao-san-bao-ve-rung.html"/>
    <hyperlink ref="C682" r:id="rId2078" display="https://www.facebook.com/conganxadienhai/"/>
    <hyperlink ref="C683" r:id="rId2079" display="https://www.nghean.gov.vn/uy-ban-nhan-dan-tinh"/>
    <hyperlink ref="C684" r:id="rId2080" display="https://www.facebook.com/conganxadienlu/"/>
    <hyperlink ref="C685" r:id="rId2081" display="https://dienlu.bathuoc.thanhhoa.gov.vn/"/>
    <hyperlink ref="C687" r:id="rId2082" display="https://doanket.hoabinh.gov.vn/"/>
    <hyperlink ref="C688" r:id="rId2083" display="https://www.facebook.com/p/Tu%E1%BB%95i-tr%E1%BA%BB-C%C3%B4ng-an-huy%E1%BB%87n-Th%C3%A1i-Th%E1%BB%A5y-100083773900284/?locale=cy_GB"/>
    <hyperlink ref="C689" r:id="rId2084" display="https://donghung.thaibinh.gov.vn/danh-sach-xa-thi-tran/xa-dong-a"/>
    <hyperlink ref="C690" r:id="rId2085" display="https://www.facebook.com/CONGANXADONGHAI/"/>
    <hyperlink ref="C691" r:id="rId2086" display="https://thaibinh.gov.vn/van-ban-phap-luat/van-ban-dieu-hanh/quyet-dinh-so-2897-qd-ubnd-ve-viec-cho-phep-uy-ban-nhan-dan-.html"/>
    <hyperlink ref="C692" r:id="rId2087" display="https://www.facebook.com/tuoitreconganquangbinh/"/>
    <hyperlink ref="C693" r:id="rId2088" display="https://quangbinh.gov.vn/chi-tiet-tin/-/view-article/1/14012495784457/1704269470708"/>
    <hyperlink ref="C694" r:id="rId2089" display="https://www.facebook.com/p/C%C3%B4ng-an-x%C3%A3-%C4%90%C3%B4ng-H%C6%B0ng-B-huy%E1%BB%87n-An-Minh-t%E1%BB%89nh-Ki%C3%AAn-Giang-100067399584503/?locale=vi_VN"/>
    <hyperlink ref="C695" r:id="rId2090" display="https://vpubnd.kiengiang.gov.vn/m/177/7994/Giao-dat-cho-Truong-Mam-non-Dong-Hung-tai-ap-10-Huynh--xa-Dong-Hung--huyen-An-Minh--tinh-Kien-Giang.html"/>
    <hyperlink ref="C696" r:id="rId2091" display="https://www.facebook.com/ConganxaDongKinh/"/>
    <hyperlink ref="C697" r:id="rId2092" display="https://donghung.thaibinh.gov.vn/danh-sach-xa-thi-tran/xa-dong-kinh"/>
    <hyperlink ref="C698" r:id="rId2093" display="https://www.facebook.com/tuoitreconganquanhadong/?locale=vi_VN"/>
    <hyperlink ref="C699" r:id="rId2094" display="http://hoaiduc.hanoi.gov.vn/ubnd-cac-xa-thi-tran/-/view_content/1760299-ubnd-xa-dong-la.html"/>
    <hyperlink ref="C700" r:id="rId2095" display="https://www.facebook.com/conganxadonglac/"/>
    <hyperlink ref="C701" r:id="rId2096" display="https://yenlap.phutho.gov.vn/khu-minh-cat-xa-dong-lac-to-chuc-ngay-hoi-dai-doan-ket-toan-dan-toc/"/>
    <hyperlink ref="C702" r:id="rId2097" display="https://www.facebook.com/p/Tu%E1%BB%95i-tr%E1%BA%BB-C%C3%B4ng-an-Th%C3%A1i-B%C3%ACnh-100068113789461/"/>
    <hyperlink ref="C703" r:id="rId2098" display="https://www.quangninh.gov.vn/"/>
    <hyperlink ref="C704" r:id="rId2099" display="https://www.facebook.com/conganxadongnam/"/>
    <hyperlink ref="C705" r:id="rId2100" display="https://dongson.thanhhoa.gov.vn/"/>
    <hyperlink ref="C706" r:id="rId2101" display="https://www.facebook.com/conganxadongninh/"/>
    <hyperlink ref="C707" r:id="rId2102" display="https://dongson.thanhhoa.gov.vn/"/>
    <hyperlink ref="C708" r:id="rId2103" display="https://www.facebook.com/p/Tu%E1%BB%95i-tr%E1%BA%BB-C%C3%B4ng-an-t%E1%BB%89nh-Ki%C3%AAn-Giang-100064349125717/"/>
    <hyperlink ref="C709" r:id="rId2104" display="https://angiang.gov.vn/vi"/>
    <hyperlink ref="C711" r:id="rId2105" display="https://www.duytien.gov.vn/"/>
    <hyperlink ref="C713" r:id="rId2106" display="https://phumy.binhdinh.gov.vn/"/>
    <hyperlink ref="C714" r:id="rId2107" display="https://www.facebook.com/catphochiminhofficial/?locale=vi_VN"/>
    <hyperlink ref="C715" r:id="rId2108" display="https://vpub.hochiminhcity.gov.vn/"/>
    <hyperlink ref="C716" r:id="rId2109" display="https://www.facebook.com/p/C%C3%B4ng-an-huy%E1%BB%87n-Nguy%C3%AAn-B%C3%ACnh-Cao-B%E1%BA%B1ng-100082142734672/"/>
    <hyperlink ref="C717" r:id="rId2110" display="https://caobang.gov.vn/uy-ban-nhan-dan-tinh"/>
    <hyperlink ref="C718" r:id="rId2111" display="https://www.facebook.com/TTCAHDongAnh/?locale=vi_VN"/>
    <hyperlink ref="C719" r:id="rId2112" display="https://donganh.hanoi.gov.vn/"/>
    <hyperlink ref="C720" r:id="rId2113" display="https://www.facebook.com/p/C%C3%B4ng-an-huy%E1%BB%87n-T%C6%B0%C6%A1ng-D%C6%B0%C6%A1ng-100064406753739/"/>
    <hyperlink ref="C721" r:id="rId2114" display="https://tuongduong.nghean.gov.vn/"/>
    <hyperlink ref="C722" r:id="rId2115" display="https://www.facebook.com/tuoitreconganbaclieu/?locale=vi_VN"/>
    <hyperlink ref="C723" r:id="rId2116" display="https://baclieu.gov.vn/"/>
    <hyperlink ref="C724" r:id="rId2117" display="https://www.facebook.com/Anninh24hnamdinh/"/>
    <hyperlink ref="C725" r:id="rId2118" display="https://namdinh.gov.vn/"/>
    <hyperlink ref="C727" r:id="rId2119" display="http://congbao.hochiminhcity.gov.vn/cong-bao/van-ban/quyet-dinh/so/2702-qd-ubnd/ngay/27-05-2013/noi-dung/32371/37690"/>
    <hyperlink ref="C728" r:id="rId2120" display="https://www.facebook.com/p/%C4%90o%C3%A0n-Thanh-ni%C3%AAn-C%C3%B4ng-an-t%E1%BB%89nh-%C4%90%E1%BA%AFk-L%E1%BA%AFk-100070405173006/"/>
    <hyperlink ref="C729" r:id="rId2121" display="https://daklak.gov.vn/"/>
    <hyperlink ref="C730" r:id="rId2122" display="https://www.facebook.com/tuoitredakto/"/>
    <hyperlink ref="C731" r:id="rId2123" display="https://huyendakha.kontum.gov.vn/"/>
    <hyperlink ref="C733" r:id="rId2124" display="https://www.travinh.gov.vn/"/>
    <hyperlink ref="C734" r:id="rId2125" display="https://www.facebook.com/thoisulangchanh/videos/h%E1%BB%99i-thi-giao-l%C6%B0u-d%C3%A2n-v%C5%A9-th%E1%BB%83-thao-x%C3%A3-%C4%91%E1%BB%93ng-l%C6%B0%C6%A1ng-l%E1%BA%A7n-th%E1%BB%A9-nh%E1%BA%A5t-n%C4%83m-2023/1391671701704358/"/>
    <hyperlink ref="C735" r:id="rId2126" display="https://dongluong.langchanh.thanhhoa.gov.vn/"/>
    <hyperlink ref="C736" r:id="rId2127" display="https://www.facebook.com/csqlhcquangninh/"/>
    <hyperlink ref="C737" r:id="rId2128" display="https://www.quangninh.gov.vn/"/>
    <hyperlink ref="C738" r:id="rId2129" display="https://www.facebook.com/doanthanhniencongantayninh/"/>
    <hyperlink ref="C739" r:id="rId2130" display="https://www.tayninh.gov.vn/"/>
    <hyperlink ref="C740" r:id="rId2131" display="https://www.facebook.com/ken345543/"/>
    <hyperlink ref="C741" r:id="rId2132" display="https://tramtau.yenbai.gov.vn/"/>
    <hyperlink ref="C742" r:id="rId2133" display="https://www.facebook.com/p/X%C3%A3-Kh%E1%BA%A3i-Xu%C3%A2n-Thanh-Ba-Ph%C3%BA-Th%E1%BB%8D-100083123807492/"/>
    <hyperlink ref="C743" r:id="rId2134" display="http://congbao.phutho.gov.vn/tong-tap.html?classification=2&amp;unitid=2&amp;pageIndex=10"/>
    <hyperlink ref="C744" r:id="rId2135" display="https://www.facebook.com/kiencpr/"/>
    <hyperlink ref="C745" r:id="rId2136" display="https://chuprong.gialai.gov.vn/Xa-Bau-Can/Company.aspx"/>
    <hyperlink ref="C746" r:id="rId2137" display="https://www.facebook.com/congancamxuyen/?locale=vi_VN"/>
    <hyperlink ref="C747" r:id="rId2138" display="https://camquan.camxuyen.hatinh.gov.vn/"/>
    <hyperlink ref="C748" r:id="rId2139" display="https://www.facebook.com/catgialai/"/>
    <hyperlink ref="C749" r:id="rId2140" display="https://gialai.gov.vn/"/>
    <hyperlink ref="C751" r:id="rId2141" display="https://binhphuoc.gov.vn/"/>
    <hyperlink ref="C752" r:id="rId2142" display="https://www.facebook.com/p/C%C3%B4ng-an-huy%E1%BB%87n-Can-L%E1%BB%99c-100077389749902/"/>
    <hyperlink ref="C753" r:id="rId2143" display="https://canloc.hatinh.gov.vn/"/>
    <hyperlink ref="C754" r:id="rId2144" display="https://www.facebook.com/Tu%E1%BB%95i-tr%E1%BA%BB-C%C3%B4ng-an-TP-S%E1%BA%A7m-S%C6%A1n-100069346653553/?locale=vi_VN"/>
    <hyperlink ref="C755" r:id="rId2145" display="https://thanhhung.thachthanh.thanhhoa.gov.vn/"/>
    <hyperlink ref="C756" r:id="rId2146" display="https://www.facebook.com/conganxathanhlam/"/>
    <hyperlink ref="C757" r:id="rId2147" display="https://lamson.thoxuan.thanhhoa.gov.vn/web/trang-chu/bo-may-hanh-chinh/uy-ban-nhan-dan-xa/thanh-vien-uy-ban-nhan-dan-va-cong-chuc-thi-tran-lam-son.html"/>
    <hyperlink ref="C759" r:id="rId2148" display="https://www.nghean.gov.vn/tin-tuc-xay-dung-nong-thon-moi/xa-thanh-nho-thanh-chuong-don-bang-cong-nhan-xa-dat-chuan-nong-thon-moi-525946"/>
    <hyperlink ref="C760" r:id="rId2149" display="https://www.facebook.com/p/C%C3%B4ng-an-x%C3%A3-Th%E1%BA%A1nh-Qu%E1%BB%9Bi-100067439768110/"/>
    <hyperlink ref="C761" r:id="rId2150" display="https://thanhquoi.vinhlong.gov.vn/"/>
    <hyperlink ref="C762" r:id="rId2151" display="https://www.facebook.com/Conganxathanhsonthanhhahaiduong/"/>
    <hyperlink ref="C763" r:id="rId2152" display="http://thanhson.thanhha.haiduong.gov.vn/"/>
    <hyperlink ref="C764" r:id="rId2153" display="https://www.facebook.com/conganxathientan/"/>
    <hyperlink ref="C765" r:id="rId2154" display="https://sovhtt.langson.gov.vn/tin-tuc-su-kien/khai-giang-lop-truyen-day-thuc-hanh-trinh-dien-hat-sinh-ca-dan-toc-cao-lan-xa-thien-tan-huyen-huu-lung.html"/>
    <hyperlink ref="C766" r:id="rId2155" display="https://www.facebook.com/ConganxaThieuNgoc/?locale=vi_VN"/>
    <hyperlink ref="C767" r:id="rId2156" display="https://qppl.thanhhoa.gov.vn/vbpq_thanhhoa.nsf/D6D5A1481A9323BA47258588003A8037/$file/DT-VBDTPT589259415-6-20201591954237917_quyennd_13-06-2020-07-51-19_signed.pdf"/>
    <hyperlink ref="C768" r:id="rId2157" display="https://www.facebook.com/people/C%C3%B4ng-an-x%C3%A3-Thi%E1%BB%87u-V%E1%BA%ADn-Thi%E1%BB%87u-H%C3%B3a/100063774684071/"/>
    <hyperlink ref="C769" r:id="rId2158" display="http://thieuvan.thieuhoa.thanhhoa.gov.vn/"/>
    <hyperlink ref="C770" r:id="rId2159" display="https://www.facebook.com/conganxathoson/"/>
    <hyperlink ref="C771" r:id="rId2160" display="https://hondat.kiengiang.gov.vn/"/>
    <hyperlink ref="C772" r:id="rId2161" display="https://www.facebook.com/conganxathothanh/"/>
    <hyperlink ref="C773" r:id="rId2162" display="https://thocuong.trieuson.thanhhoa.gov.vn/"/>
    <hyperlink ref="C774" r:id="rId2163" display="https://www.facebook.com/conganxathuandien/"/>
    <hyperlink ref="C775" r:id="rId2164" display="https://bentre.gov.vn/banchidaocovid19/Lists/thongbaohuyenthanhpho/DispForm.aspx?ID=306&amp;ContentTypeId=0x01006B434E144EA36B09B66CBCE65AAE3E91009A8A9967E8E4EF4C92EC5F83E13740CC"/>
    <hyperlink ref="C776" r:id="rId2165" display="https://www.facebook.com/ConganxaThuanHung/"/>
    <hyperlink ref="C777" r:id="rId2166" display="https://dichvucong.hungyen.gov.vn/dichvucong/bothutuc"/>
    <hyperlink ref="C778" r:id="rId2167" display="https://www.facebook.com/conganxathuducbinhdaibentre/"/>
    <hyperlink ref="C779" r:id="rId2168" display="https://binhdai.bentre.gov.vn/thuaduc"/>
    <hyperlink ref="C781" r:id="rId2169" display="https://thuongninh.nhuxuan.thanhhoa.gov.vn/"/>
    <hyperlink ref="C783" r:id="rId2170" display="https://thaibinh.gov.vn/van-ban-phap-luat/van-ban-dieu-hanh/ve-viec-cho-phep-uy-ban-nhan-dan-xa-thuy-duyen-huyen-thai-th.html"/>
    <hyperlink ref="C785" r:id="rId2171" display="https://yenson.tuyenquang.gov.vn/"/>
    <hyperlink ref="C787" r:id="rId2172" display="http://tiendong.tuky.haiduong.gov.vn/"/>
    <hyperlink ref="C788" r:id="rId2173" display="https://www.facebook.com/tuoitrecongansonla/"/>
    <hyperlink ref="C789" r:id="rId2174" display="https://moha.gov.vn/nong-thon-moi/tin-tuc/Pages/listbnv.aspx?CateID=31&amp;ItemID=2327"/>
    <hyperlink ref="C790" r:id="rId2175" display="https://www.facebook.com/tuoitreconganhuyenvanquan/"/>
    <hyperlink ref="C791" r:id="rId2176" display="https://trangan.binhluc.hanam.gov.vn/vi/co-cau-to-chuc/vieworg/Uy-ban-nhan-dan-xa-Trang-An-25/"/>
    <hyperlink ref="C793" r:id="rId2177" display="http://trunghoi.dinhhoa.thainguyen.gov.vn/so-do-bo-may/-/asset_publisher/JJBsrmKSKi98/content/lanh-ao-ubnd-xa-trung-hoi?inheritRedirect=true"/>
    <hyperlink ref="C794" r:id="rId2178" display="https://www.facebook.com/conganxatrungngai/"/>
    <hyperlink ref="C795" r:id="rId2179" display="https://trungngai.vinhlong.gov.vn/"/>
    <hyperlink ref="C796" r:id="rId2180" display="https://www.facebook.com/conganxatruongdong/"/>
    <hyperlink ref="C797" r:id="rId2181" display="https://hoathanh.tayninh.gov.vn/vi/news/gioi-thieu-chung-407/gioi-thieu-chung-ve-xa-truong-dong-7421.html"/>
    <hyperlink ref="C798" r:id="rId2182" display="https://www.facebook.com/conganxaTuMai/"/>
    <hyperlink ref="C799" r:id="rId2183" display="https://tumai.yendung.bacgiang.gov.vn/"/>
    <hyperlink ref="C801" r:id="rId2184" display="https://tuxa.lamthao.phutho.gov.vn/Chuyen-muc-tin/Chi-tiet-tin/t/can-bo-cong-chuc-ubnd-xa-tu-xa/title/51356/ctitle/543450"/>
    <hyperlink ref="C803" r:id="rId2185" display="https://camkhe.phutho.gov.vn/Chuyen-muc-tin/t/uy-ban-nhan-dan/ctitle/133"/>
    <hyperlink ref="C805" r:id="rId2186" display="https://quangninh.quangbinh.gov.vn/chi-tiet-tin/-/view-article/1/13836141260647/14079557009247"/>
    <hyperlink ref="C806" r:id="rId2187" display="https://www.facebook.com/100082912197725"/>
    <hyperlink ref="C807" r:id="rId2188" display="https://bacson.langson.gov.vn/"/>
    <hyperlink ref="C809" r:id="rId2189" display="https://vinhkim.caungang.travinh.gov.vn/"/>
    <hyperlink ref="C811" r:id="rId2190" display="https://www.phuyen.gov.vn/"/>
    <hyperlink ref="C812" r:id="rId2191" display="https://www.facebook.com/Anninh24hnamdinh/"/>
    <hyperlink ref="C813" r:id="rId2192" display="https://namdinh.gov.vn/"/>
    <hyperlink ref="C814" r:id="rId2193" display="https://www.facebook.com/1826225194215933"/>
    <hyperlink ref="C815" r:id="rId2194" display="https://baria-vungtau.gov.vn/"/>
    <hyperlink ref="C816" r:id="rId2195" display="https://www.facebook.com/phongchaybinhthuan/?locale=vi_VN"/>
    <hyperlink ref="C817" r:id="rId2196" display="https://binhthuan.gov.vn/"/>
    <hyperlink ref="C818" r:id="rId2197" display="https://www.facebook.com/TuoitreConganVinhPhuc/"/>
    <hyperlink ref="C819" r:id="rId2198" display="https://vinhphuc.gov.vn/"/>
    <hyperlink ref="C820" r:id="rId2199" display="https://www.facebook.com/TuoitrePhuNhuan/"/>
    <hyperlink ref="C821" r:id="rId2200" display="http://phunhuan.hochiminhcity.gov.vn/"/>
    <hyperlink ref="C822" r:id="rId2201" display="https://www.facebook.com/p/B%E1%BA%A3n-Tin-X%C3%A3-Minh-%C4%90%E1%BB%A9c-100057515256641/"/>
    <hyperlink ref="C823" r:id="rId2202" display="http://minhduc.honquan.binhphuoc.gov.vn/"/>
    <hyperlink ref="C824" r:id="rId2203" display="https://www.facebook.com/ANTTDAKMIL/?locale=vi_VN"/>
    <hyperlink ref="C825" r:id="rId2204" display="https://dakmil.daknong.gov.vn/"/>
    <hyperlink ref="C827" r:id="rId2205" display="https://tiengiang.gov.vn/"/>
    <hyperlink ref="C828" r:id="rId2206" display="https://www.facebook.com/TuoitreConganbentre/"/>
    <hyperlink ref="C829" r:id="rId2207" display="https://bentre.gov.vn/"/>
    <hyperlink ref="C831" r:id="rId2208" display="https://www.kontum.gov.vn/"/>
    <hyperlink ref="C833" r:id="rId2209" display="https://tptv.travinh.gov.vn/"/>
    <hyperlink ref="C835" r:id="rId2210" display="http://trangbom.dongnai.gov.vn/"/>
    <hyperlink ref="C837" r:id="rId2211" display="https://phutho.gov.vn/Pages/Index.aspx"/>
    <hyperlink ref="C838" r:id="rId2212" display="https://www.facebook.com/phongqlhcninhthuan/"/>
    <hyperlink ref="C839" r:id="rId2213" display="https://ninhthuan.gov.vn/"/>
    <hyperlink ref="C841" r:id="rId2214" display="https://danang.gov.vn/web/guest/chinh-quyen/chi-tiet?id=25095&amp;_c=3,9,33"/>
    <hyperlink ref="C843" r:id="rId2215" display="https://atgt.bacgiang.gov.vn/chi-tiet-tin-tuc/-/asset_publisher/9DJTiagaQTlH/content/thu-tuong-ieu-ong-bo-nhiem-chu-tich-ubnd-tinh-quang-tri-giu-chuc-thu-truong-bo-nn-pt-1/20181?inheritRedirect=false&amp;redirect=https%3A%2F%2Fatgt.bacgiang.gov.vn%2Fchi-tiet-tin-tuc%2F-%2Fasset_publisher%2F9DJTiagaQTlH%2Fcontent%2Flap-ke-hoach-au-tu-cong-trung-han-giai-oan-2026-2030%2F20181"/>
    <hyperlink ref="C845" r:id="rId2216" display="https://tranyen.yenbai.gov.vn/"/>
    <hyperlink ref="C846" r:id="rId2217" display="https://www.facebook.com/csgtcatpquangngai/"/>
    <hyperlink ref="C847" r:id="rId2218" display="https://thanhpho.quangngai.gov.vn/"/>
    <hyperlink ref="C848" r:id="rId2219" display="https://www.facebook.com/p/C%C3%B4ng-an-Huy%E1%BB%87n-Ng%E1%BB%8Dc-L%E1%BA%B7c-t%E1%BB%89nh-Thanh-Ho%C3%A1-100064202226018/"/>
    <hyperlink ref="C849" r:id="rId2220" display="http://ngocson.ngoclac.thanhhoa.gov.vn/"/>
    <hyperlink ref="C851" r:id="rId2221" display="https://quangbinh.gov.vn/"/>
    <hyperlink ref="C852" r:id="rId2222" display="https://www.facebook.com/catpsonla/"/>
    <hyperlink ref="C853" r:id="rId2223" display="https://sonla.gov.vn/"/>
    <hyperlink ref="C854" r:id="rId2224" display="https://www.facebook.com/conganthachha/?locale=vi_VN"/>
    <hyperlink ref="C855" r:id="rId2225" display="https://thachha.hatinh.gov.vn/"/>
    <hyperlink ref="C856" r:id="rId2226" display="https://www.facebook.com/TuoitreConganVinhPhuc/"/>
    <hyperlink ref="C857" r:id="rId2227" display="https://vinhphuc.gov.vn/"/>
    <hyperlink ref="C858" r:id="rId2228" display="https://www.facebook.com/p/Tu%E1%BB%95i-tr%E1%BA%BB-C%C3%B4ng-an-t%E1%BB%89nh-Ki%C3%AAn-Giang-100064349125717/"/>
    <hyperlink ref="C859" r:id="rId2229" display="https://angiang.gov.vn/vi"/>
    <hyperlink ref="C860" r:id="rId2230" display="https://www.facebook.com/p/C%C3%B4ng-An-T%E1%BB%89nh-B%E1%BA%AFc-Ninh-100067184832103/"/>
    <hyperlink ref="C861" r:id="rId2231" display="https://bacninh.gov.vn/"/>
    <hyperlink ref="C862" r:id="rId2232" display="https://www.facebook.com/CongAnQuanGoVap/?locale=vi_VN"/>
    <hyperlink ref="C863" r:id="rId2233" display="https://govap.hochiminhcity.gov.vn/"/>
    <hyperlink ref="C864" r:id="rId2234" display="https://www.facebook.com/tdlongan/?locale=nb_NO"/>
    <hyperlink ref="C865" r:id="rId2235" display="https://longan.gov.vn/thoi-su-chinh-tri/chu-tich-ubnd-tinh-lam-viec-voi-huyen-duc-hoa-ve-giai-quyet-kho-khan-vuong-mac-trong-trien-khai--962028"/>
    <hyperlink ref="C866" r:id="rId2236" display="https://www.facebook.com/Congantinhlaichau/"/>
    <hyperlink ref="C867" r:id="rId2237" display="https://laichau.gov.vn/"/>
    <hyperlink ref="C868" r:id="rId2238" display="https://www.facebook.com/tuoitreconganbaclieu/?locale=vi_VN"/>
    <hyperlink ref="C869" r:id="rId2239" display="https://baclieu.gov.vn/"/>
    <hyperlink ref="C871" r:id="rId2240" display="https://www.nghean.gov.vn/"/>
    <hyperlink ref="C872" r:id="rId2241" display="https://www.facebook.com/congantinhhoabinh/"/>
    <hyperlink ref="C873" r:id="rId2242" display="https://www.hoabinh.gov.vn/"/>
    <hyperlink ref="C874" r:id="rId2243" display="https://www.facebook.com/tuoitreconganbaclieu/?locale=vi_VN"/>
    <hyperlink ref="C875" r:id="rId2244" display="https://baclieu.gov.vn/"/>
    <hyperlink ref="C876" r:id="rId2245" display="https://www.facebook.com/p/Tu%E1%BB%95i-tr%E1%BA%BB-C%C3%B4ng-an-t%E1%BB%89nh-Ki%C3%AAn-Giang-100064349125717/"/>
    <hyperlink ref="C877" r:id="rId2246" display="https://vpubnd.kiengiang.gov.vn/"/>
    <hyperlink ref="C878" r:id="rId2247" display="https://www.facebook.com/p/Ph%C3%B2ng-C%E1%BA%A3nh-s%C3%A1t-Giao-th%C3%B4ng-C%C3%B4ng-an-t%E1%BB%89nh-L%E1%BA%A1ng-S%C6%A1n-61550879442768/"/>
    <hyperlink ref="C879" r:id="rId2248" display="https://langson.gov.vn/"/>
    <hyperlink ref="C880" r:id="rId2249" display="https://www.facebook.com/CATPCanTho/?locale=vi_VN"/>
    <hyperlink ref="C881" r:id="rId2250" display="http://cantho.gov.vn/"/>
    <hyperlink ref="C882" r:id="rId2251" display="https://www.facebook.com/tuoitreconganbaclieu/?locale=vi_VN"/>
    <hyperlink ref="C883" r:id="rId2252" display="https://baclieu.gov.vn/"/>
    <hyperlink ref="C885" r:id="rId2253" display="https://quangbinh.gov.vn/"/>
    <hyperlink ref="C886" r:id="rId2254" display="https://www.facebook.com/congan.thaibinh.gov.vn/"/>
    <hyperlink ref="C887" r:id="rId2255" display="https://thaibinh.gov.vn/"/>
    <hyperlink ref="C889" r:id="rId2256" display="https://thainguyen.gov.vn/"/>
    <hyperlink ref="C890" r:id="rId2257" display="https://www.facebook.com/p/C%C3%B4ng-An-T%E1%BB%89nh-B%E1%BA%AFc-Ninh-100067184832103/"/>
    <hyperlink ref="C891" r:id="rId2258" display="https://bacninh.gov.vn/"/>
    <hyperlink ref="C892" r:id="rId2259" display="https://www.facebook.com/conganhatinh/"/>
    <hyperlink ref="C893" r:id="rId2260" display="https://hatinh.gov.vn/"/>
    <hyperlink ref="C894" r:id="rId2261" display="https://www.facebook.com/catpsonla/"/>
    <hyperlink ref="C895" r:id="rId2262" display="https://thanhpho.sonla.gov.vn/"/>
    <hyperlink ref="C896" r:id="rId2263" display="https://www.facebook.com/doanthanhniencongantayninh/"/>
    <hyperlink ref="C897" r:id="rId2264" display="https://www.tayninh.gov.vn/"/>
    <hyperlink ref="C898" r:id="rId2265" display="https://www.facebook.com/xnctthue/"/>
    <hyperlink ref="C899" r:id="rId2266" display="https://thuathienhue.gov.vn/"/>
    <hyperlink ref="C901" r:id="rId2267" display="https://www.nghean.gov.vn/"/>
    <hyperlink ref="C903" r:id="rId2268" display="https://baclieu.gov.vn/"/>
    <hyperlink ref="C904" r:id="rId2269" display="https://www.facebook.com/ANTVKhanhHoa/?locale=vi_VN"/>
    <hyperlink ref="C905" r:id="rId2270" display="https://congbaokhanhhoa.gov.vn/van-ban-quy-pham-phap-luat/VBQPPL_UBND"/>
    <hyperlink ref="C907" r:id="rId2271" display="https://www.tayninh.gov.vn/"/>
    <hyperlink ref="C908" r:id="rId2272" display="https://www.facebook.com/conganhatinh/"/>
    <hyperlink ref="C909" r:id="rId2273" display="https://hatinh.gov.vn/"/>
    <hyperlink ref="C911" r:id="rId2274" display="https://baclieu.gov.vn/"/>
    <hyperlink ref="C912" r:id="rId2275" display="https://www.facebook.com/xuatnhapcanhquangtri/"/>
    <hyperlink ref="C913" r:id="rId2276" display="https://www.quangtri.gov.vn/"/>
    <hyperlink ref="C915" r:id="rId2277" display="https://www.hoabinh.gov.vn/"/>
    <hyperlink ref="C917" r:id="rId2278" display="https://vinhphuc.gov.vn/"/>
    <hyperlink ref="C919" r:id="rId2279" display="https://www.yenbai.gov.vn/"/>
    <hyperlink ref="C920" r:id="rId2280" display="https://www.facebook.com/conganhatinh/"/>
    <hyperlink ref="C921" r:id="rId2281" display="https://hatinh.gov.vn/"/>
    <hyperlink ref="C922" r:id="rId2282" display="https://www.facebook.com/ConganhuyenHuongSon/"/>
    <hyperlink ref="C923" r:id="rId2283" display="https://huongson.hatinh.gov.vn/"/>
    <hyperlink ref="C924" r:id="rId2284" display="https://www.facebook.com/ConganhuyenDakDoa/"/>
    <hyperlink ref="C925" r:id="rId2285" display="https://dakdoa.gialai.gov.vn/"/>
    <hyperlink ref="C926" r:id="rId2286" display="https://www.facebook.com/ConganThuDo/?locale=vi_VN"/>
    <hyperlink ref="C927" r:id="rId2287" display="https://hanoi.gov.vn/"/>
    <hyperlink ref="C928" r:id="rId2288" display="https://www.facebook.com/ConganThuDo/?locale=vi_VN"/>
    <hyperlink ref="C929" r:id="rId2289" display="https://hanoi.gov.vn/"/>
    <hyperlink ref="C930" r:id="rId2290" display="https://www.facebook.com/csqlhcquangninh/"/>
    <hyperlink ref="C931" r:id="rId2291" display="https://www.quangninh.gov.vn/"/>
    <hyperlink ref="C933" r:id="rId2292" display="https://www.hoabinh.gov.vn/"/>
    <hyperlink ref="C935" r:id="rId2293" display="https://baclieu.gov.vn/"/>
    <hyperlink ref="C937" r:id="rId2294" display="https://kiengiang.gov.vn/"/>
    <hyperlink ref="C939" r:id="rId2295" display="https://caobang.gov.vn/uy-ban-nhan-dan-tinh"/>
    <hyperlink ref="C941" r:id="rId2296" display="https://vinhlong.gov.vn/"/>
    <hyperlink ref="C943" r:id="rId2297" display="https://binhdinh.gov.vn/"/>
    <hyperlink ref="C945" r:id="rId2298" display="https://gialai.gov.vn/"/>
    <hyperlink ref="C947" r:id="rId2299" display="https://hagiang.gov.vn/"/>
    <hyperlink ref="C949" r:id="rId2300" display="https://hungyen.gov.vn/"/>
    <hyperlink ref="C950" r:id="rId2301" display="https://www.facebook.com/p/Ph%C3%B2ng-C%E1%BA%A3nh-s%C3%A1t-Giao-th%C3%B4ng-C%C3%B4ng-an-t%E1%BB%89nh-L%E1%BA%A1ng-S%C6%A1n-61550879442768/"/>
    <hyperlink ref="C951" r:id="rId2302" display="https://langson.gov.vn/"/>
    <hyperlink ref="C953" r:id="rId2303" display="https://quangbinh.gov.vn/"/>
    <hyperlink ref="C954" r:id="rId2304" display="https://www.facebook.com/doanthanhniencongantayninh/"/>
    <hyperlink ref="C955" r:id="rId2305" display="https://www.tayninh.gov.vn/"/>
    <hyperlink ref="C956" r:id="rId2306" display="https://www.facebook.com/catphochiminhofficial/?locale=vi_VN"/>
    <hyperlink ref="C957" r:id="rId2307" display="https://vpub.hochiminhcity.gov.vn/"/>
    <hyperlink ref="C958" r:id="rId2308" display="https://www.facebook.com/conganthanhphohaiduong/"/>
    <hyperlink ref="C959" r:id="rId2309" display="https://haiduong.gov.vn/"/>
    <hyperlink ref="C960" r:id="rId2310" display="https://www.facebook.com/p/C%C3%B4ng-an-huy%E1%BB%87n-Anh-S%C6%A1n-100050389963999/"/>
    <hyperlink ref="C961" r:id="rId2311" display="https://anhson.nghean.gov.vn/"/>
    <hyperlink ref="C963" r:id="rId2312" display="https://www.kontum.gov.vn/"/>
    <hyperlink ref="C964" r:id="rId2313" display="https://www.facebook.com/congantpdanang/"/>
    <hyperlink ref="C965" r:id="rId2314" display="https://www.danang.gov.vn/"/>
    <hyperlink ref="C966" r:id="rId2315" display="https://www.facebook.com/conganthixanghisonthanhhoa/"/>
    <hyperlink ref="C967" r:id="rId2316" display="https://nghison.thixanghison.thanhhoa.gov.vn/"/>
    <hyperlink ref="C969" r:id="rId2317" display="https://vinhlong.gov.vn/"/>
    <hyperlink ref="C970" r:id="rId2318" display="https://www.facebook.com/p/Tu%E1%BB%95i-tr%E1%BA%BB-C%C3%B4ng-an-th%C3%A0nh-ph%E1%BB%91-L%C3%A0o-Cai-100065690011431/"/>
    <hyperlink ref="C971" r:id="rId2319" display="https://tplaocai.laocai.gov.vn/"/>
    <hyperlink ref="C972" r:id="rId2320" display="https://www.facebook.com/conganxayenthanglangchanhth/"/>
    <hyperlink ref="C973" r:id="rId2321" display="https://yenthang.langchanh.thanhhoa.gov.vn/"/>
    <hyperlink ref="C975" r:id="rId2322" display="https://tanphuoc.tiengiang.gov.vn/ubnd-xa-hung-thanh"/>
    <hyperlink ref="C977" r:id="rId2323" display="https://tanphuoc.tiengiang.gov.vn/ubnd-xa-hung-thanh"/>
    <hyperlink ref="C978" r:id="rId2324" display="https://www.facebook.com/phamthaipolice/"/>
    <hyperlink ref="C979" r:id="rId2325" display="http://phamthai.kinhmon.haiduong.gov.vn/"/>
    <hyperlink ref="C980" r:id="rId2326" display="https://www.facebook.com/PHONE02923650385/"/>
    <hyperlink ref="C981" r:id="rId2327" display="https://vinhthanh.cantho.gov.vn/"/>
    <hyperlink ref="C982" r:id="rId2328" display="https://www.facebook.com/DTNCATYB/"/>
    <hyperlink ref="C983" r:id="rId2329" display="https://www.yenbai.gov.vn/"/>
    <hyperlink ref="C984" r:id="rId2330" display="https://www.facebook.com/phongchaybinhthuan/?locale=vi_VN"/>
    <hyperlink ref="C985" r:id="rId2331" display="https://binhthuan.gov.vn/"/>
    <hyperlink ref="C986" r:id="rId2332" display="https://www.facebook.com/p/Ph%C3%B2ng-C%E1%BA%A3nh-s%C3%A1t-Giao-th%C3%B4ng-C%C3%B4ng-an-t%E1%BB%89nh-L%E1%BA%A1ng-S%C6%A1n-61550879442768/"/>
    <hyperlink ref="C987" r:id="rId2333" display="https://langson.gov.vn/"/>
    <hyperlink ref="C988" r:id="rId2334" display="https://www.facebook.com/catgialai/"/>
    <hyperlink ref="C989" r:id="rId2335" display="https://gialai.gov.vn/"/>
    <hyperlink ref="C990" r:id="rId2336" display="https://www.facebook.com/ANTVKhanhHoa/?locale=vi_VN"/>
    <hyperlink ref="C991" r:id="rId2337" display="https://congbaokhanhhoa.gov.vn/van-ban-quy-pham-phap-luat/VBQPPL_UBND"/>
    <hyperlink ref="C992" r:id="rId2338" display="https://www.facebook.com/doanthanhniencongantayninh/"/>
    <hyperlink ref="C993" r:id="rId2339" display="https://www.tayninh.gov.vn/"/>
    <hyperlink ref="C995" r:id="rId2340" display="https://www.tayninh.gov.vn/"/>
    <hyperlink ref="C997" r:id="rId2341" display="https://vinhlong.gov.vn/"/>
    <hyperlink ref="C998" r:id="rId2342" display="https://www.facebook.com/Congantinhlaichau/"/>
    <hyperlink ref="C999" r:id="rId2343" display="https://laichau.gov.vn/"/>
    <hyperlink ref="C1000" r:id="rId2344" display="https://www.facebook.com/catpsonla/"/>
    <hyperlink ref="C1001" r:id="rId2345" display="https://sonla.gov.vn/"/>
    <hyperlink ref="C1002" r:id="rId2346" display="https://www.facebook.com/phongqlhcninhthuan/"/>
    <hyperlink ref="C1003" r:id="rId2347" display="https://ninhthuan.gov.vn/"/>
    <hyperlink ref="C1005" r:id="rId2348" display="https://dichvucong.namdinh.gov.vn/portaldvc/KenhTin/dich-vu-cong-truc-tuyen.aspx?_dv=DB9767F9-10CD-D2BC-52A9-50654D7506D9"/>
    <hyperlink ref="C1006" r:id="rId2349" display="https://www.facebook.com/congannhandan.com.vn/"/>
    <hyperlink ref="C1007" r:id="rId2350" display="https://snv.thuathienhue.gov.vn/?gd=3&amp;cn=28&amp;tc=650"/>
    <hyperlink ref="C1009" r:id="rId2351" display="https://www.nghean.gov.vn/"/>
    <hyperlink ref="C1011" r:id="rId2352" display="https://phuloc.thuathienhue.gov.vn/?gd=1&amp;cn=77&amp;cd=19"/>
    <hyperlink ref="C1013" r:id="rId2353" display="https://camlo.quangtri.gov.vn/"/>
    <hyperlink ref="C1014" r:id="rId2354" display="https://www.facebook.com/PhuNham113/?locale=vi_VN"/>
    <hyperlink ref="C1015" r:id="rId2355" display="https://phunham.phuninh.phutho.gov.vn/"/>
    <hyperlink ref="C1016" r:id="rId2356" display="https://www.facebook.com/p/C%C3%B4ng-An-Th%C3%A0nh-Ph%E1%BB%91-H%C6%B0ng-Y%C3%AAn-100057576334172/"/>
    <hyperlink ref="C1017" r:id="rId2357" display="https://hungyen.gov.vn/"/>
    <hyperlink ref="C1019" r:id="rId2358" display="https://www.yenbai.gov.vn/"/>
    <hyperlink ref="C1020" r:id="rId2359" display="https://www.facebook.com/conganhatinh/"/>
    <hyperlink ref="C1021" r:id="rId2360" display="https://hatinh.gov.vn/"/>
    <hyperlink ref="C1022" r:id="rId2361" display="https://www.facebook.com/catbackan/?locale=vi_VN"/>
    <hyperlink ref="C1023" r:id="rId2362" display="https://backan.gov.vn/"/>
    <hyperlink ref="C1024" r:id="rId2363" display="https://www.facebook.com/CongAnTinhDienBien/"/>
    <hyperlink ref="C1025" r:id="rId2364" display="https://qppl.dienbien.gov.vn/"/>
    <hyperlink ref="C1026" r:id="rId2365" display="https://www.facebook.com/TTCADN/?locale=vi_VN"/>
    <hyperlink ref="C1027" r:id="rId2366" display="https://www.dongnai.gov.vn/"/>
    <hyperlink ref="C1028" r:id="rId2367" display="https://www.facebook.com/conganhanamonline/?locale=vi_VN"/>
    <hyperlink ref="C1029" r:id="rId2368" display="https://hanam.gov.vn/"/>
    <hyperlink ref="C1030" r:id="rId2369" display="https://www.facebook.com/CAHoaAnCB/"/>
    <hyperlink ref="C1031" r:id="rId2370" display="https://hoaan.caobang.gov.vn/"/>
    <hyperlink ref="C1032" r:id="rId2371" display="https://www.facebook.com/tuoitreconganninhbinh/"/>
    <hyperlink ref="C1033" r:id="rId2372" display="https://ninhbinh.gov.vn/"/>
    <hyperlink ref="C1034" r:id="rId2373" display="https://www.facebook.com/policequangnam/?locale=vi_VN"/>
    <hyperlink ref="C1035" r:id="rId2374" display="https://qppl.quangnam.gov.vn/"/>
    <hyperlink ref="C1037" r:id="rId2375" display="https://bacgiang.gov.vn/"/>
    <hyperlink ref="C1038" r:id="rId2376" display="https://www.facebook.com/PhuocBinhpl/?locale=vi_VN"/>
    <hyperlink ref="C1039" r:id="rId2377" display="https://phuocbinh.tpthuduc.hochiminhcity.gov.vn/"/>
    <hyperlink ref="C1040" r:id="rId2378" display="https://www.facebook.com/phuoclongbac/"/>
    <hyperlink ref="C1041" r:id="rId2379" display="https://baclieu.gov.vn/"/>
    <hyperlink ref="C1043" r:id="rId2380" display="https://cangio.hochiminhcity.gov.vn/"/>
    <hyperlink ref="C1044" r:id="rId2381" display="https://www.facebook.com/PLHLCP/"/>
    <hyperlink ref="C1045" r:id="rId2382" display="https://hailoc.hauloc.thanhhoa.gov.vn/thong-tin-cong-khai/cong-khai-thu-tuc-hanh-chinh-xa-hai-loc-2024-262765"/>
    <hyperlink ref="C1046" r:id="rId2383" display="https://www.facebook.com/antttxvc/?locale=vi_VN"/>
    <hyperlink ref="C1047" r:id="rId2384" display="https://vinhchau.soctrang.gov.vn/"/>
    <hyperlink ref="C1049" r:id="rId2385" display="https://damdoi.camau.gov.vn/wps/portal/trangchu_old/!ut/p/z1/04_Sj9CPykssy0xPLMnMz0vMAfIjo8ziTQO8Pd2dnA38LJxCLQwCXX1cg8zMvDxCzAz0w8EKDFCAo4FTkJGTsYGBu7-RfhTp-pFNIk4_HgVR-I0P14_CZ0WAmQlUAT4vErKkIDc0NMIg0xMAY6tkBA!!/"/>
    <hyperlink ref="C1051" r:id="rId2386" display="https://thaibinh.gov.vn/van-ban-phap-luat/van-ban-dieu-hanh/ve-viec-cho-phep-uy-ban-nhan-dan-xa-duy-nhat-huyen-vu-thu-ch.html"/>
    <hyperlink ref="C1052" r:id="rId2387" display="https://www.facebook.com/POLICE.NXA.NLOC.NA/"/>
    <hyperlink ref="C1053" r:id="rId2388" display="https://nghiloc.nghean.gov.vn/truyen-thong-van-hoa/xa-nghi-van-nghi-loc-don-nhan-bang-dat-chuan-nong-thon-moi-502678"/>
    <hyperlink ref="C1054" r:id="rId2389" display="https://www.facebook.com/Police.TanBien/"/>
    <hyperlink ref="C1055" r:id="rId2390" display="https://tanbien.tayninh.gov.vn/"/>
    <hyperlink ref="C1056" r:id="rId2391" display="https://www.facebook.com/tuoitreconganquangbinh/"/>
    <hyperlink ref="C1057" r:id="rId2392" display="https://donggiang.quangnam.gov.vn/webcenter/portal/donggiang"/>
    <hyperlink ref="C1058" r:id="rId2393" display="https://www.facebook.com/61552910902525"/>
    <hyperlink ref="C1059" r:id="rId2394" display="https://qppl.quangnam.gov.vn/Default.aspx?TabID=71&amp;VB=36973"/>
    <hyperlink ref="C1060" r:id="rId2395" display="https://www.facebook.com/tuoitreconganquangbinh/"/>
    <hyperlink ref="C1061" r:id="rId2396" display="http://binhnguyen.thangbinh.quangnam.gov.vn/"/>
    <hyperlink ref="C1062" r:id="rId2397" display="https://www.facebook.com/thptnguyenthaibinh.edu.vn/"/>
    <hyperlink ref="C1063" r:id="rId2398" display="http://binhdao.thangbinh.quangnam.gov.vn/danh-ba-%C4%91ien-thoai"/>
    <hyperlink ref="C1065" r:id="rId2399" display="http://binhlanh.thangbinh.quangnam.gov.vn/"/>
    <hyperlink ref="C1067" r:id="rId2400" display="http://binhnguyen.thangbinh.quangnam.gov.vn/"/>
    <hyperlink ref="C1069" r:id="rId2401" display="http://binhphuc.thangbinh.quangnam.gov.vn/"/>
    <hyperlink ref="C1070" r:id="rId2402" display="https://www.facebook.com/policebinhquy/"/>
    <hyperlink ref="C1071" r:id="rId2403" display="http://binhquy.thangbinh.quangnam.gov.vn/"/>
    <hyperlink ref="C1073" r:id="rId2404" display="http://binhsa.thangbinh.quangnam.gov.vn/"/>
    <hyperlink ref="C1074" r:id="rId2405" display="https://www.facebook.com/policebinhtrieu/"/>
    <hyperlink ref="C1075" r:id="rId2406" display="http://binhtrieu.thangbinh.quangnam.gov.vn/"/>
    <hyperlink ref="C1076" r:id="rId2407" display="https://www.facebook.com/policebinhtu/"/>
    <hyperlink ref="C1077" r:id="rId2408" display="http://binhtu.thangbinh.quangnam.gov.vn/chi-tiet-tin/group/124/nid/337205/hdnd-xa-binh-tu-khoa-xiii-nhiem-ky-2-21-2-26-khai-mac-ky-hop-thu-9"/>
    <hyperlink ref="C1078" r:id="rId2409" display="https://www.facebook.com/tuoitreconganquangnam/"/>
    <hyperlink ref="C1079" r:id="rId2410" display="https://dailoc.quangnam.gov.vn/"/>
    <hyperlink ref="C1080" r:id="rId2411" display="https://www.facebook.com/policedaicuong/"/>
    <hyperlink ref="C1081" r:id="rId2412" display="https://thangbinh.quangnam.gov.vn/webcenter/portal/bantiepcongdan/pages_tin-tuc/chi-tiet-tin?dDocName=PORTAL259532"/>
    <hyperlink ref="C1082" r:id="rId2413" display="https://www.facebook.com/policedaihong/"/>
    <hyperlink ref="C1083" r:id="rId2414" display="http://daihong.dailoc.quangnam.gov.vn/"/>
    <hyperlink ref="C1084" r:id="rId2415" display="https://www.facebook.com/policedailoc/"/>
    <hyperlink ref="C1085" r:id="rId2416" display="https://dailoc.quangnam.gov.vn/"/>
    <hyperlink ref="C1086" r:id="rId2417" display="https://www.facebook.com/PoliceDaiPhong/"/>
    <hyperlink ref="C1087" r:id="rId2418" display="https://dailoc.quangnam.gov.vn/"/>
    <hyperlink ref="C1088" r:id="rId2419" display="https://www.facebook.com/policedaithanh/"/>
    <hyperlink ref="C1089" r:id="rId2420" display="https://dailoc.quangnam.gov.vn/"/>
    <hyperlink ref="C1090" r:id="rId2421" display="https://www.facebook.com/policedienban/"/>
    <hyperlink ref="C1091" r:id="rId2422" display="https://dienban.quangnam.gov.vn/"/>
    <hyperlink ref="C1093" r:id="rId2423" display="http://dienban.gov.vn/Default.aspx?tabid=652&amp;dnn_ctr1882_Main_ctl00_rg_danhbaChangePage=11"/>
    <hyperlink ref="C1095" r:id="rId2424" display="https://donggiang.quangnam.gov.vn/webcenter/portal/donggiang"/>
    <hyperlink ref="C1096" r:id="rId2425" display="https://www.facebook.com/policeduychau/"/>
    <hyperlink ref="C1097" r:id="rId2426" display="https://duyxuyen.quangnam.gov.vn/webcenter/portal/duyxuyen/pages_tin-tuc/chi-tiet-tin?dDocName=PORTAL027883"/>
    <hyperlink ref="C1098" r:id="rId2427" display="https://www.facebook.com/policeduyhai/"/>
    <hyperlink ref="C1099" r:id="rId2428" display="http://duyhai.duyxuyen.quangnam.gov.vn/"/>
    <hyperlink ref="C1100" r:id="rId2429" display="https://www.facebook.com/policeduyhoa"/>
    <hyperlink ref="C1101" r:id="rId2430" display="http://duyhoa.duyxuyen.quangnam.gov.vn/"/>
    <hyperlink ref="C1102" r:id="rId2431" display="https://www.facebook.com/policeduynghia/"/>
    <hyperlink ref="C1103" r:id="rId2432" display="https://duyxuyen.quangnam.gov.vn/webcenter/portal/duyxuyen/pages_tin-tuc/chi-tiet-tin?dDocName=PORTAL027879"/>
    <hyperlink ref="C1104" r:id="rId2433" display="https://www.facebook.com/policeduyphu/"/>
    <hyperlink ref="C1105" r:id="rId2434" display="http://duyphu.duyxuyen.quangnam.gov.vn/"/>
    <hyperlink ref="C1106" r:id="rId2435" display="https://www.facebook.com/tuoitreduyphuoc/"/>
    <hyperlink ref="C1107" r:id="rId2436" display="https://duyphuoc.duyxuyen.quangnam.gov.vn/"/>
    <hyperlink ref="C1108" r:id="rId2437" display="https://www.facebook.com/policeduyson/"/>
    <hyperlink ref="C1109" r:id="rId2438" display="http://duyson.duyxuyen.quangnam.gov.vn/"/>
    <hyperlink ref="C1110" r:id="rId2439" display="https://www.facebook.com/DOANKHOAYDHDUYTAN/"/>
    <hyperlink ref="C1111" r:id="rId2440" display="http://duytan.duyxuyen.quangnam.gov.vn/Default.aspx?tabid=1380&amp;language=vi-VN"/>
    <hyperlink ref="C1112" r:id="rId2441" display="https://www.facebook.com/tuoitreconganquangnam/"/>
    <hyperlink ref="C1113" r:id="rId2442" display="http://duythu.duyxuyen.quangnam.gov.vn/"/>
    <hyperlink ref="C1114" r:id="rId2443" display="https://www.facebook.com/policeduytrinh/"/>
    <hyperlink ref="C1115" r:id="rId2444" display="https://duyxuyen.quangnam.gov.vn/webcenter/portal/duyxuyen/pages_tin-tuc/chi-tiet-tin?dDocName=PORTAL027873"/>
    <hyperlink ref="C1116" r:id="rId2445" display="https://www.facebook.com/policeduytrung/"/>
    <hyperlink ref="C1117" r:id="rId2446" display="https://duyxuyen.quangnam.gov.vn/webcenter/portal/duyxuyen/pages_tin-tuc/chi-tiet-tin?dDocName=PORTAL027869"/>
    <hyperlink ref="C1118" r:id="rId2447" display="https://www.facebook.com/policeduyvinh/"/>
    <hyperlink ref="C1119" r:id="rId2448" display="http://duyvinh.duyxuyen.quangnam.gov.vn/"/>
    <hyperlink ref="C1120" r:id="rId2449" display="https://www.facebook.com/policeduyxuyen/"/>
    <hyperlink ref="C1121" r:id="rId2450" display="https://quangnam.gov.vn/huyen-duy-xuyen-1646.html"/>
    <hyperlink ref="C1122" r:id="rId2451" display="https://www.facebook.com/policehiepduc/?locale=vi_VN"/>
    <hyperlink ref="C1123" r:id="rId2452" display="https://hiepduc.quangnam.gov.vn/webcenter/portal/hiepduc"/>
    <hyperlink ref="C1124" r:id="rId2453" display="https://www.facebook.com/policehiepthuan/"/>
    <hyperlink ref="C1125" r:id="rId2454" display="https://hiepduc.quangnam.gov.vn/webcenter/documentContent?dDocName=PORTAL923228"/>
    <hyperlink ref="C1126" r:id="rId2455" display="https://www.facebook.com/policehoian/?locale=vi_VN"/>
    <hyperlink ref="C1127" r:id="rId2456" display="https://hoian.quangnam.gov.vn/webcenter/portal/hoian"/>
    <hyperlink ref="C1129" r:id="rId2457" display="https://donggiang.quangnam.gov.vn/webcenter/portal/donggiang/pages_tin-tuc/chi-tiet?dDocName=PORTAL179629"/>
    <hyperlink ref="C1130" r:id="rId2458" display="https://www.facebook.com/tuoitreconganquangnam/"/>
    <hyperlink ref="C1131" r:id="rId2459" display="https://donggiang.quangnam.gov.vn/webcenter/portal/donggiang"/>
    <hyperlink ref="C1133" r:id="rId2460" display="https://donggiang.quangnam.gov.vn/webcenter/portal/donggiang"/>
    <hyperlink ref="C1134" r:id="rId2461" display="https://www.facebook.com/Anninh24hnamdinh/"/>
    <hyperlink ref="C1135" r:id="rId2462" display="https://namdinh.gov.vn/"/>
    <hyperlink ref="C1136" r:id="rId2463" display="https://www.facebook.com/policenamgiang/"/>
    <hyperlink ref="C1137" r:id="rId2464" display="https://namgiang.quangnam.gov.vn/"/>
    <hyperlink ref="C1139" r:id="rId2465" display="https://namtramy.quangnam.gov.vn/webcenter/portal/namtramy"/>
    <hyperlink ref="C1141" r:id="rId2466" display="https://ngaphu.ngason.thanhhoa.gov.vn/"/>
    <hyperlink ref="C1143" r:id="rId2467" display="https://nongson.quangnam.gov.vn/webcenter/portal/nongson"/>
    <hyperlink ref="C1144" r:id="rId2468" display="https://www.facebook.com/tuoitreconganquangnam/"/>
    <hyperlink ref="C1145" r:id="rId2469" display="http://phuninh.gov.vn/"/>
    <hyperlink ref="C1146" r:id="rId2470" display="https://www.facebook.com/tuoitreconganquangnam/"/>
    <hyperlink ref="C1147" r:id="rId2471" display="https://phuocduc.phuocson.quangnam.gov.vn/"/>
    <hyperlink ref="C1148" r:id="rId2472" display="https://www.facebook.com/tuoitreconganquangnam/"/>
    <hyperlink ref="C1149" r:id="rId2473" display="http://phuocgia.hiepduc.quangnam.gov.vn/"/>
    <hyperlink ref="C1151" r:id="rId2474" display="http://phuockim.phuocson.quangnam.gov.vn/Default.aspx?tabid=1992&amp;language=en-US"/>
    <hyperlink ref="C1152" r:id="rId2475" display="https://www.facebook.com/587881275432823"/>
    <hyperlink ref="C1153" r:id="rId2476" display="https://phuocmy.quynhon.binhdinh.gov.vn/"/>
    <hyperlink ref="C1155" r:id="rId2477" display="http://phuocnang.phuocson.quangnam.gov.vn/"/>
    <hyperlink ref="C1156" r:id="rId2478" display="https://www.facebook.com/policeprao/"/>
    <hyperlink ref="C1157" r:id="rId2479" display="https://donggiang.quangnam.gov.vn/webcenter/portal/donggiang"/>
    <hyperlink ref="C1158" r:id="rId2480" display="https://www.facebook.com/policequangnam/?locale=vi_VN"/>
    <hyperlink ref="C1159" r:id="rId2481" display="https://qppl.quangnam.gov.vn/"/>
    <hyperlink ref="C1161" r:id="rId2482" display="https://quean.queson.quangnam.gov.vn/"/>
    <hyperlink ref="C1163" r:id="rId2483" display="http://quephu.queson.quangnam.gov.vn/"/>
    <hyperlink ref="C1164" r:id="rId2484" display="https://www.facebook.com/policequeson/"/>
    <hyperlink ref="C1165" r:id="rId2485" display="https://queson.quangnam.gov.vn/webcenter/portal/queson"/>
    <hyperlink ref="C1166" r:id="rId2486" display="https://www.facebook.com/p/M%E1%BA%B7t-tr%E1%BA%ADn-x%C3%A3-Qu%E1%BA%BF-Thu%E1%BA%ADn-huy%E1%BB%87n-Qu%E1%BA%BF-S%C6%A1n-t%E1%BB%89nh-Qu%E1%BA%A3ng-Nam-100076371649247/"/>
    <hyperlink ref="C1167" r:id="rId2487" display="https://quethuan.queson.quangnam.gov.vn/"/>
    <hyperlink ref="C1168" r:id="rId2488" display="https://www.facebook.com/p/Tu%E1%BB%95i-tr%E1%BA%BB-C%C3%B4ng-an-huy%E1%BB%87n-Ninh-Ph%C6%B0%E1%BB%9Bc-100068114569027/"/>
    <hyperlink ref="C1169" r:id="rId2489" display="https://file-qoffice.quangnam.gov.vn/_download/files-live/2021/12/20211221/a9ffa0bf-717f-473b-a929-3d80b800bd8c.pdf"/>
    <hyperlink ref="C1171" r:id="rId2490" display="https://donggiang.quangnam.gov.vn/webcenter/portal/donggiang/pages_tin-tuc/chi-tiet?dDocName=PORTAL178932"/>
    <hyperlink ref="C1172" r:id="rId2491" display="https://www.facebook.com/AccountingDepartmentDUE/"/>
    <hyperlink ref="C1173" r:id="rId2492" display="https://tamky.quangnam.gov.vn/webcenter/portal/donggiang/pages_tin-tuc/chi-tiet?dDocName=PORTAL179540"/>
    <hyperlink ref="C1174" r:id="rId2493" display="https://www.facebook.com/policetamlanh/"/>
    <hyperlink ref="C1175" r:id="rId2494" display="https://xatamlanh.gov.vn/"/>
    <hyperlink ref="C1176" r:id="rId2495" display="https://www.facebook.com/policetamxuan1/"/>
    <hyperlink ref="C1177" r:id="rId2496" display="https://stttt.quangnam.gov.vn/webcenter/portal/bantiepcongdan/pages_tin-tuc/chi-tiet-tin?dDocName=PORTAL259721"/>
    <hyperlink ref="C1178" r:id="rId2497" display="https://www.facebook.com/policetanbinh/"/>
    <hyperlink ref="C1179" r:id="rId2498" display="https://hiepduc.quangnam.gov.vn/webcenter/documentContent?dDocName=PORTAL923265"/>
    <hyperlink ref="C1180" r:id="rId2499" display="https://www.facebook.com/policetaygiang/"/>
    <hyperlink ref="C1181" r:id="rId2500" display="https://quangnam.gov.vn/huyen-tay-giang-24829.html"/>
    <hyperlink ref="C1182" r:id="rId2501" display="https://www.facebook.com/policethangbinh/"/>
    <hyperlink ref="C1183" r:id="rId2502" display="https://www.thangbinh.quangnam.gov.vn/webcenter/portal/thangbinh"/>
    <hyperlink ref="C1184" r:id="rId2503" display="https://www.facebook.com/p/Tu%E1%BB%95i-tr%E1%BA%BB-C%C3%B4ng-an-huy%E1%BB%87n-Th%C3%A1i-Th%E1%BB%A5y-100083773900284/"/>
    <hyperlink ref="C1185" r:id="rId2504" display="https://thuydan.thaithuy.thaibinh.gov.vn/"/>
    <hyperlink ref="C1186" r:id="rId2505" display="https://www.facebook.com/policetiencanh/"/>
    <hyperlink ref="C1187" r:id="rId2506" display="http://tiencanh.tienphuoc.quangnam.gov.vn/"/>
    <hyperlink ref="C1188" r:id="rId2507" display="https://www.facebook.com/policetienchau/"/>
    <hyperlink ref="C1189" r:id="rId2508" display="http://tienchau.tienphuoc.quangnam.gov.vn/"/>
    <hyperlink ref="C1191" r:id="rId2509" display="https://tienphuoc.quangnam.gov.vn/webcenter/portal/tienphuoc"/>
    <hyperlink ref="C1192" r:id="rId2510" display="https://www.facebook.com/tuoitreconganquangnam/"/>
    <hyperlink ref="C1193" r:id="rId2511" display="http://tienlanh.tienphuoc.quangnam.gov.vn/"/>
    <hyperlink ref="C1195" r:id="rId2512" display="https://tienphuoc.quangnam.gov.vn/webcenter/portal/tienphuoc"/>
    <hyperlink ref="C1197" r:id="rId2513" display="https://www.quangninh.gov.vn/donvi/TXQuangYen/Trang/ChiTietBVGioiThieu.aspx?bvid=212"/>
    <hyperlink ref="C1198" r:id="rId2514" display="https://www.facebook.com/policetienphuoc/?locale=vi_VN"/>
    <hyperlink ref="C1199" r:id="rId2515" display="https://tienphuoc.quangnam.gov.vn/webcenter/portal/tienphuoc"/>
    <hyperlink ref="C1200" r:id="rId2516" display="https://www.facebook.com/tuoitreconganquangnam/"/>
    <hyperlink ref="C1201" r:id="rId2517" display="https://tienphuoc.quangnam.gov.vn/webcenter/portal/tienphuoc"/>
    <hyperlink ref="C1203" r:id="rId2518" display="https://danang.gov.vn/chinh-quyen/chi-tiet?id=49296&amp;_c=3,9,33"/>
    <hyperlink ref="C1205" r:id="rId2519" display="https://stttt.quangnam.gov.vn/webcenter/portal/bactramy/pages_tin-tuc/chi-tiet?dDocName=PORTAL337940"/>
    <hyperlink ref="C1207" r:id="rId2520" display="https://stnmt.quangnam.gov.vn/webcenter/portal/bactramy/pages_hide/danh-ba-dien-thoai?deptId=2059"/>
    <hyperlink ref="C1208" r:id="rId2521" display="https://www.facebook.com/671270327098759"/>
    <hyperlink ref="C1209" r:id="rId2522" display="http://traleng.namtramy.quangnam.gov.vn/"/>
    <hyperlink ref="C1210" r:id="rId2523" display="https://www.facebook.com/671270327098759"/>
    <hyperlink ref="C1211" r:id="rId2524" display="http://www.konplong.kontum.gov.vn/tin-tuc-su-kien/Tiep-nhan-thong-tin-phan-anh-viec-tam-dung-xay-dung-truong-hoc,-cau-treo-dan-sinh-tu-nguon-xa-hoi-hoa-tai-thon-3,-xa-Tra-Vinh,-huyen-Nam-Tra-My,-tinh-Quang-Nam-1616"/>
    <hyperlink ref="C1213" r:id="rId2525" display="https://quangnam.gov.vn/huyen-tay-giang-24829.html"/>
    <hyperlink ref="C1214" r:id="rId2526" display="https://www.facebook.com/@PoliceVC/"/>
    <hyperlink ref="C1215" r:id="rId2527" display="https://vanchan.yenbai.gov.vn/"/>
    <hyperlink ref="C1216" r:id="rId2528" display="https://www.facebook.com/policevinhchan/"/>
    <hyperlink ref="C1217" r:id="rId2529" display="http://congbao.phutho.gov.vn/cong-bao.html?a=1&amp;gazetteid=210603&amp;gazettetype=0&amp;publishyear=2024"/>
    <hyperlink ref="C1218" r:id="rId2530" display="https://www.facebook.com/policequangnam/"/>
    <hyperlink ref="C1219" r:id="rId2531" display="https://vpubnd.quangnam.gov.vn/webcenter/portal/vpubnd"/>
    <hyperlink ref="C1221" r:id="rId2532" display="http://xatradon.namtramy.gov.vn/"/>
    <hyperlink ref="C1222" r:id="rId2533" display="https://www.facebook.com/tuoitreconganquangnam/"/>
    <hyperlink ref="C1223" r:id="rId2534" display="https://qppl.quangnam.gov.vn/"/>
    <hyperlink ref="C1225" r:id="rId2535" display="https://vpubnd.quangnam.gov.vn/webcenter/portal/vpubnd"/>
    <hyperlink ref="C1226" r:id="rId2536" display="https://www.facebook.com/conganphuongninhhiep/"/>
    <hyperlink ref="C1227" r:id="rId2537" display="https://dichvucong.gov.vn/p/home/dvc-tthc-co-quan-chi-tiet.html?id=415898"/>
    <hyperlink ref="C1229" r:id="rId2538" display="https://chuprong.gialai.gov.vn/Xa-Ia-lau/Chuyen-muc/Website-cac-%C4%91on-vi.aspx"/>
    <hyperlink ref="C1231" r:id="rId2539" display="https://sgtvt.thanhhoa.gov.vn/NewsDetail.aspx?Id=3116"/>
    <hyperlink ref="C1232" r:id="rId2540" display="https://www.facebook.com/p/C%C3%B4ng-An-Ph%C6%B0%E1%BB%9Dng-6-Tp-S%C3%B3c-Tr%C4%83ng-100025904610034/"/>
    <hyperlink ref="C1233" r:id="rId2541" display="https://ubndtp.soctrang.gov.vn/tpsoctrang/1279/30417/65238/Phuong-6/"/>
    <hyperlink ref="C1234" r:id="rId2542" display="https://www.facebook.com/C%C3%B4ng-an-x%C3%A3-Thi%E1%BA%BFt-%E1%BB%90ng-huy%E1%BB%87n-B%C3%A1-Th%C6%B0%E1%BB%9Bc-102636818305307/"/>
    <hyperlink ref="C1235" r:id="rId2543" display="https://thietong.bathuoc.thanhhoa.gov.vn/"/>
    <hyperlink ref="C1236" r:id="rId2544" display="https://www.facebook.com/p/ANTT-Huy%E1%BB%87n-K%E1%BA%BF-S%C3%A1ch-100027924745740/"/>
    <hyperlink ref="C1237" r:id="rId2545" display="https://kesach.soctrang.gov.vn/"/>
    <hyperlink ref="C1238" r:id="rId2546" display="https://www.facebook.com/p/Tu%E1%BB%95i-Tr%E1%BA%BB-C%C3%B4ng-An-Huy%E1%BB%87n-Ch%C6%B0%C6%A1ng-M%E1%BB%B9-100028578047777/"/>
    <hyperlink ref="C1239" r:id="rId2547" display="https://chuongmy.hanoi.gov.vn/"/>
    <hyperlink ref="C1241" r:id="rId2548" display="https://xuanloc.dongnai.gov.vn/Pages/gioithieuchitiet.aspx?IDxa=41"/>
    <hyperlink ref="C1242" r:id="rId2549" display="https://www.facebook.com/p/%C4%90o%C3%A0n-Thanh-ni%C3%AAn-C%C3%B4ng-an-huy%E1%BB%87n-%C3%82n-Thi-t%E1%BB%89nh-H%C6%B0ng-Y%C3%AAn-100029060573137/"/>
    <hyperlink ref="C1243" r:id="rId2550" display="https://anthi.hungyen.gov.vn/"/>
    <hyperlink ref="C1245" r:id="rId2551" display="https://chuse.gialai.gov.vn/Xa-Ia-Blang/Trang-chu.aspx"/>
    <hyperlink ref="C1246" r:id="rId2552" display="https://www.facebook.com/p/C%C3%B4ng-an-th%E1%BB%8B-tr%E1%BA%A5n-Kon-D%C6%A1ng-Mang-Yang-Gia-Lai-100030929003525/"/>
    <hyperlink ref="C1247" r:id="rId2553" display="https://mangyang.gialai.gov.vn/Thi-tran-Kon-Dong/Trang-chu"/>
    <hyperlink ref="C1248" r:id="rId2554" display="https://www.facebook.com/p/C%C3%B4ng-an-x%C3%A3-Qu%E1%BB%B3nh-L%C6%B0%C6%A1ng-100032459812635/"/>
    <hyperlink ref="C1249" r:id="rId2555" display="https://quynhluu.nghean.gov.vn/tin-cua-cac-xa-thi-tran-cac-ban-nganh/xa-quynh-luong-quynh-luu-to-chuc-ngay-hoi-toan-dan-bao-ve-an-ninh-to-quoc-578621"/>
    <hyperlink ref="C1250" r:id="rId2556" display="https://www.facebook.com/p/C%C3%B4ng-an-huy%E1%BB%87n-Y%C3%AAn-M%C3%B4-100033535308059/?locale=vi_VN"/>
    <hyperlink ref="C1251" r:id="rId2557" display="https://yenmo.ninhbinh.gov.vn/"/>
    <hyperlink ref="C1253" r:id="rId2558" display="https://nghean.gov.vn/kinh-te/xa-cat-van-don-bang-cong-nhan-xa-dat-chuan-nong-thon-moi-537490"/>
    <hyperlink ref="C1254" r:id="rId2559" display="https://www.facebook.com/p/C%C3%B4ng-an-huy%E1%BB%87n-Ngh%C4%A9a-%C4%90%C3%A0n-100034707650596/"/>
    <hyperlink ref="C1255" r:id="rId2560" display="https://nghiadan.nghean.gov.vn/"/>
    <hyperlink ref="C1257" r:id="rId2561" display="https://lia.huonghoa.quangtri.gov.vn/"/>
    <hyperlink ref="C1258" r:id="rId2562" display="https://www.facebook.com/p/C%C3%B4ng-an-x%C3%A3-V%C4%A9nh-S%C6%A1n-100039604761947/"/>
    <hyperlink ref="C1259" r:id="rId2563" display="https://vinhphuc.gov.vn/ct/cms/congdan/khieunaitc/Lists/NghienCuuTraoDoi/View_Detail.aspx?ItemID=976"/>
    <hyperlink ref="C1260" r:id="rId2564" display="https://www.facebook.com/p/C%C3%B4ng-an-x%C3%A3-Ban-C%C3%B4ng-100041374237807/"/>
    <hyperlink ref="C1261" r:id="rId2565" display="https://bancong.bathuoc.thanhhoa.gov.vn/"/>
    <hyperlink ref="C1263" r:id="rId2566" display="https://camthanh.camlo.quangtri.gov.vn/"/>
    <hyperlink ref="C1264" r:id="rId2567" display="https://www.facebook.com/p/Tr%C6%B0%E1%BB%9Dng-THCS-Qu%E1%BB%B3nh-L%E1%BA%ADp-Trang-th%C3%B4ng-tin-ch%C3%ADnh-th%E1%BB%A9c-100064168384083/"/>
    <hyperlink ref="C1265" r:id="rId2568" display="https://hoangmai.nghean.gov.vn/cac-xa-phuong/thong-tin-ve-xa-quynh-lap-thi-xa-hoang-mai-486730"/>
    <hyperlink ref="C1267" r:id="rId2569" display="https://vanthien.nongcong.thanhhoa.gov.vn/"/>
    <hyperlink ref="C1268" r:id="rId2570" display="https://www.facebook.com/p/Tu%E1%BB%95i-tr%E1%BA%BB-C%C3%B4ng-an-TP-S%E1%BA%A7m-S%C6%A1n-100069346653553/?locale=hi_IN"/>
    <hyperlink ref="C1269" r:id="rId2571" display="https://thitran.muonglat.thanhhoa.gov.vn/"/>
    <hyperlink ref="C1270" r:id="rId2572" display="https://www.facebook.com/xaluuson2811/?locale=vi_VN"/>
    <hyperlink ref="C1271" r:id="rId2573" display="https://doluong.nghean.gov.vn/luu-son/gioi-thieu-chung-xa-luu-son-365184"/>
    <hyperlink ref="C1272" r:id="rId2574" display="https://www.facebook.com/p/C%C3%B4ng-an-x%C3%A3-Qu%E1%BB%B3nh-Long-100046294881355/"/>
    <hyperlink ref="C1273" r:id="rId2575" display="https://www.nghean.gov.vn/kinh-te/xa-quynh-long-don-bang-cong-nhan-xa-dat-chuan-nong-thon-moi-537111"/>
    <hyperlink ref="C1275" r:id="rId2576" display="https://konray.kontum.gov.vn/"/>
    <hyperlink ref="C1276" r:id="rId2577" display="https://www.facebook.com/p/C%C3%B4ng-an-x%C3%A3-%C4%90%E1%BB%8Bnh-Ti%E1%BA%BFn-Y%C3%AAn-%C4%90%E1%BB%8Bnh-Thanh-Ho%C3%A1-100048174623428/"/>
    <hyperlink ref="C1277" r:id="rId2578" display="https://kimson.ninhbinh.gov.vn/gioi-thieu/xa-dinh-hoa"/>
    <hyperlink ref="C1278" r:id="rId2579" display="https://www.facebook.com/ANTVKhanhHoa/?locale=vi_VN"/>
    <hyperlink ref="C1279" r:id="rId2580" display="https://congbaokhanhhoa.gov.vn/van-ban-quy-pham-phap-luat/VBQPPL_UBND"/>
    <hyperlink ref="C1280" r:id="rId2581" display="https://www.facebook.com/p/C%C3%B4ng-an-huy%E1%BB%87n-Anh-S%C6%A1n-100050389963999/"/>
    <hyperlink ref="C1281" r:id="rId2582" display="https://anhson.nghean.gov.vn/"/>
    <hyperlink ref="C1282" r:id="rId2583" display="https://www.facebook.com/p/C%C3%B4ng-an-x%C3%A3-Ngh%C4%A9a-S%C6%A1n-huy%E1%BB%87n-Ngh%C4%A9a-%C4%90%C3%A0n-t%E1%BB%89nh-Ngh%E1%BB%87-An-100050620252362/"/>
    <hyperlink ref="C1283" r:id="rId2584" display="https://nghiadan.nghean.gov.vn/uy-ban-nhan-dan-huyen/ubnd-xa-thi-tran-487176"/>
    <hyperlink ref="C1284" r:id="rId2585" display="https://www.facebook.com/p/C%C3%B4ng-an-x%C3%A3-Ia-Hr%C3%BA-100051158777042/"/>
    <hyperlink ref="C1285" r:id="rId2586" display="https://chupuh.gialai.gov.vn/xa-ia-hru/Documents.aspx"/>
    <hyperlink ref="C1286" r:id="rId2587" display="https://www.facebook.com/conganhatinh/"/>
    <hyperlink ref="C1287" r:id="rId2588" display="https://hatinh.gov.vn/"/>
    <hyperlink ref="C1288" r:id="rId2589" display="https://www.facebook.com/p/C%C3%B4ng-an-x%C3%A3-Ho%C3%A0ng-S%C6%A1n-N%C3%B4ng-C%E1%BB%91ng-Thanh-Ho%C3%A1-100052590858231/"/>
    <hyperlink ref="C1289" r:id="rId2590" display="https://hoangson.hoanghoa.thanhhoa.gov.vn/"/>
    <hyperlink ref="C1290" r:id="rId2591" display="https://www.facebook.com/p/C%C3%B4ng-an-x%C3%A3-Ia-Drang-huy%E1%BB%87n-Ch%C6%B0-Pr%C3%B4ng-t%E1%BB%89nh-Gia-Lai-100052877869691/"/>
    <hyperlink ref="C1291" r:id="rId2592" display="https://chuprong.gialai.gov.vn/Xa-Ia-Drang/Company.aspx"/>
    <hyperlink ref="C1292" r:id="rId2593" display="https://www.facebook.com/CaxDongTien.TS/"/>
    <hyperlink ref="C1293" r:id="rId2594" display="https://www.quangninh.gov.vn/donvi/huyencoto/Trang/ChiTietBVGioiThieu.aspx?bvid=95"/>
    <hyperlink ref="C1295" r:id="rId2595" display="https://tanhop.huonghoa.quangtri.gov.vn/t%E1%BB%95-ch%E1%BB%A9c-b%E1%BB%99-m%C3%A1y"/>
    <hyperlink ref="C1296" r:id="rId2596" display="https://www.facebook.com/p/C%C3%B4ng-an-x%C3%A3-K%E1%BB%B3-B%E1%BA%AFc-K%E1%BB%B3-Anh-H%C3%A0-T%C4%A9nh-100064418365269/"/>
    <hyperlink ref="C1297" r:id="rId2597" display="http://kybac.kyanh.hatinh.gov.vn/"/>
    <hyperlink ref="C1299" r:id="rId2598" display="https://trieuphong.quangtri.gov.vn/x%C3%A3-tri%E1%BB%87u-%C4%90%E1%BB%991"/>
    <hyperlink ref="C1300" r:id="rId2599" display="https://www.facebook.com/DoManhTung1988/"/>
    <hyperlink ref="C1301" r:id="rId2600" display="https://kyphu.daitu.thainguyen.gov.vn/"/>
    <hyperlink ref="C1302" r:id="rId2601" display="https://www.facebook.com/people/Tu%E1%BB%95i-tr%E1%BA%BB-C%C3%B4ng-an-huy%E1%BB%87n-B%E1%BA%AFc-B%C3%ACnh/100057086064549/"/>
    <hyperlink ref="C1303" r:id="rId2602" display="https://bacbinh.binhthuan.gov.vn/"/>
    <hyperlink ref="C1305" r:id="rId2603" display="https://namtruc.namdinh.gov.vn/"/>
    <hyperlink ref="C1307" r:id="rId2604" display="https://thuathienhue.gov.vn/"/>
    <hyperlink ref="C1309" r:id="rId2605" display="https://vksnd.gialai.gov.vn/Phap-luat-Xa-hoi-26/Chi-hoi-Luat-gia-Vien-kiem-sat-nhan-dan-tinh-Gia-Lai-tro-giup-phap-ly-va-tuyen-truyen-phap-luat-tai-lang-O-xa-Ia-Tor-huyen-Chu-Prong-696.html"/>
    <hyperlink ref="C1310" r:id="rId2606" display="https://www.facebook.com/catbackan/?locale=vi_VN"/>
    <hyperlink ref="C1311" r:id="rId2607" display="https://backan.gov.vn/"/>
    <hyperlink ref="C1312" r:id="rId2608" display="https://www.facebook.com/tuoitrecatphcm/"/>
    <hyperlink ref="C1313" r:id="rId2609" display="https://hochiminhcity.gov.vn/"/>
    <hyperlink ref="C1314" r:id="rId2610" display="https://www.facebook.com/p/C%C3%B4ng-an-x%C3%A3-%C4%90%E1%BB%89nh-S%C6%A1n-100057603752643/"/>
    <hyperlink ref="C1315" r:id="rId2611" display="https://anhson.nghean.gov.vn/"/>
    <hyperlink ref="C1316" r:id="rId2612" display="https://www.facebook.com/p/C%C3%B4ng-an-x%C3%A3-Di%E1%BB%85n-Th%E1%BB%8Bnh-100057623162213/"/>
    <hyperlink ref="C1317" r:id="rId2613" display="https://dienchau.nghean.gov.vn/uy-ban-nhan-dan-huyen"/>
    <hyperlink ref="C1319" r:id="rId2614" display="https://kongchro.gialai.gov.vn/Xa-Yang-Trung/Tin-tuc/Hoat-%C4%91ong-xa/Thong-bao-Ve-viec-cong-khai-Ke-hoach-su-dung-%C4%91at-n.aspx"/>
    <hyperlink ref="C1321" r:id="rId2615" display="https://vinhthuy.vinhlinh.quangtri.gov.vn/"/>
    <hyperlink ref="C1322" r:id="rId2616" display="https://www.facebook.com/322827476213987"/>
    <hyperlink ref="C1323" r:id="rId2617" display="https://thaibinh.gov.vn/van-ban-phap-luat/van-ban-dieu-hanh/ve-viec-cho-phep-uy-ban-nhan-dan-xa-an-khe-huyen-quynh-phu-s.html"/>
    <hyperlink ref="C1324" r:id="rId2618" display="https://www.facebook.com/p/C%C3%B4ng-an-x%C3%A3-Qu%E1%BA%A3ng-V%C4%83n-th%E1%BB%8B-x%C3%A3-Ba-%C4%90%E1%BB%93n-100058684023511/"/>
    <hyperlink ref="C1325" r:id="rId2619" display="https://quangvan.quangbinh.gov.vn/"/>
    <hyperlink ref="C1326" r:id="rId2620" display="https://www.facebook.com/p/Tu%E1%BB%95i-Tr%E1%BA%BB-C%C3%B4ng-An-Huy%E1%BB%87n-Thanh-Oai-100059080037701/"/>
    <hyperlink ref="C1327" r:id="rId2621" display="https://thanhoai.hanoi.gov.vn/"/>
    <hyperlink ref="C1329" r:id="rId2622" display="https://dichvucong.namdinh.gov.vn/portaldvc/KenhTin/dich-vu-cong-truc-tuyen.aspx?_dv=202D2238-1DD7-9408-74C2-1D517C5EF25C"/>
    <hyperlink ref="C1330" r:id="rId2623" display="https://www.facebook.com/groups/langtotdong/"/>
    <hyperlink ref="C1331" r:id="rId2624" display="https://chuongmy.hanoi.gov.vn/"/>
    <hyperlink ref="C1332" r:id="rId2625" display="https://www.facebook.com/p/Tu%E1%BB%95i-tr%E1%BA%BB-C%C3%B4ng-an-huy%E1%BB%87n-Th%C3%A1i-Th%E1%BB%A5y-100083773900284/"/>
    <hyperlink ref="C1333" r:id="rId2626" display="https://thaibinh.gov.vn/van-ban-phap-luat/quyet-dinh-cho-phep-ubnd-xa-nam-thinh-huyen-tien-hai-duoc-su.html"/>
    <hyperlink ref="C1334" r:id="rId2627" display="https://www.facebook.com/p/H%E1%BB%99i-Ph%E1%BB%A5-n%E1%BB%AF-C%C3%B4ng-an-huy%E1%BB%87n-Di%C3%AAn-Kh%C3%A1nh-100059939490129/"/>
    <hyperlink ref="C1335" r:id="rId2628" display="https://dichvucong.gov.vn/p/home/dvc-tthc-bonganh-tinhtp.html?id2=415769&amp;name2=%E1%BB%A6y%20ban%20nh%C3%A2n%20d%C3%A2n%20huy%E1%BB%87n%20Di%C3%AAn%20Kh%C3%A1nh%20-%20t%E1%BB%89nh%20Kh%C3%A1nh%20H%C3%B2a&amp;name1=UBND%20t%E1%BB%89nh%20Kh%C3%A1nh%20H%C3%B2a&amp;id1=415139&amp;type_tinh_bo=2&amp;lan=2"/>
    <hyperlink ref="C1336" r:id="rId2629" display="https://www.facebook.com/p/C%C3%B4ng-An-X%C3%A3-An-Ph%C6%B0%E1%BB%A3ng-Huy%E1%BB%87n-Thanh-H%C3%A0-T%E1%BB%89nh-H%E1%BA%A3i-D%C6%B0%C6%A1ng-100059965772460/"/>
    <hyperlink ref="C1337" r:id="rId2630" display="http://anphuong.thanhha.haiduong.gov.vn/"/>
    <hyperlink ref="C1338" r:id="rId2631" display="https://www.facebook.com/p/C%C3%B4ng-an-Th%E1%BB%8B-tr%E1%BA%A5n-G%C3%B4i-100060108394604/"/>
    <hyperlink ref="C1339" r:id="rId2632" display="https://vuban.namdinh.gov.vn/"/>
    <hyperlink ref="C1341" r:id="rId2633" display="https://trande.soctrang.gov.vn/mDefault.aspx?sname=htrande&amp;sid=1283&amp;pageid=146&amp;catid=54056&amp;id=331986&amp;catname=UBND%20c%C3%A1c%20x%C3%A3,%20th%E1%BB%8B%20tr%E1%BA%A5n&amp;title=ubnd-xa-thanh-thoi-thuan"/>
    <hyperlink ref="C1342" r:id="rId2634" display="https://www.facebook.com/xathanhngoc.gov.vn/"/>
    <hyperlink ref="C1343" r:id="rId2635" display="https://thanhngoc.thanhchuong.nghean.gov.vn/"/>
    <hyperlink ref="C1344" r:id="rId2636" display="https://www.facebook.com/p/C%C3%B4ng-an-ph%C6%B0%E1%BB%9Dng-Quang-Vinh-TP-Th%C3%A1i-Nguy%C3%AAn-t%E1%BB%89nh-Th%C3%A1i-Nguy%C3%AAn-100060822481658/"/>
    <hyperlink ref="C1345" r:id="rId2637" display="https://quangvinh.thainguyencity.gov.vn/"/>
    <hyperlink ref="C1346" r:id="rId2638" display="https://www.facebook.com/p/C%C3%B4ng-an-ph%C6%B0%E1%BB%9Dng-B%E1%BA%A3o-An-100060830342199/"/>
    <hyperlink ref="C1347" r:id="rId2639" display="https://prtc.ninhthuan.gov.vn/"/>
    <hyperlink ref="C1348" r:id="rId2640" display="https://www.facebook.com/p/C%C3%B4ng-an-x%C3%A3-Ph%C3%BA-Xu%C3%A2n-th%C3%A0nh-ph%E1%BB%91-Th%C3%A1i-B%C3%ACnh-100061004888210/"/>
    <hyperlink ref="C1349" r:id="rId2641" display="https://soxaydung.thaibinh.gov.vn/tin-tuc/nha-o-va-tt-bds/thong-tin-cac-du-an-nha-o/-du-an-phat-trien-nha-o-khu-dan-cu-phu-xuan-giap-tru-so-ubnd.html"/>
    <hyperlink ref="C1351" r:id="rId2642" display="https://lamson.tamnong.phutho.gov.vn/Chuyen-muc-tin/Chi-tiet-tin/t/ubnd-xa-lam-son/title/14721/ctitle/576"/>
    <hyperlink ref="C1352" r:id="rId2643" display="https://www.facebook.com/p/C%C3%B4ng-an-x%C3%A3-M%E1%BB%B9-L%E1%BB%99c-HTam-B%C3%ACnh-TV%C4%A9nh-Long-100071953686739/"/>
    <hyperlink ref="C1353" r:id="rId2644" display="https://vinhlong.gov.vn/"/>
    <hyperlink ref="C1354" r:id="rId2645" display="https://www.facebook.com/p/C%C3%B4ng-an-huy%E1%BB%87n-B%E1%BA%AFc-Y%C3%AAn-t%E1%BB%89nh-S%C6%A1n-La-100061229988068/?locale=vi_VN"/>
    <hyperlink ref="C1355" r:id="rId2646" display="https://bacyen.sonla.gov.vn/"/>
    <hyperlink ref="C1357" r:id="rId2647" display="https://namxuan.namdan.nghean.gov.vn/"/>
    <hyperlink ref="C1358" r:id="rId2648" display="https://www.facebook.com/tuoitreconganninhbinh/"/>
    <hyperlink ref="C1359" r:id="rId2649" display="https://khanhthien.yenkhanh.ninhbinh.gov.vn/"/>
    <hyperlink ref="C1360" r:id="rId2650" display="https://www.facebook.com/p/C%C3%B4ng-an-x%C3%A3-Di%E1%BB%85n-Ng%E1%BB%8Dc-100061688553553/"/>
    <hyperlink ref="C1361" r:id="rId2651" display="https://dienchau.nghean.gov.vn/cac-xa-thi-tran"/>
    <hyperlink ref="C1363" r:id="rId2652" display="http://xuanphuc.nhuthanh.thanhhoa.gov.vn/web/nhan-su.htm?cbxTochuc=6059a864-8f37-4782-0856-21494a730f19"/>
    <hyperlink ref="C1364" r:id="rId2653" display="https://www.facebook.com/p/ANTT-V%C5%A9-Vinh-V%C5%A9-Th%C6%B0-100062609227953/"/>
    <hyperlink ref="C1365" r:id="rId2654" display="https://vuthu.thaibinh.gov.vn/"/>
    <hyperlink ref="C1367" r:id="rId2655" display="https://vinhtuong.vinhphuc.gov.vn/ct/cms/tintuc/Lists/CACXATHITRAN/View_Detail.aspx?ItemID=32"/>
    <hyperlink ref="C1368" r:id="rId2656" display="https://www.facebook.com/conganxanamyang/"/>
    <hyperlink ref="C1369" r:id="rId2657" display="https://vksnd.gialai.gov.vn/Cong-to-Kiem-sat/truc-tiep-kiem-sat-thi-hanh-an-hinh-su-tai-uy-ban-nhan-dan-xa-yang-nam-huyen-kong-chro-2240.html"/>
    <hyperlink ref="C1370" r:id="rId2658" display="https://www.facebook.com/p/An-ninh-tr%E1%BA%ADt-t%E1%BB%B1-x%C3%A3-Qu%E1%BA%A5t-L%C6%B0u-100063037426322/"/>
    <hyperlink ref="C1371" r:id="rId2659" display="https://binhxuyen.vinhphuc.gov.vn/ct/cms/tintuc/Lists/Gioithieu/View_Detail.aspx?ItemID=4"/>
    <hyperlink ref="C1372" r:id="rId2660" display="https://www.facebook.com/conganthachha/?locale=vi_VN"/>
    <hyperlink ref="C1373" r:id="rId2661" display="https://thachha.hatinh.gov.vn/"/>
    <hyperlink ref="C1374" r:id="rId2662" display="https://www.facebook.com/p/ANTT-huy%E1%BB%87n-M%E1%BB%B9-T%C3%BA-100067628774035/"/>
    <hyperlink ref="C1375" r:id="rId2663" display="https://mytu.soctrang.gov.vn/"/>
    <hyperlink ref="C1376" r:id="rId2664" display="https://www.facebook.com/xabinhsonanhson/"/>
    <hyperlink ref="C1377" r:id="rId2665" display="https://anhson.nghean.gov.vn/cac-xa-thi-tran/binh-son-455422"/>
    <hyperlink ref="C1379" r:id="rId2666" display="https://bacgiang.gov.vn/web/ubnd-xa-dong-phu"/>
    <hyperlink ref="C1380" r:id="rId2667" display="https://www.facebook.com/p/C%C3%B4ng-an-x%C3%A3-Y%C3%AAn-Th%E1%BB%8D-100066997327279/"/>
    <hyperlink ref="C1381" r:id="rId2668" display="https://yentho.nhuthanh.thanhhoa.gov.vn/"/>
    <hyperlink ref="C1382" r:id="rId2669" display="https://www.facebook.com/p/C%C3%B4ng-an-x%C3%A3-C%E1%BA%A9m-Ng%E1%BB%8Dc-C%E1%BA%A9m-Th%E1%BB%A7y-100063292445489/"/>
    <hyperlink ref="C1383" r:id="rId2670" display="https://camngoc.camthuy.thanhhoa.gov.vn/"/>
    <hyperlink ref="C1385" r:id="rId2671" display="https://dichvucong.gov.vn/p/phananhkiennghi/pakn-detail.html?id=168557"/>
    <hyperlink ref="C1386" r:id="rId2672" display="https://www.facebook.com/p/C%C3%B4ng-an-x%C3%A3-Th%C3%A0nh-T%C3%A2m-huy%E1%BB%87n-Th%E1%BA%A1ch-Th%C3%A0nh-t%E1%BB%89nh-Thanh-Ho%C3%A1-100063437396527/"/>
    <hyperlink ref="C1387" r:id="rId2673" display="https://thanhtam.thachthanh.thanhhoa.gov.vn/lich-su-hinh-thanh"/>
    <hyperlink ref="C1388" r:id="rId2674" display="https://www.facebook.com/p/C%C3%B4ng-an-x%C3%A3-Kim-%C4%90%E1%BB%8Bnh-100063441986931/"/>
    <hyperlink ref="C1389" r:id="rId2675" display="http://kimdinh.kimthanh.haiduong.gov.vn/"/>
    <hyperlink ref="C1390" r:id="rId2676" display="https://www.facebook.com/p/C%C3%B4ng-an-ph%C6%B0%E1%BB%9Dng-Ph%C3%BA-S%C6%A1n-th%C3%A0nh-ph%E1%BB%91-Thanh-H%C3%B3a-100063458289968/?locale=vi_VN"/>
    <hyperlink ref="C1391" r:id="rId2677" display="https://phuson.bimson.thanhhoa.gov.vn/"/>
    <hyperlink ref="C1392" r:id="rId2678" display="https://www.facebook.com/p/C%C3%B4ng-an-x%C3%A3-Nam-Ph%C3%BAc-Th%C4%83ng-100063464831808/"/>
    <hyperlink ref="C1393" r:id="rId2679" display="https://namphucthang.camxuyen.hatinh.gov.vn/"/>
    <hyperlink ref="C1394" r:id="rId2680" display="https://www.facebook.com/p/C%C3%B4ng-an-x%C3%A3-S%C6%A1n-Tr%C3%A0-100063467105701/"/>
    <hyperlink ref="C1395" r:id="rId2681" display="https://huongson.hatinh.gov.vn/"/>
    <hyperlink ref="C1396" r:id="rId2682" display="https://www.facebook.com/p/C%C3%B4ng-an-x%C3%A3-T%C3%B9ng-Ch%C3%A2u-Huy%E1%BB%87n-%C4%90%E1%BB%A9c-Th%E1%BB%8D-100063474136483/"/>
    <hyperlink ref="C1397" r:id="rId2683" display="https://ductho.hatinh.gov.vn/tungchau/pages/2024-02-02/DANH-SACH-TRUC-TET-NGUYEN-DAN-2024-474736.aspx"/>
    <hyperlink ref="C1399" r:id="rId2684" display="https://laichau.gov.vn/tin-tuc-su-kien/hoat-dong-cua-lanh-dao-tinh/khanh-thanh-cong-trinh-cau-be-tong-cot-thep-ban-do-xa-khong-lao-huyen-phong-tho-tinh-lai-chau-do-dai-su-quan-an-do-tai-t.html"/>
    <hyperlink ref="C1400" r:id="rId2685" display="https://www.facebook.com/p/C%C3%B4ng-an-x%C3%A3-L%E1%BA%A1c-S%C6%A1n-%C4%90%C3%B4-L%C6%B0%C6%A1ng-Ngh%E1%BB%87-An-100063490723830/"/>
    <hyperlink ref="C1401" r:id="rId2686" display="https://doluong.nghean.gov.vn/lac-son/gioi-thieu-chung-xa-lac-son-365192"/>
    <hyperlink ref="C1402" r:id="rId2687" display="https://www.facebook.com/p/Tu%E1%BB%95i-tr%E1%BA%BB-C%C3%B4ng-an-huy%E1%BB%87n-L%E1%BB%99c-B%C3%ACnh-100063492099584/"/>
    <hyperlink ref="C1403" r:id="rId2688" display="https://locbinh.langson.gov.vn/"/>
    <hyperlink ref="C1405" r:id="rId2689" display="https://tanlap.danphuong.hanoi.gov.vn/"/>
    <hyperlink ref="C1406" r:id="rId2690" display="https://www.facebook.com/p/C%C3%B4ng-an-x%C3%A3-%C4%90%C3%B4ng-S%C6%A1n-100063504305196/"/>
    <hyperlink ref="C1407" r:id="rId2691" display="https://doluong.nghean.gov.vn/dong-son/gioi-thieu-chung-xa-dong-son-365181"/>
    <hyperlink ref="C1409" r:id="rId2692" display="https://kimson.ninhbinh.gov.vn/gioi-thieu/xa-kim-tan"/>
    <hyperlink ref="C1411" r:id="rId2693" display="https://nghiakhanh.nghiadan.nghean.gov.vn/"/>
    <hyperlink ref="C1413" r:id="rId2694" display="https://nghiakhanh.nghiadan.nghean.gov.vn/"/>
    <hyperlink ref="C1414" r:id="rId2695" display="https://www.facebook.com/p/C%C3%B4ng-an-x%C3%A3-K%E1%BB%B3-Giang-huy%E1%BB%87n-K%E1%BB%B3-Anh-t%E1%BB%89nh-H%C3%A0-T%C4%A9nh-100063526900476/"/>
    <hyperlink ref="C1415" r:id="rId2696" display="http://kygiang.kyanh.hatinh.gov.vn/"/>
    <hyperlink ref="C1416" r:id="rId2697" display="https://www.facebook.com/p/C%C3%B4ng-an-x%C3%A3-Long-X%C3%A1-100063532419754/"/>
    <hyperlink ref="C1417" r:id="rId2698" display="https://longxa.hungnguyen.nghean.gov.vn/"/>
    <hyperlink ref="C1418" r:id="rId2699" display="https://www.facebook.com/p/C%C3%B4ng-an-x%C3%A3-Ia-Phang-Ch%C6%B0-P%C6%B0h-100063537790298/"/>
    <hyperlink ref="C1419" r:id="rId2700" display="https://chupuh.gialai.gov.vn/Xa-Ia-Phang/Tin-tuc.aspx?page=2"/>
    <hyperlink ref="C1420" r:id="rId2701" display="https://www.facebook.com/truyenhinhthixakyanh/videos/x%C3%A3-k%E1%BB%B3-nam-quy%E1%BA%BFt-cao-n%E1%BB%97-l%E1%BB%B1c-l%E1%BB%9Bn-quy%E1%BA%BFt-t%C3%A2m-tr%E1%BB%9F-th%C3%A0nh-ph%C6%B0%E1%BB%9Dng-c%E1%BB%ADa-ng%C3%B5-ph%C3%ADa-nam-tx-k%E1%BB%B3/1691428721649673/"/>
    <hyperlink ref="C1421" r:id="rId2702" display="https://kyanh.hatinh.gov.vn/tin-tuc-chinh-tri/tin-bai/29255"/>
    <hyperlink ref="C1422" r:id="rId2703" display="https://www.facebook.com/TuoitreConganbentre/"/>
    <hyperlink ref="C1423" r:id="rId2704" display="https://csdl.bentre.gov.vn/Lists/VanBanChiDaoDieuHanh/DispForm.aspx?ID=758&amp;ContentTypeId=0x010013D40C43AE4D47C78EE7336BF64FB5D900F9B2BABB9E8AAC4D8F48FD887E17532C"/>
    <hyperlink ref="C1424" r:id="rId2705" display="https://www.facebook.com/p/Tu%E1%BB%95i-tr%E1%BA%BB-C%C3%B4ng-an-t%E1%BB%89nh-Ki%C3%AAn-Giang-100064349125717/"/>
    <hyperlink ref="C1425" r:id="rId2706" display="https://angiang.gov.vn/vi"/>
    <hyperlink ref="C1426" r:id="rId2707" display="https://www.facebook.com/p/C%C3%B4ng-an-x%C3%A3-Th%C3%A1i-H%C3%B2a-huy%E1%BB%87n-Tri%E1%BB%87u-S%C6%A1n-t%E1%BB%89nh-Thanh-H%C3%B3a-100063557649899/"/>
    <hyperlink ref="C1427" r:id="rId2708" display="http://thaihoa.trieuson.thanhhoa.gov.vn/he-thong-chinh-tri/nhan-su-ubnd-xa-thai-hoa-84430"/>
    <hyperlink ref="C1428" r:id="rId2709" display="https://www.facebook.com/p/C%C3%B4ng-an-x%C3%A3-Ho%E1%BA%B1ng-C%C3%A1t-huy%E1%BB%87n-Ho%E1%BA%B1ng-H%C3%B3a-t%E1%BB%89nh-Thanh-H%C3%B3a-100063570431358/"/>
    <hyperlink ref="C1429" r:id="rId2710" display="https://hoangcat.hoanghoa.thanhhoa.gov.vn/"/>
    <hyperlink ref="C1431" r:id="rId2711" display="https://sopcop.sonla.gov.vn/1390/43531/77595/gioi-thieu"/>
    <hyperlink ref="C1432" r:id="rId2712" display="https://www.facebook.com/p/C%C3%B4ng-an-x%C3%A3-T%C6%B0%E1%BB%A3ng-S%C6%A1n-Th%E1%BA%A1ch-H%C3%A0-H%C3%A0-T%C4%A9nh-100063571901654/"/>
    <hyperlink ref="C1433" r:id="rId2713" display="https://hscvth.hatinh.gov.vn/thachha/vbdh.nsf/962B941E75F0D129472589720034CD53/$file/GIAY-XAC-NHAN-CHA-CON-BAO-THE(13.03.2023_10h51p43)_signed.pdf"/>
    <hyperlink ref="C1434" r:id="rId2714" display="https://www.facebook.com/p/C%C3%B4ng-an-x%C3%A3-Cao-Ng%E1%BB%8Dc-huy%E1%BB%87n-Ng%E1%BB%8Dc-L%E1%BA%B7c-100063589652011/"/>
    <hyperlink ref="C1435" r:id="rId2715" display="https://caongoc.ngoclac.thanhhoa.gov.vn/web/danh-ba-co-quan-chuc-nang/"/>
    <hyperlink ref="C1437" r:id="rId2716" display="https://thanhtam.chonthanh.binhphuoc.gov.vn/"/>
    <hyperlink ref="C1438" r:id="rId2717" display="https://www.facebook.com/caxcamthach/"/>
    <hyperlink ref="C1439" r:id="rId2718" display="https://camthach.camxuyen.hatinh.gov.vn/"/>
    <hyperlink ref="C1441" r:id="rId2719" display="https://vinhtu.vinhlinh.quangtri.gov.vn/"/>
    <hyperlink ref="C1442" r:id="rId2720" display="https://www.facebook.com/CAXQuangThach/"/>
    <hyperlink ref="C1443" r:id="rId2721" display="https://thachquang.thachthanh.thanhhoa.gov.vn/danh-ba-co-quan-chuc-nang/danh-ba-can-bo-xa-thach-quang-169544"/>
    <hyperlink ref="C1444" r:id="rId2722" display="https://www.facebook.com/p/C%C3%B4ng-An-x%C3%A3-Y%C3%AAn-T%C3%A2m-huy%E1%BB%87n-Y%C3%AAn-%C4%90%E1%BB%8Bnh-t%E1%BB%89nh-Thanh-Ho%C3%A1-100063620106081/"/>
    <hyperlink ref="C1445" r:id="rId2723" display="https://qppl.thanhhoa.gov.vn/vbpq_thanhhoa.nsf/9e6a1e4b64680bd247256801000a8614/B409C4A88893198C47257CC3001036D3/$file/tb46.PDF"/>
    <hyperlink ref="C1446" r:id="rId2724" display="https://www.facebook.com/people/ANTT-X%C3%A3-Tri%E1%BB%87u-Long/100063623409795/"/>
    <hyperlink ref="C1447" r:id="rId2725" display="https://trieuphong.quangtri.gov.vn/x%C3%A3-tri%E1%BB%87u-long1"/>
    <hyperlink ref="C1449" r:id="rId2726" display="https://bdt.bacgiang.gov.vn/chi-tiet-tin-tuc/-/asset_publisher/ivaa62McqTU0/content/trao-oi-kinh-nghiem-thuc-hien-chuong-trinh-muc-tieu-quoc-gia-dan-toc-thieu-so-du-an-lien-ket-san-xuat-theo-chuoi-gia-tri-tai-quang-tri-va-thua-thien-h?inheritRedirect=false"/>
    <hyperlink ref="C1450" r:id="rId2727" display="https://www.facebook.com/doanxasontay/videos/1224288551923159/"/>
    <hyperlink ref="C1451" r:id="rId2728" display="https://xasonkim1.hatinh.gov.vn/"/>
    <hyperlink ref="C1452" r:id="rId2729" display="https://www.facebook.com/p/C%C3%B4ng-an-huy%E1%BB%87n-Minh-H%C3%B3a-100063651312687/"/>
    <hyperlink ref="C1453" r:id="rId2730" display="https://minhhoa.quangbinh.gov.vn/"/>
    <hyperlink ref="C1454" r:id="rId2731" display="https://www.facebook.com/p/C%C3%B4ng-an-x%C3%A3-T%C3%A2n-M%E1%BB%B9-H%C3%A0-H%C6%B0%C6%A1ng-S%C6%A1n-H%C3%A0-T%C4%A9nh-100063673751543/"/>
    <hyperlink ref="C1455" r:id="rId2732" display="https://xatanmyha.hatinh.gov.vn/"/>
    <hyperlink ref="C1456" r:id="rId2733" display="https://www.facebook.com/conganxakytien/"/>
    <hyperlink ref="C1457" r:id="rId2734" display="https://hscvtxka.hatinh.gov.vn/txkyanh/vbpq.nsf/4FAD63E00399B1AE47258ADF0009ED27/$file/19.-To-trinh-pd-QH-UBND-KY-NINH(29.02.2024_11h21p36)_signed.pdf"/>
    <hyperlink ref="C1459" r:id="rId2735" display="https://thainguyen.gov.vn/"/>
    <hyperlink ref="C1461" r:id="rId2736" display="https://hscvhk.hatinh.gov.vn/huongkhe/vbpq.nsf/092996A9760B153B47258B6C000DAE63/$file/QD-to-dieu-tra-thu-nhap-2024_nthoahk-24-07-2024_10h06p55(24.07.2024_15h03p57)_signed.pdf"/>
    <hyperlink ref="C1462" r:id="rId2737" display="https://www.facebook.com/p/C%C3%B4ng-an-x%C3%A3-Ea-D%C4%83h-100063713584068/"/>
    <hyperlink ref="C1463" r:id="rId2738" display="https://daklak.gov.vn/krongnang"/>
    <hyperlink ref="C1464" r:id="rId2739" display="https://www.facebook.com/DoanXaNghiLong/"/>
    <hyperlink ref="C1465" r:id="rId2740" display="https://nghiloc.nghean.gov.vn/cac-xa-thi-tran"/>
    <hyperlink ref="C1466" r:id="rId2741" display="https://www.facebook.com/p/C%C3%B4ng-an-Huy%E1%BB%87n-Ng%E1%BB%8Dc-L%E1%BA%B7c-t%E1%BB%89nh-Thanh-Ho%C3%A1-100064202226018/"/>
    <hyperlink ref="C1467" r:id="rId2742" display="http://thitran.ngoclac.thanhhoa.gov.vn/van-ban-cua-xa"/>
    <hyperlink ref="C1469" r:id="rId2743" display="https://tanlap.danphuong.hanoi.gov.vn/"/>
    <hyperlink ref="C1470" r:id="rId2744" display="https://www.facebook.com/p/Tu%E1%BB%95i-tr%E1%BA%BB-C%C3%B4ng-an-Ngh%C4%A9a-L%E1%BB%99-100081887170070/"/>
    <hyperlink ref="C1471" r:id="rId2745" display="https://nghiaphuc.tanky.nghean.gov.vn/"/>
    <hyperlink ref="C1472" r:id="rId2746" display="https://www.facebook.com/p/C%C3%B4ng-an-x%C3%A3-Ho%E1%BA%B1ng-%C4%90%E1%BA%A1o-Ho%E1%BA%B1ng-Ho%C3%A1-Thanh-Ho%C3%A1-100063753775737/"/>
    <hyperlink ref="C1473" r:id="rId2747" display="https://hoangdao.hoanghoa.thanhhoa.gov.vn/web/danh-ba-co-quan-chuc-nang/danh-ba-ubnd-xa-hoang-dao.html"/>
    <hyperlink ref="C1474" r:id="rId2748" display="https://www.facebook.com/p/C%C3%B4ng-an-x%C3%A3-Tam-Ti%E1%BA%BFn-huy%E1%BB%87n-Y%C3%AAn-Th%E1%BA%BF-B%E1%BA%AFc-Giang-100063760157490/"/>
    <hyperlink ref="C1475" r:id="rId2749" display="https://tamtien.yenthe.bacgiang.gov.vn/"/>
    <hyperlink ref="C1476" r:id="rId2750" display="https://www.facebook.com/capngomay/"/>
    <hyperlink ref="C1477" r:id="rId2751" display="https://ngomay.quynhon.binhdinh.gov.vn/"/>
    <hyperlink ref="C1479" r:id="rId2752" display="https://xuantruong.namdinh.gov.vn/"/>
    <hyperlink ref="C1481" r:id="rId2753" display="https://namdinh.gov.vn/"/>
    <hyperlink ref="C1482" r:id="rId2754" display="https://www.facebook.com/Conganxa.DakNhau/"/>
    <hyperlink ref="C1483" r:id="rId2755" display="https://daknhau.budang.binhphuoc.gov.vn/"/>
    <hyperlink ref="C1484" r:id="rId2756" display="https://www.facebook.com/p/C%C3%B4ng-an-x%C3%A3-T%C3%A2n-M%E1%BB%99c-100063836151813/"/>
    <hyperlink ref="C1485" r:id="rId2757" display="https://lucngan.bacgiang.gov.vn/tin-tuc-ubnd-xa-tan-moc"/>
    <hyperlink ref="C1486" r:id="rId2758" display="https://www.facebook.com/p/C%C3%B4ng-an-x%C3%A3-C%C3%A1c-S%C6%A1n-Th%E1%BB%8B-x%C3%A3-Nghi-S%C6%A1n-100063839059089/"/>
    <hyperlink ref="C1487" r:id="rId2759" display="https://dongson.thanhhoa.gov.vn/"/>
    <hyperlink ref="C1488" r:id="rId2760" display="https://www.facebook.com/p/C%C3%B4ng-an-x%C3%A3-H%C3%A0-L%C4%A9nh-100063855331149/"/>
    <hyperlink ref="C1489" r:id="rId2761" display="http://halinh.hatrung.thanhhoa.gov.vn/"/>
    <hyperlink ref="C1490" r:id="rId2762" display="https://www.facebook.com/p/C%C3%B4ng-an-th%E1%BB%8B-tr%E1%BA%A5n-Y%C3%AAn-C%C3%A1t-Nh%C6%B0-Xu%C3%A2n-100063893357078/"/>
    <hyperlink ref="C1491" r:id="rId2763" display="https://yencat.nhuxuan.thanhhoa.gov.vn/"/>
    <hyperlink ref="C1493" r:id="rId2764" display="https://quangtrach.quangxuong.thanhhoa.gov.vn/thong-tin-quy-hoach/xa-quang-trach-to-chuc-hoi-nghi-cong-khai-lay-y-kien-cua-cac-co-quan-to-chuc-va-cong-dong-dan-cu-3436"/>
    <hyperlink ref="C1494" r:id="rId2765" display="https://www.facebook.com/ANTTLocTri/"/>
    <hyperlink ref="C1495" r:id="rId2766" display="https://thuathienhue.gov.vn/"/>
    <hyperlink ref="C1496" r:id="rId2767" display="https://www.facebook.com/catgialai/"/>
    <hyperlink ref="C1497" r:id="rId2768" display="https://kbang.gialai.gov.vn/Xa-%C4%90ong/Gioi-thieu.aspx"/>
    <hyperlink ref="C1498" r:id="rId2769" display="https://www.facebook.com/3303714813066785"/>
    <hyperlink ref="C1499" r:id="rId2770" display="https://iapa.gialai.gov.vn/Xa-Ia-Mron/Gioi-thieu/Qua-trinh-hinh-thanh-va-Phat-trien.aspx"/>
    <hyperlink ref="C1500" r:id="rId2771" display="https://www.facebook.com/p/C%C3%B4ng-an-x%C3%A3-Xu%C3%A2n-H%E1%BA%A3i-th%E1%BB%8B-x%C3%A3-S%C3%B4ng-C%E1%BA%A7u-t%E1%BB%89nh-Ph%C3%BA-Y%C3%AAn-100064027720140/"/>
    <hyperlink ref="C1501" r:id="rId2772" display="http://xuanhai.nghixuan.hatinh.gov.vn/"/>
    <hyperlink ref="C1502" r:id="rId2773" display="https://www.facebook.com/p/%C4%90o%C3%A0n-Thanh-ni%C3%AAn-C%C3%B4ng-an-huy%E1%BB%87n-M%C6%B0%E1%BB%9Dng-Kh%C6%B0%C6%A1ng-100064030693716/"/>
    <hyperlink ref="C1503" r:id="rId2774" display="https://muongkhuong.laocai.gov.vn/"/>
    <hyperlink ref="C1504" r:id="rId2775" display="https://www.facebook.com/p/C%C3%B4ng-an-huy%E1%BB%87n-%C4%90%E1%BB%A9c-C%C6%A1-100057245957638/"/>
    <hyperlink ref="C1505" r:id="rId2776" display="https://ducco.gialai.gov.vn/Home.aspx"/>
    <hyperlink ref="C1506" r:id="rId2777" display="https://www.facebook.com/p/%C4%90o%C3%A0n-Thanh-ni%C3%AAn-C%C3%B4ng-an-huy%E1%BB%87n-S%C3%B4ng-Hinh-100067626282043/"/>
    <hyperlink ref="C1507" r:id="rId2778" display="https://songhinh.phuyen.gov.vn/"/>
    <hyperlink ref="C1508" r:id="rId2779" display="https://www.facebook.com/p/C%C3%B4ng-an-ph%C6%B0%E1%BB%9Dng-Qu%E1%BA%A3ng-Th%E1%BB%8D-th%C3%A0nh-ph%E1%BB%91-S%E1%BA%A7m-S%C6%A1n-100064098489738/"/>
    <hyperlink ref="C1509" r:id="rId2780" display="https://quangtho.samson.thanhhoa.gov.vn/"/>
    <hyperlink ref="C1511" r:id="rId2781" display="https://hongky.yenthe.bacgiang.gov.vn/"/>
    <hyperlink ref="C1512" r:id="rId2782" display="https://www.facebook.com/p/C%C3%B4ng-an-x%C3%A3-S%C6%A1n-Ph%C3%BA-huy%E1%BB%87n-H%C6%B0%C6%A1ng-S%C6%A1n-t%E1%BB%89nh-H%C3%A0-T%C4%A9nh-100064129990195/"/>
    <hyperlink ref="C1513" r:id="rId2783" display="https://xasonphu.hatinh.gov.vn/"/>
    <hyperlink ref="C1514" r:id="rId2784" display="https://www.facebook.com/p/C%C3%B4ng-an-x%C3%A3-Ch%C3%A2u-S%C6%A1n-Qu%E1%BB%B3nh-Ph%E1%BB%A5-Th%C3%A1i-B%C3%ACnh-100064265732831/"/>
    <hyperlink ref="C1515" r:id="rId2785" display="https://thaibinh.gov.vn/van-ban-phap-luat/van-ban-dieu-hanh/ve-viec-cho-phep-uy-ban-nhan-dan-xa-chau-son-huyen-quynh-phu3.html"/>
    <hyperlink ref="C1516" r:id="rId2786" display="https://www.facebook.com/p/C%C3%B4ng-an-x%C3%A3-Hi%E1%BB%87p-L%E1%BB%B1chuy%E1%BB%87n-Ninh-Giangt%E1%BB%89nh-H%E1%BA%A3i-D%C6%B0%C6%A1ng-100064357471648/"/>
    <hyperlink ref="C1517" r:id="rId2787" display="http://hiepluc.ninhgiang.haiduong.gov.vn/"/>
    <hyperlink ref="C1518" r:id="rId2788" display="https://www.facebook.com/p/C%C3%B4ng-an-x%C3%A3-Th%E1%BA%A1ch-H%E1%BB%99i-100064363196517/"/>
    <hyperlink ref="C1519" r:id="rId2789" display="https://thachha.hatinh.gov.vn/portal/pages/2023-12-07/UBND-huyen-Thach-Ha-to-chuc-doi-thoai-chinh-sach-v-472761.aspx"/>
    <hyperlink ref="C1521" r:id="rId2790" display="https://hanoi.gov.vn/"/>
    <hyperlink ref="C1522" r:id="rId2791" display="https://www.facebook.com/p/C%C3%B4ng-an-Ph%C6%B0%E1%BB%9Dng-H%E1%BA%A3i-L%C4%A9nh-C%C3%B4ng-an-Th%E1%BB%8B-X%C3%A3-Nghi-S%C6%A1n-100064418660205/"/>
    <hyperlink ref="C1523" r:id="rId2792" display="https://hailinh.thixanghison.thanhhoa.gov.vn/"/>
    <hyperlink ref="C1524" r:id="rId2793" display="https://www.facebook.com/catpsonla/"/>
    <hyperlink ref="C1525" r:id="rId2794" display="https://sonla.gov.vn/"/>
    <hyperlink ref="C1526" r:id="rId2795" display="https://www.facebook.com/p/C%C3%B4ng-an-huy%E1%BB%87n-Y%C3%AAn-S%C6%A1n-t%E1%BB%89nh-Tuy%C3%AAn-Quang-100064458052002/"/>
    <hyperlink ref="C1527" r:id="rId2796" display="https://yenson.tuyenquang.gov.vn/"/>
    <hyperlink ref="C1528" r:id="rId2797" display="https://www.facebook.com/p/C%C3%B4ng-an-V%C5%A9-Ch%C3%ADnh-Th%C3%A0nh-ph%E1%BB%91-Th%C3%A1i-B%C3%ACnh-100064482352891/"/>
    <hyperlink ref="C1529" r:id="rId2798" display="https://thaibinh.gov.vn/van-ban-phap-luat/van-ban-dieu-hanh/cho-phep-uy-ban-nhan-dan-xa-vu-tien-huyen-vu-thu-chuyen-muc-.html?customDomain=thaibinh.gov.vn"/>
    <hyperlink ref="C1530" r:id="rId2799" display="https://www.facebook.com/p/C%C3%B4ng-an-ph%C6%B0%E1%BB%9Dng-7-Tp-Tr%C3%A0-Vinh-100064497400821/"/>
    <hyperlink ref="C1531" r:id="rId2800" display="https://tptv.travinh.gov.vn/ubnd-phuong-xa/uy-ban-nhan-dan-phuong-7-594981"/>
    <hyperlink ref="C1533" r:id="rId2801" display="http://khanhhai.yenkhanh.ninhbinh.gov.vn/"/>
    <hyperlink ref="C1534" r:id="rId2802" display="https://www.facebook.com/p/C%C3%B4ng-An-x%C3%A3-Cao-An-C%E1%BA%A9m-Gi%C3%A0ng-H%E1%BA%A3i-D%C6%B0%C6%A1ng-100064509586365/"/>
    <hyperlink ref="C1535" r:id="rId2803" display="http://caoan.camgiang.haiduong.gov.vn/"/>
    <hyperlink ref="C1536" r:id="rId2804" display="https://www.facebook.com/doanthanhnienconganlamdong/"/>
    <hyperlink ref="C1537" r:id="rId2805" display="https://lamdong.gov.vn/"/>
    <hyperlink ref="C1538" r:id="rId2806" display="https://www.facebook.com/xatrungnam2020/"/>
    <hyperlink ref="C1539" r:id="rId2807" display="https://trungnam.vinhlinh.quangtri.gov.vn/"/>
    <hyperlink ref="C1540" r:id="rId2808" display="https://www.facebook.com/p/C%C3%B4ng-an-x%C3%A3-%C4%90%E1%BB%89nh-B%C3%A0n-huy%E1%BB%87n-Th%E1%BA%A1ch-H%C3%A0-H%C3%A0-T%C4%A9nh-100064601265357/"/>
    <hyperlink ref="C1541" r:id="rId2809" display="https://sotnmt.hatinh.gov.vn/sotnmt/portal/read/tuyen-truyen-phap-luat/news/uy-ban-nhan-dan-tinh-ban-hanh-quy-dinh-ve-boi-thuong-ho-tro-tai-dinh-cu-khi-nha-.html"/>
    <hyperlink ref="C1542" r:id="rId2810" display="https://www.facebook.com/anninhxuanphu/"/>
    <hyperlink ref="C1543" r:id="rId2811" display="https://xuanphu-xuantruong.namdinh.gov.vn/uy-ban-nhan-dan/uy-ban-nhan-dan-xa-xuan-phu-289181"/>
    <hyperlink ref="C1544" r:id="rId2812" display="https://www.facebook.com/p/C%C3%B4ng-an-x%C3%A3-V%C4%A9nh-L%E1%BB%A3i-huy%E1%BB%87n-Ch%C3%A2u-Th%C3%A0nh-t%E1%BB%89nh-An-Giang-61552062893510/"/>
    <hyperlink ref="C1545" r:id="rId2813" display="https://vinhkhanh.thoaison.angiang.gov.vn/thong-tin-don-vi-0"/>
    <hyperlink ref="C1547" r:id="rId2814" display="https://quynhtam.quynhluu.nghean.gov.vn/"/>
    <hyperlink ref="C1548" r:id="rId2815" display="https://www.facebook.com/p/C%C3%B4ng-an-huy%E1%BB%87n-Thanh-H%C3%A0-H%E1%BA%A3i-D%C6%B0%C6%A1ng-100064628331014/"/>
    <hyperlink ref="C1549" r:id="rId2816" display="https://thanhha.haiduong.gov.vn/"/>
    <hyperlink ref="C1550" r:id="rId2817" display="https://www.facebook.com/p/C%C3%B4ng-an-xa%CC%83-%C4%90%C4%83k-Y%C4%83-huy%C3%AA%CC%A3n-Mang-Yang-ti%CC%89nh-Gia-Lai-100064656283457/"/>
    <hyperlink ref="C1551" r:id="rId2818" display="https://tracuudvc.gialai.gov.vn/dich-vu-cong-truc-tuyen?p_p_id=thutuchanhchinh_WAR_uniportalportlet&amp;p_p_lifecycle=0&amp;p_p_state=normal&amp;p_p_mode=view&amp;p_p_col_id=column-2&amp;p_p_col_count=1&amp;_thutuchanhchinh_WAR_uniportalportlet_maThuTuc=2.000181.000.00.00.H21&amp;_thutuchanhchinh_WAR_uniportalportlet_jspPage=%2Fhtml%2Fthutuchanhchinh%2Fchitiettthc.jsp&amp;_thutuchanhchinh_WAR_uniportalportlet_idCoQuan=0"/>
    <hyperlink ref="C1552" r:id="rId2819" display="https://www.facebook.com/p/C%C3%B4ng-an-x%C3%A3-Th%C3%A0nh-Minh-huy%E1%BB%87n-Th%E1%BA%A1ch-Th%C3%A0nh-100064666785010/"/>
    <hyperlink ref="C1553" r:id="rId2820" display="https://thanhminh.thachthanh.thanhhoa.gov.vn/chuc-nang-nhiem-vu"/>
    <hyperlink ref="C1554" r:id="rId2821" display="https://www.facebook.com/@cahcumgar/?locale=vi_VN"/>
    <hyperlink ref="C1555" r:id="rId2822" display="https://cumgar.daklak.gov.vn/"/>
    <hyperlink ref="C1556" r:id="rId2823" display="https://www.facebook.com/p/C%C3%B4ng-an-x%C3%A3-H%C6%B0%C6%A1ng-X%E1%BA%A1-huy%E1%BB%87n-H%E1%BA%A1-Ho%C3%A0-100064671017047/"/>
    <hyperlink ref="C1557" r:id="rId2824" display="http://congbao.phutho.gov.vn/van-ban/chi-tiet.html?docid=2334&amp;docgaid=2190&amp;isstoredoc=false"/>
    <hyperlink ref="C1559" r:id="rId2825" display="https://xuanloc.dongnai.gov.vn/"/>
    <hyperlink ref="C1561" r:id="rId2826" display="https://camtu.camthuy.thanhhoa.gov.vn/"/>
    <hyperlink ref="C1562" r:id="rId2827" display="https://www.facebook.com/reel/1832693387199867/"/>
    <hyperlink ref="C1563" r:id="rId2828" display="https://khanhson.khanhhoa.gov.vn/"/>
    <hyperlink ref="C1564" r:id="rId2829" display="https://www.facebook.com/p/Tu%E1%BB%95i-tr%E1%BA%BB-C%C3%B4ng-an-Th%C3%A0nh-ph%E1%BB%91-V%C4%A9nh-Y%C3%AAn-100066497717181/?locale=gl_ES"/>
    <hyperlink ref="C1565" r:id="rId2830" display="https://yenson.hatrung.thanhhoa.gov.vn/"/>
    <hyperlink ref="C1566" r:id="rId2831" display="https://www.facebook.com/p/C%C3%B4ng-an-x%C3%A3-C%E1%BA%A9m-Ninh-100064752490634/"/>
    <hyperlink ref="C1567" r:id="rId2832" display="https://www.quangninh.gov.vn/donvi/TXQuangYen/Trang/ChiTietBVGioiThieu.aspx?bvid=198"/>
    <hyperlink ref="C1568" r:id="rId2833" display="https://www.facebook.com/ANTVKhanhHoa/?locale=vi_VN"/>
    <hyperlink ref="C1569" r:id="rId2834" display="https://congbaokhanhhoa.gov.vn/van-ban-quy-pham-phap-luat/VBQPPL_UBND"/>
    <hyperlink ref="C1571" r:id="rId2835" display="https://mangyang.gialai.gov.vn/Xa-dak-ta-ley"/>
    <hyperlink ref="C1572" r:id="rId2836" display="https://www.facebook.com/p/Tu%E1%BB%95i-tr%E1%BA%BB-C%C3%B4ng-an-t%E1%BB%89nh-Ki%C3%AAn-Giang-100064349125717/"/>
    <hyperlink ref="C1573" r:id="rId2837" display="https://angiang.gov.vn/vi"/>
    <hyperlink ref="C1575" r:id="rId2838" display="https://hoangthanh.hoanghoa.thanhhoa.gov.vn/"/>
    <hyperlink ref="C1577" r:id="rId2839" display="https://haugiang.gov.vn/"/>
    <hyperlink ref="C1579" r:id="rId2840" display="https://thansa.vonhai.thainguyen.gov.vn/"/>
    <hyperlink ref="C1580" r:id="rId2841" display="https://www.facebook.com/p/C%C3%B4ng-an-x%C3%A3-Th%E1%BA%A1ch-V%C4%83n-100064794546201/"/>
    <hyperlink ref="C1581" r:id="rId2842" display="https://thachha.hatinh.gov.vn/"/>
    <hyperlink ref="C1582" r:id="rId2843" display="https://www.facebook.com/p/C%C3%B4ng-an-x%C3%A3-Nguy%C3%AAn-X%C3%A1-%C4%90%C3%B4ng-H%C6%B0ng-Th%C3%A1i-B%C3%ACnh-100075874274651/"/>
    <hyperlink ref="C1583" r:id="rId2844" display="https://soxaydung.thaibinh.gov.vn/tin-tuc/-du-an-phat-trien-nha-o-thuong-mai-khu-dan-cu-thon-thai-xa-n.html"/>
    <hyperlink ref="C1584" r:id="rId2845" display="https://www.facebook.com/p/C%C3%B4ng-An-Th%C3%A0nh-Ph%E1%BB%91-H%C6%B0ng-Y%C3%AAn-100057576334172/"/>
    <hyperlink ref="C1585" r:id="rId2846" display="https://hungyen.gov.vn/"/>
    <hyperlink ref="C1586" r:id="rId2847" display="https://www.facebook.com/p/C%C3%B4ng-an-x%C3%A3-Th%E1%BA%A1ch-S%C6%A1n-Th%E1%BA%A1ch-H%C3%A0-H%C3%A0-T%C4%A9nh-100064831595465/"/>
    <hyperlink ref="C1587" r:id="rId2848" display="https://thachha.hatinh.gov.vn/"/>
    <hyperlink ref="C1588" r:id="rId2849" display="https://www.facebook.com/CongAnHuuLung.org"/>
    <hyperlink ref="C1589" r:id="rId2850" display="https://huulung.langson.gov.vn/"/>
    <hyperlink ref="C1590" r:id="rId2851" display="https://www.facebook.com/p/X%C3%A3-D%E1%BB%8B-N%E1%BA%ADu-Tam-N%C3%B4ng-Ph%C3%BA-Th%E1%BB%8D-100064871462902/"/>
    <hyperlink ref="C1591" r:id="rId2852" display="https://tamnong.phutho.gov.vn/Chuyen-muc-tin/Chi-tiet-tin/t/xa-di-nau/title/240/ctitle/196"/>
    <hyperlink ref="C1592" r:id="rId2853" display="https://www.facebook.com/p/C%C3%B4ng-an-huy%E1%BB%87n-Thu%E1%BA%ADn-Ch%C3%A2u-t%E1%BB%89nh-S%C6%A1n-La-100064903382297/"/>
    <hyperlink ref="C1593" r:id="rId2854" display="https://thuanchau.sonla.gov.vn/"/>
    <hyperlink ref="C1595" r:id="rId2855" display="https://quyhoach.xaydung.gov.vn/vn/quy-hoach/9620/dieu-chinh-quy-hoach-chung-xay-dung-xa-nga-thang--huyen-nga-son--tinh-thanh-hoa-den-nam-2030.aspx"/>
    <hyperlink ref="C1597" r:id="rId2856" display="https://tuyduc.daknong.gov.vn/"/>
    <hyperlink ref="C1598" r:id="rId2857" display="https://www.facebook.com/p/Tu%E1%BB%95i-tr%E1%BA%BB-C%C3%B4ng-an-huy%E1%BB%87n-Th%C3%A1i-Th%E1%BB%A5y-100083773900284/"/>
    <hyperlink ref="C1599" r:id="rId2858" display="https://thaibinh.gov.vn/van-ban-phap-luat/van-ban-dieu-hanh/ve-viec-cho-phep-uy-ban-nhan-dan-xa-thuy-lien-huyen-thai-thu.html?customDomain=thaibinh.gov.vn"/>
    <hyperlink ref="C1600" r:id="rId2859" display="https://www.facebook.com/p/C%C3%B4ng-an-x%C3%A3-Long-S%C6%A1n-huy%E1%BB%87n-Anh-S%C6%A1n-100064974845120/"/>
    <hyperlink ref="C1601" r:id="rId2860" display="https://anhson.nghean.gov.vn/long-son"/>
    <hyperlink ref="C1603" r:id="rId2861" display="https://kytan.bathuoc.thanhhoa.gov.vn/"/>
    <hyperlink ref="C1605" r:id="rId2862" display="https://www.nghean.gov.vn/"/>
    <hyperlink ref="C1607" r:id="rId2863" display="https://vanchan.yenbai.gov.vn/cac-xa-thi-tran/xa-sung-do"/>
    <hyperlink ref="C1608" r:id="rId2864" display="https://www.facebook.com/p/C%C3%B4ng-an-x%C3%A3-B%E1%BA%AFc-S%C6%A1n-huy%E1%BB%87n-%C3%82n-Thi-t%E1%BB%89nh-H%C6%B0ng-Y%C3%AAn-100065175061816/?locale=sq_AL"/>
    <hyperlink ref="C1609" r:id="rId2865" display="https://hungha.thaibinh.gov.vn/tin-tuc/tin-tuc-su-kien-noi-bat/xa-bac-son-to-chuc-diem-cua-huyen-ngay-hoi-toan-dan-bao-ve-a.html"/>
    <hyperlink ref="C1610" r:id="rId2866" display="https://www.facebook.com/p/C%C3%B4ng-An-x%C3%A3-H%E1%BB%93ng-Phong-Huy%E1%BB%87n-An-D%C6%B0%C6%A1ng-TP-H%E1%BA%A3i-Ph%C3%B2ng-100069379315113/"/>
    <hyperlink ref="C1611" r:id="rId2867" display="https://hongphong.anduong.haiphong.gov.vn/"/>
    <hyperlink ref="C1612" r:id="rId2868" display="https://www.facebook.com/p/C%C3%B4ng-an-huy%E1%BB%87n-Si-Ma-Cai-100065263861384/"/>
    <hyperlink ref="C1613" r:id="rId2869" display="https://simacai.laocai.gov.vn/"/>
    <hyperlink ref="C1615" r:id="rId2870" display="https://www.hoabinh.gov.vn/tin-chi-tiet/-/bai-viet/van-mai-on-nhan-danh-hieu-xa-at-chuan-nong-thon-moi-13790-1218.html"/>
    <hyperlink ref="C1617" r:id="rId2871" display="http://binhlam.hiepduc.quangnam.gov.vn/"/>
    <hyperlink ref="C1619" r:id="rId2872" display="https://anthi.hungyen.gov.vn/"/>
    <hyperlink ref="C1620" r:id="rId2873" display="https://www.facebook.com/tuoitrecongansonla/"/>
    <hyperlink ref="C1621" r:id="rId2874" display="http://giaphong.giavien.ninhbinh.gov.vn/"/>
    <hyperlink ref="C1623" r:id="rId2875" display="https://mucangchai.yenbai.gov.vn/"/>
    <hyperlink ref="C1624" r:id="rId2876" display="https://www.facebook.com/camangthit/?locale=vi_VN"/>
    <hyperlink ref="C1625" r:id="rId2877" display="https://mangthit.vinhlong.gov.vn/"/>
    <hyperlink ref="C1626" r:id="rId2878" display="https://www.facebook.com/100065677472004"/>
    <hyperlink ref="C1627" r:id="rId2879" display="https://hoaan.caobang.gov.vn/hong-nam"/>
    <hyperlink ref="C1628" r:id="rId2880" display="https://www.facebook.com/p/Tu%E1%BB%95i-Tr%E1%BA%BB-C%C3%B4ng-An-Huy%E1%BB%87n-Ch%C6%B0%C6%A1ng-M%E1%BB%B9-100028578047777/?locale=nl_BE"/>
    <hyperlink ref="C1629" r:id="rId2881" display="https://chuongmy.hanoi.gov.vn/"/>
    <hyperlink ref="C1630" r:id="rId2882" display="https://www.facebook.com/p/C%C3%B4ng-an-x%C3%A3-H%C6%B0ng-Th%E1%BB%8Bnh-huy%E1%BB%87n-Tr%E1%BA%A5n-Y%C3%AAn-t%E1%BB%89nh-Y%C3%AAn-B%C3%A1i-100065746200730/"/>
    <hyperlink ref="C1631" r:id="rId2883" display="https://tranyen.yenbai.gov.vn/to-chuc-bo-may/cac-xa-thi-tran/?UserKey=XA-HUNG-THINH"/>
    <hyperlink ref="C1632" r:id="rId2884" display="https://www.facebook.com/tuoitrecongansonla/"/>
    <hyperlink ref="C1633" r:id="rId2885" display="https://vuban.namdinh.gov.vn/tin-tu-xa-thi-tran/ubnd-xa-lien-bao-cong-bo-nghi-quyet-cua-uy-ban-thuong-vu-quoc-hoi-ve-sap-xep-don-vi-hanh-chinh-c-377588"/>
    <hyperlink ref="C1634" r:id="rId2886" display="https://www.facebook.com/p/C%C3%B4ng-an-x%C3%A3-H%E1%BB%A3p-H%C6%B0ng-V%E1%BB%A5-B%E1%BA%A3n-Nam-%C4%90%E1%BB%8Bnh-100066147215578/"/>
    <hyperlink ref="C1635" r:id="rId2887" display="https://hophung.namdinh.gov.vn/"/>
    <hyperlink ref="C1637" r:id="rId2888" display="https://trucninh.namdinh.gov.vn/"/>
    <hyperlink ref="C1638" r:id="rId2889" display="https://www.facebook.com/ConganxaChauHoan789/"/>
    <hyperlink ref="C1639" r:id="rId2890" display="https://quychau.nghean.gov.vn/van-hoa-xa-hoi/co-opbank-chi-nhanh-nghe-an-ket-noi-yeu-thuong-cung-em-den-truong-tai-quy-chau-533385"/>
    <hyperlink ref="C1640" r:id="rId2891" display="https://www.facebook.com/p/C%C3%B4ng-an-th%E1%BB%8B-tr%E1%BA%A5n-G%C3%A0nh-H%C3%A0o-100066347633364/"/>
    <hyperlink ref="C1641" r:id="rId2892" display="https://ttptqnd.baclieu.gov.vn/-/tri%E1%BB%83n-khai-th%E1%BB%B1c-hi%E1%BB%87n-d%E1%BB%B1-%C3%A1n-x%C3%A2y-d%E1%BB%B1ng-tr%C6%B0%E1%BB%9Dng-trung-h%E1%BB%8Dc-ph%E1%BB%95-th%C3%B4ng-g%C3%A0nh-h%C3%A0o"/>
    <hyperlink ref="C1642" r:id="rId2893" display="https://www.facebook.com/p/C%C3%B4ng-an-x%C3%A3-Y%C3%AAn-L%E1%BB%99c-%C3%9D-Y%C3%AAn-Nam-%C4%90%E1%BB%8Bnh-100066355458012/"/>
    <hyperlink ref="C1643" r:id="rId2894" display="https://yenloc.namdinh.gov.vn/ubnd-xa"/>
    <hyperlink ref="C1644" r:id="rId2895" display="https://www.facebook.com/p/C%C3%B4ng-an-Th%C3%A0nh-ph%E1%BB%91-Y%C3%AAn-B%C3%A1i-100066732884699/?locale=vi_VN"/>
    <hyperlink ref="C1645" r:id="rId2896" display="https://thanhphoyenbai.yenbai.gov.vn/"/>
    <hyperlink ref="C1646" r:id="rId2897" display="https://www.facebook.com/p/C%C3%B4ng-an-huy%E1%BB%87n-Ch%C6%B0-P%C6%B0h-100066470445234/"/>
    <hyperlink ref="C1647" r:id="rId2898" display="https://chupuh.gialai.gov.vn/chuyen-muc/Thong-bao.aspx"/>
    <hyperlink ref="C1648" r:id="rId2899" display="https://www.facebook.com/p/C%C3%B4ng-an-x%C3%A3-Quang-Minh-100066478945818/"/>
    <hyperlink ref="C1649" r:id="rId2900" display="https://vanyen.yenbai.gov.vn/to-chuc-bo-may/cac-xa-thi-tran/?UserKey=Xa-Quang-Minh"/>
    <hyperlink ref="C1650" r:id="rId2901" display="https://www.facebook.com/p/C%C3%B4ng-an-Th%C3%A0nh-ph%E1%BB%91-Y%C3%AAn-B%C3%A1i-100066732884699/?locale=vi_VN"/>
    <hyperlink ref="C1651" r:id="rId2902" display="https://thanhphoyenbai.yenbai.gov.vn/"/>
    <hyperlink ref="C1653" r:id="rId2903" display="https://tramtau.yenbai.gov.vn/"/>
    <hyperlink ref="C1654" r:id="rId2904" display="https://www.facebook.com/p/C%C3%B4ng-an-x%C3%A3-Bao-La-Huy%E1%BB%87n-Mai-Ch%C3%A2u-t%E1%BB%89nh-H%C3%B2a-B%C3%ACnh-100066573889335/"/>
    <hyperlink ref="C1655" r:id="rId2905" display="https://maichau.hoabinh.gov.vn/index.php?option=com_content&amp;view=article&amp;id=214:gi-i-thi-u-ubnd-xa-bao-la&amp;catid=14&amp;lang=en&amp;Itemid=641"/>
    <hyperlink ref="C1656" r:id="rId2906" display="https://www.facebook.com/yenbinhtoancanh21/"/>
    <hyperlink ref="C1657" r:id="rId2907" display="https://yenbinh.yenbai.gov.vn/"/>
    <hyperlink ref="C1658" r:id="rId2908" display="https://www.facebook.com/p/C%C3%B4ng-an-x%C3%A3-Ho%C3%A0-Long-100066626566441/"/>
    <hyperlink ref="C1659" r:id="rId2909" display="https://hoalong.baria.baria-vungtau.gov.vn/"/>
    <hyperlink ref="C1660" r:id="rId2910" display="https://www.facebook.com/tuoitreconganninhbinh/"/>
    <hyperlink ref="C1661" r:id="rId2911" display="http://khanhhoi.yenkhanh.ninhbinh.gov.vn/"/>
    <hyperlink ref="C1662" r:id="rId2912" display="https://www.facebook.com/p/C%C3%B4ng-an-x%C3%A3-H%E1%BA%A3i-Nh%C3%A2n-Th%E1%BB%8B-x%C3%A3-Nghi-S%C6%A1n-Thanh-Ho%C3%A1-100066714752144/"/>
    <hyperlink ref="C1663" r:id="rId2913" display="https://haithanh.thixanghison.thanhhoa.gov.vn/"/>
    <hyperlink ref="C1664" r:id="rId2914" display="https://www.facebook.com/p/C%C3%B4ng-an-Th%C3%A0nh-ph%E1%BB%91-Y%C3%AAn-B%C3%A1i-100066732884699/?locale=vi_VN"/>
    <hyperlink ref="C1665" r:id="rId2915" display="https://thanhphoyenbai.yenbai.gov.vn/"/>
    <hyperlink ref="C1666" r:id="rId2916" display="https://www.facebook.com/p/C%C3%B4ng-an-ph%C6%B0%E1%BB%9Dng-V%C4%83n-Y%C3%AAn-100066720815458/"/>
    <hyperlink ref="C1667" r:id="rId2917" display="https://vanyen.hatinhcity.gov.vn/"/>
    <hyperlink ref="C1668" r:id="rId2918" display="https://www.facebook.com/p/C%C3%B4ng-an-Th%C3%A0nh-ph%E1%BB%91-Y%C3%AAn-B%C3%A1i-100066732884699/?locale=vi_VN"/>
    <hyperlink ref="C1669" r:id="rId2919" display="https://thanhphoyenbai.yenbai.gov.vn/"/>
    <hyperlink ref="C1670" r:id="rId2920" display="https://www.facebook.com/p/C%C3%B4ng-an-x%C3%A3-V%C4%A9nh-Th%C3%A1i-100066812070502/"/>
    <hyperlink ref="C1671" r:id="rId2921" display="https://vinhthai.vinhlinh.quangtri.gov.vn/"/>
    <hyperlink ref="C1672" r:id="rId2922" display="https://www.facebook.com/p/C%C3%B4ng-an-x%C3%A3-T%E1%BA%A1-B%C3%BA-huy%E1%BB%87n-M%C6%B0%E1%BB%9Dng-La-t%E1%BB%89nh-S%C6%A1n-La-100066851919738/"/>
    <hyperlink ref="C1673" r:id="rId2923" display="https://lamdong.dms.gov.vn/web/guest/tin-chi-tiet?p_p_id=com_soft_cms_detail_DetailControllerPortlet&amp;p_p_lifecycle=0&amp;p_p_state=pop_up&amp;p_p_mode=view&amp;_com_soft_cms_detail_DetailControllerPortlet_mvcPath=%2Fprint_cms.jsp&amp;_com_soft_cms_detail_DetailControllerPortlet_articleId=39734"/>
    <hyperlink ref="C1674" r:id="rId2924" display="https://www.facebook.com/p/Tu%E1%BB%95i-tr%E1%BA%BB-C%C3%B4ng-an-Ngh%C4%A9a-L%E1%BB%99-100081887170070/"/>
    <hyperlink ref="C1675" r:id="rId2925" display="https://vanyen.yenbai.gov.vn/to-chuc-bo-may/cac-xa-thi-tran/?UserKey=Xa-Yen-Thai"/>
    <hyperlink ref="C1676" r:id="rId2926" display="https://www.facebook.com/huyendoantanson/"/>
    <hyperlink ref="C1677" r:id="rId2927" display="https://tanson.phutho.gov.vn/Chuyen-muc-tin/Chi-tiet-tin/t/xa-kim-thuong/title/280/ctitle/78"/>
    <hyperlink ref="C1678" r:id="rId2928" display="https://www.facebook.com/p/C%C3%B4ng-an-x%C3%A3-Hneng-huy%E1%BB%87n-%C4%90ak-%C4%90oa-100066970045279/"/>
    <hyperlink ref="C1679" r:id="rId2929" display="https://dakdoa.gialai.gov.vn/Xa-H-neng/Home.aspx"/>
    <hyperlink ref="C1680" r:id="rId2930" display="https://www.facebook.com/p/C%C3%B4ng-an-x%C3%A3-S%C6%A1n-H%E1%BB%93ng-huy%E1%BB%87n-H%C6%B0%C6%A1ng-S%C6%A1n-t%E1%BB%89nh-H%C3%A0-T%C4%A9nh-100066986271970/"/>
    <hyperlink ref="C1681" r:id="rId2931" display="https://xasonhong.hatinh.gov.vn/portal/KenhTin/Thong-tin-ve-lanh-dao.aspx"/>
    <hyperlink ref="C1682" r:id="rId2932" display="https://www.facebook.com/tuoitrecongansonla/"/>
    <hyperlink ref="C1683" r:id="rId2933" display="https://sonla.toaan.gov.vn/webcenter/portal/sonla/chitiettin?dDocName=TAND214354"/>
    <hyperlink ref="C1685" r:id="rId2934" display="https://vkstuyenquang.gov.vn/pHome/news/Tin-trong-nganh/VKSND-huyen-Na-Hang-truc-tiep-kiem-sat-cong-tac-thi-hanh-an-hinh-su-tai-UBND-xa-Con-Lon-va-UBND-xa-Son-Phu-huyen-Na-Hang-1684/"/>
    <hyperlink ref="C1686" r:id="rId2935" display="https://www.facebook.com/p/C%C3%B4ng-an-x%C3%A3-Th%E1%BA%A1ch-Xu%C3%A2n-100067057295529/"/>
    <hyperlink ref="C1687" r:id="rId2936" display="https://hscvth.hatinh.gov.vn/thachha/vbdh.nsf/str/9301209EF65C0F52472587FB000B517C/$file/GI%E1%BA%A4Y%20M%E1%BB%9CI%20GI%E1%BA%A2I%20QUY%E1%BA%BET%20%C4%90%C6%A0N%20TH%C6%AF%20%C4%90%E1%BB%92NG%20XU%C3%82N(17.02.2022_08h51p51)_signed.pdf"/>
    <hyperlink ref="C1688" r:id="rId2937" display="https://www.facebook.com/conganxatanthinh/"/>
    <hyperlink ref="C1689" r:id="rId2938" display="https://www.yenbai.gov.vn/noidung/tintuc/Pages/gioi-thieu-chi-tiet.aspx?ItemID=117&amp;l=Ditichcaptinh&amp;lv=4"/>
    <hyperlink ref="C1691" r:id="rId2939" display="https://www.yenbai.gov.vn/noidung/tintuc/Pages/chi-tiet-tin-tuc.aspx?ItemID=131&amp;l=Ditichcaptinh&amp;lv=4"/>
    <hyperlink ref="C1693" r:id="rId2940" display="https://vanyen.yenbai.gov.vn/to-chuc-bo-may/cac-xa-thi-tran/?UserKey=Xa-Phong-Du-Thuong"/>
    <hyperlink ref="C1695" r:id="rId2941" display="https://giaolac.namdinh.gov.vn/"/>
    <hyperlink ref="C1696" r:id="rId2942" display="https://www.facebook.com/p/Tu%E1%BB%95i-tr%E1%BA%BB-C%C3%B4ng-an-th%E1%BB%8B-x%C3%A3-S%C6%A1n-T%C3%A2y-100040884909606/"/>
    <hyperlink ref="C1697" r:id="rId2943" display="https://kyson.nghean.gov.vn/"/>
    <hyperlink ref="C1698" r:id="rId2944" display="https://www.facebook.com/p/C%C3%B4ng-an-x%C3%A3-Th%E1%BB%8Bnh-L%E1%BB%99c-L%E1%BB%99c-H%C3%A0-H%C3%A0-T%C4%A9nh-100067498794628/"/>
    <hyperlink ref="C1699" r:id="rId2945" display="https://congbobanan.toaan.gov.vn/2ta1252419t1cvn/chi-tiet-ban-an"/>
    <hyperlink ref="C1700" r:id="rId2946" display="https://www.facebook.com/p/C%C3%B4ng-an-x%C3%A3-K%E1%BB%B3-Ch%C3%A2u-K%E1%BB%B3-Anh-H%C3%A0-T%C4%A9nh-100067549219356/"/>
    <hyperlink ref="C1701" r:id="rId2947" display="http://kychau.kyanh.hatinh.gov.vn/"/>
    <hyperlink ref="C1702" r:id="rId2948" display="https://www.facebook.com/doanthanhnien.1956/?locale=vi_VN"/>
    <hyperlink ref="C1703" r:id="rId2949" display="https://hanoi.gov.vn/home"/>
    <hyperlink ref="C1704" r:id="rId2950" display="https://www.facebook.com/p/C%C3%B4ng-an-x%C3%A3-V%C4%A9nh-Y%C3%AAn-V%C4%A9nh-L%E1%BB%99c-Thanh-H%C3%B3a-100067649521775/"/>
    <hyperlink ref="C1705" r:id="rId2951" display="https://vinhyen.vinhphuc.gov.vn/"/>
    <hyperlink ref="C1707" r:id="rId2952" display="https://triyen.yendung.bacgiang.gov.vn/"/>
    <hyperlink ref="C1708" r:id="rId2953" display="https://www.facebook.com/p/C%C3%B4ng-an-huy%E1%BB%87n-Phong-Th%E1%BB%95-t%E1%BB%89nh-Lai-Ch%C3%A2u-100067685321517/"/>
    <hyperlink ref="C1709" r:id="rId2954" display="https://phongtho.laichau.gov.vn/"/>
    <hyperlink ref="C1710" r:id="rId2955" display="https://www.facebook.com/p/C%C3%B4ng-an-x%C3%A3-Ti%E1%BA%BFn-Th%E1%BB%A7y-100067747638448/"/>
    <hyperlink ref="C1711" r:id="rId2956" display="https://www.nghean.gov.vn/"/>
    <hyperlink ref="C1713" r:id="rId2957" display="https://www.hoabinh.gov.vn/tin-chi-tiet/-/bai-viet/van-mai-on-nhan-danh-hieu-xa-at-chuan-nong-thon-moi-13790-1218.html"/>
    <hyperlink ref="C1715" r:id="rId2958" display="https://www.nghean.gov.vn/"/>
    <hyperlink ref="C1716" r:id="rId2959" display="https://www.facebook.com/p/C%C3%B4ng-an-ph%C6%B0%E1%BB%9Dng-%C4%90%E1%BB%93ng-T%C3%A2m-TP-Y%C3%AAn-B%C3%A1i-100067814406903/"/>
    <hyperlink ref="C1717" r:id="rId2960" display="https://thanhphoyenbai.yenbai.gov.vn/cac-xa-phuong/phuong-dong-tam-288583"/>
    <hyperlink ref="C1718" r:id="rId2961" display="https://www.facebook.com/TuoitreConganVinhPhuc/"/>
    <hyperlink ref="C1719" r:id="rId2962" display="https://tamduong.vinhphuc.gov.vn/noidung/phong-ban/Lists/PhongBan/view_detail.aspx?ItemId=252"/>
    <hyperlink ref="C1720" r:id="rId2963" display="https://www.facebook.com/p/Ph%C3%B2ng-C%E1%BA%A3nh-s%C3%A1t-Giao-th%C3%B4ng-C%C3%B4ng-an-t%E1%BB%89nh-L%E1%BA%A1ng-S%C6%A1n-61550879442768/"/>
    <hyperlink ref="C1721" r:id="rId2964" display="https://langson.gov.vn/"/>
    <hyperlink ref="C1722" r:id="rId2965" display="https://www.facebook.com/p/C%C3%B4ng-an-huy%E1%BB%87n-Y%C3%AAn-Ch%C3%A2u-t%E1%BB%89nh-S%C6%A1n-La-100067882819020/"/>
    <hyperlink ref="C1723" r:id="rId2966" display="https://yenchau.sonla.gov.vn/"/>
    <hyperlink ref="C1725" r:id="rId2967" display="https://chaval.namgiang.quangnam.gov.vn/"/>
    <hyperlink ref="C1727" r:id="rId2968" display="https://daklak.gov.vn/"/>
    <hyperlink ref="C1729" r:id="rId2969" display="http://hunglong.ninhgiang.haiduong.gov.vn/"/>
    <hyperlink ref="C1730" r:id="rId2970" display="https://www.facebook.com/p/C%C3%B4ng-an-x%C3%A3-Trung-S%C6%A1n-100068020364679/"/>
    <hyperlink ref="C1731" r:id="rId2971" display="https://trungson.doluong.nghean.gov.vn/"/>
    <hyperlink ref="C1732" r:id="rId2972" display="https://www.facebook.com/p/Tu%E1%BB%95i-tr%E1%BA%BB-C%C3%B4ng-an-Tuy-An-100068088114332/"/>
    <hyperlink ref="C1733" r:id="rId2973" display="https://tuyan.phuyen.gov.vn/"/>
    <hyperlink ref="C1735" r:id="rId2974" display="http://hvta.toaan.gov.vn/portal/pls/portal/SHARED_APP.UTILS.print_preview?p_page_url=http%3A%2F%2Fhvta.toaan.gov.vn%2Fportal%2Fpage%2Fportal%2Ftandtc%2F12575921&amp;p_itemid=262367349&amp;p_siteid=60&amp;p_persid=1751931&amp;p_language=us"/>
    <hyperlink ref="C1736" r:id="rId2975" display="https://www.facebook.com/p/C%C3%B4ng-an-x%C3%A3-Th%E1%BA%A1ch-M%E1%BB%B9-L%E1%BB%99c-H%C3%A0-H%C3%A0-T%C4%A9nh-100068097721732/"/>
    <hyperlink ref="C1737" r:id="rId2976" display="https://locha.hatinh.gov.vn/"/>
    <hyperlink ref="C1738" r:id="rId2977" display="https://www.facebook.com/congan.thaibinh.gov.vn/"/>
    <hyperlink ref="C1739" r:id="rId2978" display="https://thaibinh.gov.vn/"/>
    <hyperlink ref="C1741" r:id="rId2979" display="http://congbao.tuyenquang.gov.vn/van-ban/the-loai/quyet-dinh/trang-149.html"/>
    <hyperlink ref="C1742" r:id="rId2980" display="https://www.facebook.com/p/Tu%E1%BB%95i-tr%E1%BA%BB-C%C3%B4ng-an-huy%E1%BB%87n-Ninh-Ph%C6%B0%E1%BB%9Bc-100068114569027/"/>
    <hyperlink ref="C1743" r:id="rId2981" display="https://ninhphuoc.ninhthuan.gov.vn/"/>
    <hyperlink ref="C1744" r:id="rId2982" display="https://www.facebook.com/p/C%C3%B4ng-an-x%C3%A3-Th%E1%BA%A1ch-B%C3%ACnh-huy%E1%BB%87n-Th%E1%BA%A1ch-Th%C3%A0nh-t%E1%BB%89nh-Thanh-Ho%C3%A1-100068119171056/"/>
    <hyperlink ref="C1745" r:id="rId2983" display="https://thachbinh.thachthanh.thanhhoa.gov.vn/"/>
    <hyperlink ref="C1746" r:id="rId2984" display="https://www.facebook.com/CaxTanSon/"/>
    <hyperlink ref="C1747" r:id="rId2985" display="https://dakdoa.gialai.gov.vn/Xa-Tan-Binh/Home.aspx"/>
    <hyperlink ref="C1749" r:id="rId2986" display="https://tuyphong.binhthuan.gov.vn/xa-vinh-hao-66981"/>
    <hyperlink ref="C1750" r:id="rId2987" display="https://www.facebook.com/p/C%C3%B4ng-an-x%C3%A3-An-Kh%C3%A1nh-%C4%90%E1%BA%A1i-T%E1%BB%AB-Th%C3%A1i-Nguy%C3%AAn-100068254629695/"/>
    <hyperlink ref="C1751" r:id="rId2988" display="https://ankhanh.daitu.thainguyen.gov.vn/"/>
    <hyperlink ref="C1752" r:id="rId2989" display="https://www.facebook.com/tuoitreconganquangbinh/"/>
    <hyperlink ref="C1753" r:id="rId2990" display="https://giatrung.giavien.ninhbinh.gov.vn/"/>
    <hyperlink ref="C1755" r:id="rId2991" display="https://daibieudancusonla.gov.vn/tin-tuc-su-kien/dong-chi-chu-tich-ubnd-tinh-du-ngay-hoi-dai-doan-ket-toan-dan-toc-tai-ban-muong-bu-734380"/>
    <hyperlink ref="C1756" r:id="rId2992" display="https://www.facebook.com/policequemy/"/>
    <hyperlink ref="C1757" r:id="rId2993" display="https://queson.quangnam.gov.vn/webcenter/portal/queson"/>
    <hyperlink ref="C1759" r:id="rId2994" display="https://hanoi.gov.vn/"/>
    <hyperlink ref="C1760" r:id="rId2995" display="https://www.facebook.com/p/Tu%E1%BB%95i-tr%E1%BA%BB-C%C3%B4ng-an-B%C3%ACnh-Thu%E1%BA%ADn-100078919454286/"/>
    <hyperlink ref="C1761" r:id="rId2996" display="https://nguyenbinh.caobang.gov.vn/xa-phan-thanh"/>
    <hyperlink ref="C1763" r:id="rId2997" display="https://phongdien.cantho.gov.vn/"/>
    <hyperlink ref="C1764" r:id="rId2998" display="https://www.facebook.com/132318358393646"/>
    <hyperlink ref="C1765" r:id="rId2999" display="https://stttt.dienbien.gov.vn/vi/about/danh-sach-nguoi-phat-ngon-tinh-dien-bien-nam-2018.html"/>
    <hyperlink ref="C1766" r:id="rId3000" display="https://www.facebook.com/3625929227496387"/>
    <hyperlink ref="C1767" r:id="rId3001" display="https://doanhung.phutho.gov.vn/Chuyen-muc-tin/Chi-tiet-tin/tabid/92/title/1712/ctitle/252/language/vi-VN/Default.aspx"/>
    <hyperlink ref="C1769" r:id="rId3002" display="https://dichvucong.gov.vn/p/home/dvc-tthc-co-quan-chi-tiet.html?id=378816"/>
    <hyperlink ref="C1770" r:id="rId3003" display="https://www.facebook.com/catgialai/"/>
    <hyperlink ref="C1771" r:id="rId3004" display="https://gialai.gov.vn/"/>
    <hyperlink ref="C1772" r:id="rId3005" display="https://www.facebook.com/p/Tu%E1%BB%95i-tr%E1%BA%BB-C%C3%B4ng-an-x%C3%A3-Nguy%E1%BB%87t-Ho%C3%A1-100068834455718/"/>
    <hyperlink ref="C1773" r:id="rId3006" display="https://nguyethoa.chauthanh.travinh.gov.vn/"/>
    <hyperlink ref="C1774" r:id="rId3007" display="https://www.facebook.com/p/C%C3%B4ng-an-x%C3%A3-Qu%E1%BA%A3ng-S%C6%A1n-100068854224748/"/>
    <hyperlink ref="C1775" r:id="rId3008" display="https://mc.ninhthuan.gov.vn/portaldvc/KenhTin/dich-vu-cong-truc-tuyen.aspx?_dv=000-53-35-H43"/>
    <hyperlink ref="C1776" r:id="rId3009" display="https://www.facebook.com/p/C%C3%B4ng-an-t%E1%BB%89nh-Ph%C3%BA-Y%C3%AAn-61551062110991/"/>
    <hyperlink ref="C1777" r:id="rId3010" display="https://www.phuyen.gov.vn/"/>
    <hyperlink ref="C1778" r:id="rId3011" display="https://www.facebook.com/p/C%C3%B4ng-an-x%C3%A3-H%E1%BA%A3i-Y%E1%BA%BFn-Th%E1%BB%8B-x%C3%A3-Nghi-S%C6%A1n-100068877023677/"/>
    <hyperlink ref="C1779" r:id="rId3012" display="https://haiyen.thixanghison.thanhhoa.gov.vn/"/>
    <hyperlink ref="C1780" r:id="rId3013" display="https://www.facebook.com/p/C%C3%B4ng-an-huy%E1%BB%87n-Thu%E1%BA%ADn-Ch%C3%A2u-t%E1%BB%89nh-S%C6%A1n-La-100064903382297/"/>
    <hyperlink ref="C1781" r:id="rId3014" display="https://thuanchau.sonla.gov.vn/"/>
    <hyperlink ref="C1783" r:id="rId3015" display="https://vksnd.gialai.gov.vn/Phap-luat-Xa-hoi-26/Chi-hoi-Luat-gia-Vien-kiem-sat-nhan-dan-tinh-Gia-Lai-tro-giup-phap-ly-va-tuyen-truyen-phap-luat-tai-lang-O-xa-Ia-Tor-huyen-Chu-Prong-696.html"/>
    <hyperlink ref="C1784" r:id="rId3016" display="https://www.facebook.com/catbackan/?locale=vi_VN"/>
    <hyperlink ref="C1785" r:id="rId3017" display="https://backan.gov.vn/"/>
    <hyperlink ref="C1786" r:id="rId3018" display="https://www.facebook.com/catphochiminhofficial/?locale=vi_VN"/>
    <hyperlink ref="C1787" r:id="rId3019" display="https://vpub.hochiminhcity.gov.vn/"/>
    <hyperlink ref="C1788" r:id="rId3020" display="https://www.facebook.com/p/C%C3%B4ng-an-x%C3%A3-%C4%90%E1%BB%89nh-S%C6%A1n-100057603752643/"/>
    <hyperlink ref="C1789" r:id="rId3021" display="https://anhson.nghean.gov.vn/"/>
    <hyperlink ref="C1790" r:id="rId3022" display="https://www.facebook.com/p/C%C3%B4ng-an-x%C3%A3-Di%E1%BB%85n-Th%E1%BB%8Bnh-100057623162213/"/>
    <hyperlink ref="C1791" r:id="rId3023" display="https://dienchau.nghean.gov.vn/uy-ban-nhan-dan-huyen"/>
    <hyperlink ref="C1793" r:id="rId3024" display="https://kongchro.gialai.gov.vn/Xa-Yang-Trung/Tin-tuc/Hoat-%C4%91ong-xa/Thong-bao-Ve-viec-cong-khai-Ke-hoach-su-dung-%C4%91at-n.aspx"/>
    <hyperlink ref="C1795" r:id="rId3025" display="https://vinhthuy.vinhlinh.quangtri.gov.vn/"/>
    <hyperlink ref="C1796" r:id="rId3026" display="https://www.facebook.com/322827476213987"/>
    <hyperlink ref="C1797" r:id="rId3027" display="https://thaibinh.gov.vn/van-ban-phap-luat/van-ban-dieu-hanh/ve-viec-cho-phep-uy-ban-nhan-dan-xa-an-khe-huyen-quynh-phu-s.html"/>
    <hyperlink ref="C1798" r:id="rId3028" display="https://www.facebook.com/p/C%C3%B4ng-an-x%C3%A3-Qu%E1%BA%A3ng-V%C4%83n-th%E1%BB%8B-x%C3%A3-Ba-%C4%90%E1%BB%93n-100058684023511/"/>
    <hyperlink ref="C1799" r:id="rId3029" display="https://quangvan.quangbinh.gov.vn/"/>
    <hyperlink ref="C1800" r:id="rId3030" display="https://www.facebook.com/p/Tu%E1%BB%95i-Tr%E1%BA%BB-C%C3%B4ng-An-Huy%E1%BB%87n-Thanh-Oai-100059080037701/"/>
    <hyperlink ref="C1801" r:id="rId3031" display="https://thanhoai.hanoi.gov.vn/"/>
    <hyperlink ref="C1802" r:id="rId3032" display="https://www.facebook.com/p/Tu%E1%BB%95i-tr%E1%BA%BB-C%C3%B4ng-an-huy%E1%BB%87n-Th%C3%A1i-Th%E1%BB%A5y-100083773900284/"/>
    <hyperlink ref="C1803" r:id="rId3033" display="https://thaibinh.gov.vn/van-ban-phap-luat/quyet-dinh-cho-phep-ubnd-xa-nam-thinh-huyen-tien-hai-duoc-su.html"/>
    <hyperlink ref="C1805" r:id="rId3034" display="https://trande.soctrang.gov.vn/mDefault.aspx?sname=htrande&amp;sid=1283&amp;pageid=146&amp;catid=54056&amp;id=331986&amp;catname=UBND%20c%C3%A1c%20x%C3%A3,%20th%E1%BB%8B%20tr%E1%BA%A5n&amp;title=ubnd-xa-thanh-thoi-thuan"/>
    <hyperlink ref="C1806" r:id="rId3035" display="https://www.facebook.com/xathanhngoc.gov.vn/"/>
    <hyperlink ref="C1807" r:id="rId3036" display="https://thanhngoc.thanhchuong.nghean.gov.vn/"/>
    <hyperlink ref="C1808" r:id="rId3037" display="https://www.facebook.com/p/C%C3%B4ng-an-ph%C6%B0%E1%BB%9Dng-Quang-Vinh-TP-Th%C3%A1i-Nguy%C3%AAn-t%E1%BB%89nh-Th%C3%A1i-Nguy%C3%AAn-100060822481658/"/>
    <hyperlink ref="C1809" r:id="rId3038" display="https://quangvinh.thainguyencity.gov.vn/"/>
    <hyperlink ref="C1810" r:id="rId3039" display="https://www.facebook.com/p/C%C3%B4ng-an-ph%C6%B0%E1%BB%9Dng-B%E1%BA%A3o-An-100060830342199/"/>
    <hyperlink ref="C1811" r:id="rId3040" display="https://prtc.ninhthuan.gov.vn/"/>
    <hyperlink ref="C1812" r:id="rId3041" display="https://www.facebook.com/p/C%C3%B4ng-an-x%C3%A3-Ph%C3%BA-Xu%C3%A2n-th%C3%A0nh-ph%E1%BB%91-Th%C3%A1i-B%C3%ACnh-100061004888210/"/>
    <hyperlink ref="C1813" r:id="rId3042" display="https://soxaydung.thaibinh.gov.vn/tin-tuc/nha-o-va-tt-bds/thong-tin-cac-du-an-nha-o/-du-an-phat-trien-nha-o-khu-dan-cu-phu-xuan-giap-tru-so-ubnd.html"/>
    <hyperlink ref="C1815" r:id="rId3043" display="https://lamson.tamnong.phutho.gov.vn/Chuyen-muc-tin/Chi-tiet-tin/t/ubnd-xa-lam-son/title/14721/ctitle/576"/>
    <hyperlink ref="C1816" r:id="rId3044" display="https://www.facebook.com/p/C%C3%B4ng-an-x%C3%A3-M%E1%BB%B9-L%E1%BB%99c-HTam-B%C3%ACnh-TV%C4%A9nh-Long-100071953686739/"/>
    <hyperlink ref="C1817" r:id="rId3045" display="https://vinhlong.gov.vn/"/>
    <hyperlink ref="C1818" r:id="rId3046" display="https://www.facebook.com/p/C%C3%B4ng-an-huy%E1%BB%87n-B%E1%BA%AFc-Y%C3%AAn-t%E1%BB%89nh-S%C6%A1n-La-100061229988068/?locale=vi_VN"/>
    <hyperlink ref="C1819" r:id="rId3047" display="https://bacyen.sonla.gov.vn/"/>
    <hyperlink ref="C1821" r:id="rId3048" display="https://namxuan.namdan.nghean.gov.vn/"/>
    <hyperlink ref="C1822" r:id="rId3049" display="https://www.facebook.com/tuoitreconganninhbinh/"/>
    <hyperlink ref="C1823" r:id="rId3050" display="https://khanhthien.yenkhanh.ninhbinh.gov.vn/"/>
    <hyperlink ref="C1824" r:id="rId3051" display="https://www.facebook.com/p/C%C3%B4ng-an-x%C3%A3-Di%E1%BB%85n-Ng%E1%BB%8Dc-100061688553553/"/>
    <hyperlink ref="C1825" r:id="rId3052" display="https://dienchau.nghean.gov.vn/cac-xa-thi-tran"/>
    <hyperlink ref="C1827" r:id="rId3053" display="http://xuanphuc.nhuthanh.thanhhoa.gov.vn/web/nhan-su.htm?cbxTochuc=6059a864-8f37-4782-0856-21494a730f19"/>
    <hyperlink ref="C1828" r:id="rId3054" display="https://www.facebook.com/p/ANTT-V%C5%A9-Vinh-V%C5%A9-Th%C6%B0-100062609227953/"/>
    <hyperlink ref="C1829" r:id="rId3055" display="https://vuthu.thaibinh.gov.vn/"/>
    <hyperlink ref="C1831" r:id="rId3056" display="https://vinhtuong.vinhphuc.gov.vn/ct/cms/tintuc/Lists/CACXATHITRAN/View_Detail.aspx?ItemID=32"/>
    <hyperlink ref="C1832" r:id="rId3057" display="https://www.facebook.com/conganxanamyang/"/>
    <hyperlink ref="C1833" r:id="rId3058" display="https://vksnd.gialai.gov.vn/Cong-to-Kiem-sat/truc-tiep-kiem-sat-thi-hanh-an-hinh-su-tai-uy-ban-nhan-dan-xa-yang-nam-huyen-kong-chro-2240.html"/>
    <hyperlink ref="C1834" r:id="rId3059" display="https://www.facebook.com/p/An-ninh-tr%E1%BA%ADt-t%E1%BB%B1-x%C3%A3-Qu%E1%BA%A5t-L%C6%B0u-100063037426322/"/>
    <hyperlink ref="C1835" r:id="rId3060" display="https://binhxuyen.vinhphuc.gov.vn/ct/cms/tintuc/Lists/Gioithieu/View_Detail.aspx?ItemID=4"/>
    <hyperlink ref="C1836" r:id="rId3061" display="https://www.facebook.com/conganthachha/?locale=vi_VN"/>
    <hyperlink ref="C1837" r:id="rId3062" display="https://thachha.hatinh.gov.vn/"/>
    <hyperlink ref="C1838" r:id="rId3063" display="https://www.facebook.com/p/ANTT-huy%E1%BB%87n-M%E1%BB%B9-T%C3%BA-100067628774035/"/>
    <hyperlink ref="C1839" r:id="rId3064" display="https://mytu.soctrang.gov.vn/"/>
    <hyperlink ref="C1840" r:id="rId3065" display="https://www.facebook.com/xabinhsonanhson/"/>
    <hyperlink ref="C1841" r:id="rId3066" display="https://anhson.nghean.gov.vn/cac-xa-thi-tran/binh-son-455422"/>
    <hyperlink ref="C1843" r:id="rId3067" display="https://bacgiang.gov.vn/web/ubnd-xa-dong-phu"/>
    <hyperlink ref="C1844" r:id="rId3068" display="https://www.facebook.com/p/C%C3%B4ng-an-x%C3%A3-Y%C3%AAn-Th%E1%BB%8D-100066997327279/"/>
    <hyperlink ref="C1845" r:id="rId3069" display="https://yentho.nhuthanh.thanhhoa.gov.vn/"/>
    <hyperlink ref="C1846" r:id="rId3070" display="https://www.facebook.com/p/C%C3%B4ng-an-x%C3%A3-C%E1%BA%A9m-Ng%E1%BB%8Dc-C%E1%BA%A9m-Th%E1%BB%A7y-100063292445489/"/>
    <hyperlink ref="C1847" r:id="rId3071" display="https://camngoc.camthuy.thanhhoa.gov.vn/"/>
    <hyperlink ref="C1849" r:id="rId3072" display="https://dichvucong.gov.vn/p/phananhkiennghi/pakn-detail.html?id=168557"/>
    <hyperlink ref="C1850" r:id="rId3073" display="https://www.facebook.com/p/C%C3%B4ng-an-x%C3%A3-Th%C3%A0nh-T%C3%A2m-huy%E1%BB%87n-Th%E1%BA%A1ch-Th%C3%A0nh-t%E1%BB%89nh-Thanh-Ho%C3%A1-100063437396527/"/>
    <hyperlink ref="C1851" r:id="rId3074" display="https://thanhtam.thachthanh.thanhhoa.gov.vn/lich-su-hinh-thanh"/>
    <hyperlink ref="C1852" r:id="rId3075" display="https://www.facebook.com/p/C%C3%B4ng-an-x%C3%A3-Kim-%C4%90%E1%BB%8Bnh-100063441986931/"/>
    <hyperlink ref="C1853" r:id="rId3076" display="http://kimdinh.kimthanh.haiduong.gov.vn/"/>
    <hyperlink ref="C1854" r:id="rId3077" display="https://www.facebook.com/p/C%C3%B4ng-an-ph%C6%B0%E1%BB%9Dng-Ph%C3%BA-S%C6%A1n-th%C3%A0nh-ph%E1%BB%91-Thanh-H%C3%B3a-100063458289968/?locale=vi_VN"/>
    <hyperlink ref="C1855" r:id="rId3078" display="https://phuson.bimson.thanhhoa.gov.vn/"/>
    <hyperlink ref="C1856" r:id="rId3079" display="https://www.facebook.com/p/C%C3%B4ng-an-x%C3%A3-Nam-Ph%C3%BAc-Th%C4%83ng-100063464831808/"/>
    <hyperlink ref="C1857" r:id="rId3080" display="https://namphucthang.camxuyen.hatinh.gov.vn/"/>
    <hyperlink ref="C1858" r:id="rId3081" display="https://www.facebook.com/p/C%C3%B4ng-an-x%C3%A3-S%C6%A1n-Tr%C3%A0-100063467105701/"/>
    <hyperlink ref="C1859" r:id="rId3082" display="https://huongson.hatinh.gov.vn/"/>
    <hyperlink ref="C1860" r:id="rId3083" display="https://www.facebook.com/p/C%C3%B4ng-an-x%C3%A3-T%C3%B9ng-Ch%C3%A2u-Huy%E1%BB%87n-%C4%90%E1%BB%A9c-Th%E1%BB%8D-100063474136483/"/>
    <hyperlink ref="C1861" r:id="rId3084" display="https://ductho.hatinh.gov.vn/tungchau/pages/2024-02-02/DANH-SACH-TRUC-TET-NGUYEN-DAN-2024-4747361.aspx"/>
    <hyperlink ref="C1863" r:id="rId3085" display="https://laichau.gov.vn/tin-tuc-su-kien/hoat-dong-cua-lanh-dao-tinh/khanh-thanh-cong-trinh-cau-be-tong-cot-thep-ban-do-xa-khong-lao-huyen-phong-tho-tinh-lai-chau-do-dai-su-quan-an-do-tai-t.html"/>
    <hyperlink ref="C1864" r:id="rId3086" display="https://www.facebook.com/p/C%C3%B4ng-an-x%C3%A3-L%E1%BA%A1c-S%C6%A1n-%C4%90%C3%B4-L%C6%B0%C6%A1ng-Ngh%E1%BB%87-An-100063490723830/"/>
    <hyperlink ref="C1865" r:id="rId3087" display="https://doluong.nghean.gov.vn/lac-son/gioi-thieu-chung-xa-lac-son-365192"/>
    <hyperlink ref="C1866" r:id="rId3088" display="https://www.facebook.com/p/Tu%E1%BB%95i-tr%E1%BA%BB-C%C3%B4ng-an-huy%E1%BB%87n-L%E1%BB%99c-B%C3%ACnh-100063492099584/"/>
    <hyperlink ref="C1867" r:id="rId3089" display="https://locbinh.langson.gov.vn/"/>
    <hyperlink ref="C1869" r:id="rId3090" display="https://tanlap.danphuong.hanoi.gov.vn/"/>
    <hyperlink ref="C1870" r:id="rId3091" display="https://www.facebook.com/p/C%C3%B4ng-an-x%C3%A3-Xu%C3%A2n-Th%E1%BA%AFng-huy%E1%BB%87n-Th%C6%B0%E1%BB%9Dng-Xu%C3%A2n-100063495044863/"/>
    <hyperlink ref="C1871" r:id="rId3092" display="https://xuanthang.thuongxuan.thanhhoa.gov.vn/"/>
    <hyperlink ref="C1872" r:id="rId3093" display="https://www.facebook.com/p/C%C3%B4ng-an-x%C3%A3-%C4%90%C3%B4ng-S%C6%A1n-100063504305196/"/>
    <hyperlink ref="C1873" r:id="rId3094" display="https://doluong.nghean.gov.vn/dong-son/gioi-thieu-chung-xa-dong-son-365181"/>
    <hyperlink ref="C1875" r:id="rId3095" display="https://kimson.ninhbinh.gov.vn/gioi-thieu/xa-kim-tan"/>
    <hyperlink ref="C1877" r:id="rId3096" display="https://nghiakhanh.nghiadan.nghean.gov.vn/"/>
    <hyperlink ref="C1878" r:id="rId3097" display="https://www.facebook.com/p/C%C3%B4ng-an-x%C3%A3-K%E1%BB%B3-Giang-huy%E1%BB%87n-K%E1%BB%B3-Anh-t%E1%BB%89nh-H%C3%A0-T%C4%A9nh-100063526900476/"/>
    <hyperlink ref="C1879" r:id="rId3098" display="http://kygiang.kyanh.hatinh.gov.vn/"/>
    <hyperlink ref="C1880" r:id="rId3099" display="https://www.facebook.com/p/C%C3%B4ng-an-x%C3%A3-Long-X%C3%A1-100063532419754/"/>
    <hyperlink ref="C1881" r:id="rId3100" display="https://longxa.hungnguyen.nghean.gov.vn/"/>
    <hyperlink ref="C1882" r:id="rId3101" display="https://www.facebook.com/p/C%C3%B4ng-an-x%C3%A3-Ia-Phang-Ch%C6%B0-P%C6%B0h-100063537790298/"/>
    <hyperlink ref="C1883" r:id="rId3102" display="https://chupuh.gialai.gov.vn/Xa-Ia-Phang/Tin-tuc.aspx?page=2"/>
    <hyperlink ref="C1884" r:id="rId3103" display="https://www.facebook.com/truyenhinhthixakyanh/videos/x%C3%A3-k%E1%BB%B3-nam-quy%E1%BA%BFt-cao-n%E1%BB%97-l%E1%BB%B1c-l%E1%BB%9Bn-quy%E1%BA%BFt-t%C3%A2m-tr%E1%BB%9F-th%C3%A0nh-ph%C6%B0%E1%BB%9Dng-c%E1%BB%ADa-ng%C3%B5-ph%C3%ADa-nam-tx-k%E1%BB%B3/1691428721649673/"/>
    <hyperlink ref="C1885" r:id="rId3104" display="https://kyanh.hatinh.gov.vn/tin-tuc-chinh-tri/tin-bai/29255"/>
    <hyperlink ref="C1886" r:id="rId3105" display="https://www.facebook.com/TuoitreConganbentre/"/>
    <hyperlink ref="C1887" r:id="rId3106" display="https://csdl.bentre.gov.vn/Lists/VanBanChiDaoDieuHanh/DispForm.aspx?ID=758&amp;ContentTypeId=0x010013D40C43AE4D47C78EE7336BF64FB5D900F9B2BABB9E8AAC4D8F48FD887E17532C"/>
    <hyperlink ref="C1888" r:id="rId3107" display="https://www.facebook.com/p/Tu%E1%BB%95i-tr%E1%BA%BB-C%C3%B4ng-an-t%E1%BB%89nh-Ki%C3%AAn-Giang-100064349125717/"/>
    <hyperlink ref="C1889" r:id="rId3108" display="https://angiang.gov.vn/vi"/>
    <hyperlink ref="C1890" r:id="rId3109" display="https://www.facebook.com/p/C%C3%B4ng-an-x%C3%A3-Th%C3%A1i-H%C3%B2a-huy%E1%BB%87n-Tri%E1%BB%87u-S%C6%A1n-t%E1%BB%89nh-Thanh-H%C3%B3a-100063557649899/"/>
    <hyperlink ref="C1891" r:id="rId3110" display="http://thaihoa.trieuson.thanhhoa.gov.vn/he-thong-chinh-tri/nhan-su-ubnd-xa-thai-hoa-84430"/>
    <hyperlink ref="C1892" r:id="rId3111" display="https://www.facebook.com/p/C%C3%B4ng-an-x%C3%A3-Ho%E1%BA%B1ng-C%C3%A1t-huy%E1%BB%87n-Ho%E1%BA%B1ng-H%C3%B3a-t%E1%BB%89nh-Thanh-H%C3%B3a-100063570431358/"/>
    <hyperlink ref="C1893" r:id="rId3112" display="https://hoangcat.hoanghoa.thanhhoa.gov.vn/"/>
    <hyperlink ref="C1895" r:id="rId3113" display="https://sopcop.sonla.gov.vn/1390/43531/77595/gioi-thieu"/>
    <hyperlink ref="C1896" r:id="rId3114" display="https://www.facebook.com/p/C%C3%B4ng-an-x%C3%A3-T%C6%B0%E1%BB%A3ng-S%C6%A1n-Th%E1%BA%A1ch-H%C3%A0-H%C3%A0-T%C4%A9nh-100063571901654/"/>
    <hyperlink ref="C1897" r:id="rId3115" display="https://hscvth.hatinh.gov.vn/thachha/vbdh.nsf/962B941E75F0D129472589720034CD53/$file/GIAY-XAC-NHAN-CHA-CON-BAO-THE(13.03.2023_10h51p43)_signed.pdf"/>
    <hyperlink ref="C1898" r:id="rId3116" display="https://www.facebook.com/p/C%C3%B4ng-an-x%C3%A3-Cao-Ng%E1%BB%8Dc-huy%E1%BB%87n-Ng%E1%BB%8Dc-L%E1%BA%B7c-100063589652011/"/>
    <hyperlink ref="C1899" r:id="rId3117" display="https://caongoc.ngoclac.thanhhoa.gov.vn/web/danh-ba-co-quan-chuc-nang/"/>
    <hyperlink ref="C1901" r:id="rId3118" display="https://thanhtam.chonthanh.binhphuoc.gov.vn/"/>
    <hyperlink ref="C1902" r:id="rId3119" display="https://www.facebook.com/caxcamthach/"/>
    <hyperlink ref="C1903" r:id="rId3120" display="https://camthach.camxuyen.hatinh.gov.vn/"/>
    <hyperlink ref="C1905" r:id="rId3121" display="https://vinhtu.vinhlinh.quangtri.gov.vn/"/>
    <hyperlink ref="C1906" r:id="rId3122" display="https://www.facebook.com/CAXQuangThach/"/>
    <hyperlink ref="C1907" r:id="rId3123" display="https://thachquang.thachthanh.thanhhoa.gov.vn/danh-ba-co-quan-chuc-nang/danh-ba-can-bo-xa-thach-quang-169544"/>
    <hyperlink ref="C1908" r:id="rId3124" display="https://www.facebook.com/p/C%C3%B4ng-An-x%C3%A3-Y%C3%AAn-T%C3%A2m-huy%E1%BB%87n-Y%C3%AAn-%C4%90%E1%BB%8Bnh-t%E1%BB%89nh-Thanh-Ho%C3%A1-100063620106081/"/>
    <hyperlink ref="C1909" r:id="rId3125" display="https://qppl.thanhhoa.gov.vn/vbpq_thanhhoa.nsf/9e6a1e4b64680bd247256801000a8614/B409C4A88893198C47257CC3001036D3/$file/tb46.PDF"/>
    <hyperlink ref="C1910" r:id="rId3126" display="https://www.facebook.com/people/ANTT-X%C3%A3-Tri%E1%BB%87u-Long/100063623409795/"/>
    <hyperlink ref="C1911" r:id="rId3127" display="https://trieuphong.quangtri.gov.vn/x%C3%A3-tri%E1%BB%87u-long1"/>
    <hyperlink ref="C1913" r:id="rId3128" display="https://bdt.bacgiang.gov.vn/chi-tiet-tin-tuc/-/asset_publisher/ivaa62McqTU0/content/trao-oi-kinh-nghiem-thuc-hien-chuong-trinh-muc-tieu-quoc-gia-dan-toc-thieu-so-du-an-lien-ket-san-xuat-theo-chuoi-gia-tri-tai-quang-tri-va-thua-thien-h?inheritRedirect=false"/>
    <hyperlink ref="C1914" r:id="rId3129" display="https://www.facebook.com/doanxasontay/videos/1224288551923159/"/>
    <hyperlink ref="C1915" r:id="rId3130" display="https://xasonkim1.hatinh.gov.vn/"/>
    <hyperlink ref="C1916" r:id="rId3131" display="https://www.facebook.com/p/C%C3%B4ng-an-huy%E1%BB%87n-Minh-H%C3%B3a-100063651312687/"/>
    <hyperlink ref="C1917" r:id="rId3132" display="https://minhhoa.quangbinh.gov.vn/"/>
    <hyperlink ref="C1918" r:id="rId3133" display="https://www.facebook.com/p/C%C3%B4ng-an-x%C3%A3-T%C3%A2n-M%E1%BB%B9-H%C3%A0-H%C6%B0%C6%A1ng-S%C6%A1n-H%C3%A0-T%C4%A9nh-100063673751543/"/>
    <hyperlink ref="C1919" r:id="rId3134" display="https://xatanmyha.hatinh.gov.vn/"/>
    <hyperlink ref="C1920" r:id="rId3135" display="https://www.facebook.com/conganxakytien/"/>
    <hyperlink ref="C1921" r:id="rId3136" display="https://hscvtxka.hatinh.gov.vn/txkyanh/vbpq.nsf/4FAD63E00399B1AE47258ADF0009ED27/$file/19.-To-trinh-pd-QH-UBND-KY-NINH(29.02.2024_11h21p36)_signed.pdf"/>
    <hyperlink ref="C1922" r:id="rId3137" display="https://www.facebook.com/conganxaquangtrunghuyenthongnhat/"/>
    <hyperlink ref="C1923" r:id="rId3138" display="https://thongnhat.dongnai.gov.vn/Pages/gioithieu.aspx?CatID=8"/>
    <hyperlink ref="C1924" r:id="rId3139" display="https://www.facebook.com/DoanThanhnienCongantinhLaoCai/"/>
    <hyperlink ref="C1925" r:id="rId3140" display="https://www.laocai.gov.vn/"/>
    <hyperlink ref="C1927" r:id="rId3141" display="http://cuprong.eakar.daklak.gov.vn/"/>
    <hyperlink ref="C1928" r:id="rId3142" display="https://www.facebook.com/p/C%C3%B4ng-an-x%C3%A3-T%C3%A2n-Phong-Th%E1%BA%A1nh-Ph%C3%BA-B%E1%BA%BFn-Tre-100069438233126/"/>
    <hyperlink ref="C1929" r:id="rId3143" display="https://bentre.baohiemxahoi.gov.vn/tintuc/Pages/chuyen-muc-xa-hoi.aspx?CateID=0&amp;ItemID=6485&amp;OtItem=date"/>
    <hyperlink ref="C1930" r:id="rId3144" display="https://www.facebook.com/p/C%C3%B4ng-an-X%C3%A3-Long-H%C3%B2a-huy%E1%BB%87n-B%C3%ACnh-%C4%90%E1%BA%A1i-t%E1%BB%89nh-B%E1%BA%BFn-Tre-100069464461316/"/>
    <hyperlink ref="C1931" r:id="rId3145" display="https://binhdai.bentre.gov.vn/longhoa"/>
    <hyperlink ref="C1933" r:id="rId3146" display="https://thanhpho.sonla.gov.vn/1256/28424/64402/572043/chinh-tri/bi-thu-thanh-uy-doi-thoai-voi-nhan-dan-xa-chieng-xom"/>
    <hyperlink ref="C1935" r:id="rId3147" display="https://chauthanh.soctrang.gov.vn/huyenchauthanh/1308/33327/57720/349607/Uy-ban-nhan-dan-xa--Thi-tran/Uy-ban-han-dan-xa-Thuan-Hoa.aspx"/>
    <hyperlink ref="C1936" r:id="rId3148" display="https://www.facebook.com/p/C%C3%B4ng-an-x%C3%A3-M%E1%BB%B9-Ch%C3%A1nh-100069517094201/"/>
    <hyperlink ref="C1937" r:id="rId3149" display="https://bentre.gov.vn/Documents/848_danh_sach%20nguoi%20phat%20ngon.pdf"/>
    <hyperlink ref="C1938" r:id="rId3150" display="https://www.facebook.com/p/C%C3%B4ng-an-x%C3%A3-T%C3%A0-L%C3%A0i-100069517351308/"/>
    <hyperlink ref="C1939" r:id="rId3151" display="https://tanphu.dongnai.gov.vn/Pages/newsdetail.aspx?NewsId=5398&amp;CatId=75"/>
    <hyperlink ref="C1940" r:id="rId3152" display="https://www.facebook.com/p/C%C3%B4ng-an-x%C3%A3-S%E1%BA%ADp-Xa-huy%E1%BB%87n-Ph%C3%B9-Y%C3%AAn-t%E1%BB%89nh-S%C6%A1n-La-100069581702650/"/>
    <hyperlink ref="C1941" r:id="rId3153" display="https://sonla.gov.vn/tin-van-hoa-xa-hoi/nhung-thiet-hai-do-anh-huong-bao-so-3-tren-dia-ban-huyen-phu-yen-829956"/>
    <hyperlink ref="C1942" r:id="rId3154" display="https://www.facebook.com/p/C%C3%B4ng-an-x%C3%A3-S%C6%A1n-Ph%C3%BA-100069595145955/"/>
    <hyperlink ref="C1943" r:id="rId3155" display="https://sonphu.dinhhoa.thainguyen.gov.vn/tin-xa-phuong"/>
    <hyperlink ref="C1944" r:id="rId3156" display="https://www.facebook.com/p/C%C3%B4ng-an-x%C3%A3-Ch%C3%A2u-B%C3%ACnh-100069726939590/"/>
    <hyperlink ref="C1945" r:id="rId3157" display="http://chaubinh.giongtrom.bentre.gov.vn/"/>
    <hyperlink ref="C1947" r:id="rId3158" display="https://muongte.laichau.gov.vn/"/>
    <hyperlink ref="C1949" r:id="rId3159" display="https://giongtrom.bentre.gov.vn/"/>
    <hyperlink ref="C1951" r:id="rId3160" display="https://yenchau.sonla.gov.vn/?pageid=31386&amp;p_field=3758"/>
    <hyperlink ref="C1953" r:id="rId3161" display="https://camlo.quangtri.gov.vn/"/>
    <hyperlink ref="C1954" r:id="rId3162" display="https://www.facebook.com/PHONE02923650385/"/>
    <hyperlink ref="C1955" r:id="rId3163" display="https://vinhthanh.cantho.gov.vn/"/>
    <hyperlink ref="C1956" r:id="rId3164" display="https://www.facebook.com/p/C%C3%B4ng-An-X%C3%A3-Long-T%C3%A2n-100072414188764/"/>
    <hyperlink ref="C1957" r:id="rId3165" display="https://www.dongnai.gov.vn/"/>
    <hyperlink ref="C1958" r:id="rId3166" display="https://www.facebook.com/p/C%C3%B4ng-an-ph%C6%B0%E1%BB%9Dng-B%E1%BA%AFc-S%C6%A1n-TP-Tam-%C4%90i%E1%BB%87p-100069946128643/"/>
    <hyperlink ref="C1959" r:id="rId3167" display="https://bacson.tamdiep.ninhbinh.gov.vn/"/>
    <hyperlink ref="C1961" r:id="rId3168" display="https://ducbinhdong.songhinh.phuyen.gov.vn/"/>
    <hyperlink ref="C1962" r:id="rId3169" display="https://www.facebook.com/p/C%C3%B4ng-an-huy%E1%BB%87n-B%C3%ACnh-Giang-H%E1%BA%A3i-D%C6%B0%C6%A1ng-100070047815358/?locale=vi_VN"/>
    <hyperlink ref="C1963" r:id="rId3170" display="https://binhgiang.haiduong.gov.vn/"/>
    <hyperlink ref="C1964" r:id="rId3171" display="https://www.facebook.com/p/C%C3%B4ng-an-x%C3%A3-Tr%C6%B0%E1%BB%9Dng-Xu%C3%A2n-100057042440120/"/>
    <hyperlink ref="C1965" r:id="rId3172" display="https://dichvucong.gov.vn/p/home/dvc-tthc-co-quan-chi-tiet.html?id=409956"/>
    <hyperlink ref="C1966" r:id="rId3173" display="https://www.facebook.com/p/Tu%E1%BB%95i-tr%E1%BA%BB-C%C3%B4ng-an-TP-S%E1%BA%A7m-S%C6%A1n-100069346653553/?locale=te_IN"/>
    <hyperlink ref="C1967" r:id="rId3174" display="https://bacluong.thoxuan.thanhhoa.gov.vn/"/>
    <hyperlink ref="C1968" r:id="rId3175" display="https://www.facebook.com/p/C%C3%B4ng-an-x%C3%A3-H%C6%B0ng-Kh%C3%A1nh-Trung-A-100070163977598/?locale=vi_VN"/>
    <hyperlink ref="C1969" r:id="rId3176" display="https://bentre.gov.vn/news/Pages/Tintucsukien.aspx?Term=B%E1%BA%BFn%20Tre%20v%E1%BB%9Bi%20c%C3%B4ng%20d%C3%A2n&amp;ItemID=36492"/>
    <hyperlink ref="C1970" r:id="rId3177" display="https://www.facebook.com/p/C%C3%B4ng-an-huy%E1%BB%87n-Thu%E1%BA%ADn-Ch%C3%A2u-t%E1%BB%89nh-S%C6%A1n-La-100064903382297/"/>
    <hyperlink ref="C1971" r:id="rId3178" display="https://langson.gov.vn/"/>
    <hyperlink ref="C1972" r:id="rId3179" display="https://www.facebook.com/p/C%C3%B4ng-an-x%C3%A3-V%C4%83n-Ph%C3%BA-TP-Y%C3%AAn-B%C3%A1i-100067045363307/"/>
    <hyperlink ref="C1973" r:id="rId3180" display="http://vanphu.thanhphoyenbai.yenbai.gov.vn/"/>
    <hyperlink ref="C1974" r:id="rId3181" display="https://www.facebook.com/thcsdaihop.tu.ky/"/>
    <hyperlink ref="C1975" r:id="rId3182" display="https://kienthuy.haiphong.gov.vn/cac-xa-thi-tran/xa-dai-hop-308386"/>
    <hyperlink ref="C1976" r:id="rId3183" display="https://www.facebook.com/p/%C4%90o%C3%A0n-Thanh-ni%C3%AAn-C%C3%B4ng-an-t%E1%BB%89nh-%C4%90%E1%BA%AFk-L%E1%BA%AFk-100070405173006/"/>
    <hyperlink ref="C1977" r:id="rId3184" display="https://daklak.gov.vn/"/>
    <hyperlink ref="C1979" r:id="rId3185" display="https://sonla.gov.vn/4/469/61721/541293/tin-chinh-tri/chu-tich-uy-ban-trung-uong-mttq-viet-nam-du-ngay-hoi-dai-doan-ket-toan-dan-toc-tai-xom-5-xa-muon"/>
    <hyperlink ref="C1980" r:id="rId3186" display="https://www.facebook.com/p/C%C3%B4ng-an-x%C3%A3-Long-Th%E1%BB%8D-100082443905683/"/>
    <hyperlink ref="C1981" r:id="rId3187" display="https://longthanh.dongnai.gov.vn/"/>
    <hyperlink ref="C1983" r:id="rId3188" display="https://nongthonmoi.travinh.gov.vn/nhi-truong-ve-dich-nong-thon-moi-nam-2021/"/>
    <hyperlink ref="C1985" r:id="rId3189" display="https://tanthanh.langgiang.bacgiang.gov.vn/"/>
    <hyperlink ref="C1986" r:id="rId3190" display="https://www.facebook.com/p/C%C3%B4ng-an-x%C3%A3-%C4%90%E1%BA%A1i-Ph%C6%B0%E1%BB%9Bc-huy%E1%BB%87n-C%C3%A0ng-Long-t%E1%BB%89nh-Tr%C3%A0-Vinh-100070557765383/?locale=vi_VN"/>
    <hyperlink ref="C1987" r:id="rId3191" display="https://vinhlong.gov.vn/"/>
    <hyperlink ref="C1988" r:id="rId3192" display="https://www.facebook.com/p/C%C3%B4ng-An-Th%E1%BB%8B-Tr%E1%BA%A5n-Ch%E1%BB%A3-L%C3%A1ch-100070623230186/"/>
    <hyperlink ref="C1989" r:id="rId3193" display="https://cholach.bentre.gov.vn/"/>
    <hyperlink ref="C1990" r:id="rId3194" display="https://www.facebook.com/p/C%C3%B4ng-an-x%C3%A3-D%C6%B0%E1%BB%A1ng-%C4%90i%E1%BB%81m-huy%E1%BB%87n-Ch%C3%A2u-Th%C3%A0nh-t%E1%BB%89nh-Ti%E1%BB%81n-Giang-100070629619680/"/>
    <hyperlink ref="C1991" r:id="rId3195" display="https://chauthanh.tiengiang.gov.vn/chi-tiet-tin?/xa-duong-diem/8287952"/>
    <hyperlink ref="C1993" r:id="rId3196" display="https://www.travinh.gov.vn/"/>
    <hyperlink ref="C1995" r:id="rId3197" display="https://www.kontum.gov.vn/pages/detail/32892/Chu-tich-UBND-tinh-cong-nhan-xa-Po-Y-va-xa-Kon-Dao-dat-chuan-xa-NTM-nam-2018.html"/>
    <hyperlink ref="C1996" r:id="rId3198" display="https://www.facebook.com/100070689427573"/>
    <hyperlink ref="C1997" r:id="rId3199" display="https://bavi.hanoi.gov.vn/xa-phu-ong?p_p_auth=Tc2OyjVe&amp;p_p_id=49&amp;p_p_lifecycle=1&amp;p_p_state=normal&amp;p_p_mode=view&amp;_49_struts_action=%2Fmy_sites%2Fview&amp;_49_groupId=3676906&amp;_49_privateLayout=false"/>
    <hyperlink ref="C1998" r:id="rId3200" display="https://www.facebook.com/p/C%C3%B4ng-an-x%C3%A3-Kim-S%C6%A1n-100070693235318/"/>
    <hyperlink ref="C1999" r:id="rId3201" display="https://chauthanh.tiengiang.gov.vn/chi-tiet-tin?/xa-kim-son/9025950"/>
    <hyperlink ref="C2001" r:id="rId3202" display="https://huyenhoi.canglong.travinh.gov.vn/"/>
    <hyperlink ref="C2002" r:id="rId3203" display="https://www.facebook.com/dtncatquangngai/"/>
    <hyperlink ref="C2003" r:id="rId3204" display="https://quangngai.gov.vn/"/>
    <hyperlink ref="C2004" r:id="rId3205" display="https://www.facebook.com/p/C%C3%B4ng-an-x%C3%A3-Chi%E1%BB%81ng-B%C3%B4m-100070855406051/"/>
    <hyperlink ref="C2005" r:id="rId3206" display="https://dichvucong.gov.vn/p/home/dvc-tthc-co-quan-chi-tiet.html?id=369314"/>
    <hyperlink ref="C2006" r:id="rId3207" display="https://www.facebook.com/policetramy/"/>
    <hyperlink ref="C2007" r:id="rId3208" display="https://bactramy.quangnam.gov.vn/webcenter/portal/bactramy"/>
    <hyperlink ref="C2008" r:id="rId3209" display="https://www.facebook.com/conganxadonglac/"/>
    <hyperlink ref="C2009" r:id="rId3210" display="https://yenlap.phutho.gov.vn/khu-minh-cat-xa-dong-lac-to-chuc-ngay-hoi-dai-doan-ket-toan-dan-toc/"/>
    <hyperlink ref="C2010" r:id="rId3211" display="https://www.facebook.com/p/C%C3%B4ng-an-x%C3%A3-%C4%90%E1%BB%93ng-L%E1%BA%A1c-Nam-S%C3%A1ch-100072499323496/"/>
    <hyperlink ref="C2011" r:id="rId3212" display="http://donglac.namsach.haiduong.gov.vn/"/>
    <hyperlink ref="C2012" r:id="rId3213" display="https://www.facebook.com/people/C%C3%B4ng-an-x%C3%A3-Ta-Ma-Huy%E1%BB%87n-Tu%E1%BA%A7n-Gi%C3%A1o-T%E1%BB%89nh-%C4%90i%E1%BB%87n-Bi%C3%AAn/100071017850056/"/>
    <hyperlink ref="C2013" r:id="rId3214" display="https://stttt.dienbien.gov.vn/vi/about/danh-sach-nguoi-phat-ngon-tinh-dien-bien-nam-2018.html"/>
    <hyperlink ref="C2015" r:id="rId3215" display="https://laichau.gov.vn/tin-tuc-su-kien/hoat-dong-cua-lanh-dao-tinh/chu-tich-ubnd-tinh-tran-tien-dung-tiep-xuc-doi-thoai-truc-ti.html"/>
    <hyperlink ref="C2016" r:id="rId3216" display="https://www.facebook.com/tuoitrecongansonla/"/>
    <hyperlink ref="C2017" r:id="rId3217" display="https://laichau.gov.vn/thong-tin-nguoi-phat-ngon"/>
    <hyperlink ref="C2019" r:id="rId3218" display="https://gialac.giavien.ninhbinh.gov.vn/"/>
    <hyperlink ref="C2020" r:id="rId3219" display="https://www.facebook.com/p/Tu%E1%BB%95i-tr%E1%BA%BB-C%C3%B4ng-an-Th%C3%A1i-B%C3%ACnh-100068113789461/"/>
    <hyperlink ref="C2021" r:id="rId3220" display="https://quynhphu.thaibinh.gov.vn/danh-sach-cac-xa/xa-quynh-bao"/>
    <hyperlink ref="C2022" r:id="rId3221" display="https://www.facebook.com/p/C%C3%B4ng-an-x%C3%A3-%C4%90%E1%BA%B7ng-S%C6%A1n-huy%E1%BB%81n-%C4%90%C3%B4-L%C6%B0%C6%A1ng-100063686486546/"/>
    <hyperlink ref="C2023" r:id="rId3222" display="https://dangson.doluong.nghean.gov.vn/"/>
    <hyperlink ref="C2025" r:id="rId3223" display="https://sonla.gov.vn/tin-tuc-su-kien-71823/hoi-nghi-truyen-thong-ve-cay-gai-xanh-cua-du-an-an-giam-ngheo-thong-qua-phat-trien-san-xuat-nong-713690"/>
    <hyperlink ref="C2027" r:id="rId3224" display="https://tanloc.thoibinh.camau.gov.vn/hoat-dong-cua-to-chuc-co-so-dang/le-khoi-cong-xay-dung-cong-trinh-cau-dan-sinh-dong-xuan-xa-xuan-vien-huyen-yen-lap-tinh-phu-tho-99580"/>
    <hyperlink ref="C2028" r:id="rId3225" display="https://www.facebook.com/people/C%C3%B4ng-an-x%C3%A3-Gia-Ti%E1%BA%BFn-Gia-Vi%E1%BB%85n/100071308752507/"/>
    <hyperlink ref="C2029" r:id="rId3226" display="https://giatien.giavien.ninhbinh.gov.vn/"/>
    <hyperlink ref="C2030" r:id="rId3227" display="https://www.facebook.com/congantinhquangbinh/"/>
    <hyperlink ref="C2031" r:id="rId3228" display="https://quangbinh.gov.vn/"/>
    <hyperlink ref="C2033" r:id="rId3229" display="https://tuyenhoa.quangbinh.gov.vn/3cms/upload/huyentuyenhoa/File/358.%20%20K%E1%BA%BFt%20lu%E1%BA%ADn%20t%E1%BB%91%20c%C3%A1o%20Nguy%E1%BB%85n%20Anh%20Tu%E1%BA%A5n%20PCTUBND%20x%C3%A3%20Mai%20H%C3%B3a%20(03.04.2020_10h58p35)_signed-.pdf"/>
    <hyperlink ref="C2034" r:id="rId3230" display="https://www.facebook.com/tuoitreconganquangnam/"/>
    <hyperlink ref="C2035" r:id="rId3231" display="http://tradong.bactramy.quangnam.gov.vn/"/>
    <hyperlink ref="C2036" r:id="rId3232" display="https://www.facebook.com/p/X%C3%A3-T%C3%A2y-Ninh-Huy%E1%BB%87n-Ti%E1%BB%81n-H%E1%BA%A3i-T%E1%BB%89nh-Th%C3%A1i-B%C3%ACnh-100083339912531/"/>
    <hyperlink ref="C2037" r:id="rId3233" display="https://thaibinh.gov.vn/van-ban-phap-luat/van-ban-dieu-hanh/ve-viec-cho-phep-uy-ban-nhan-dan-xa-tay-ninh-huyen-tien-hai-.html"/>
    <hyperlink ref="C2038" r:id="rId3234" display="https://www.facebook.com/p/An-ninh-tr%E1%BA%ADt-t%E1%BB%B1-x%C3%A3-B%E1%BB%93-L%C3%BD-huy%E1%BB%87n-Tam-%C4%90%E1%BA%A3o-t%E1%BB%89nh-V%C4%A9nh-Ph%C3%BAc-100071376944152/"/>
    <hyperlink ref="C2039" r:id="rId3235" display="https://tamdao.vinhphuc.gov.vn/ct/cms/hethongchinhtri/uybanhuyen/Lists/xathitran/View_Detail.aspx?ItemID=30"/>
    <hyperlink ref="C2040" r:id="rId3236" display="https://www.facebook.com/p/C%C3%B4ng-an-x%C3%A3-T%C3%A2n-D%C6%B0%C6%A1ng-huy%E1%BB%87n-%C4%90%E1%BB%8Bnh-Ho%C3%A1-t%E1%BB%89nh-Th%C3%A1i-Nguy%C3%AAn-100071393120467/"/>
    <hyperlink ref="C2041" r:id="rId3237" display="https://tanduong.dinhhoa.thainguyen.gov.vn/"/>
    <hyperlink ref="C2043" r:id="rId3238" display="https://yenchau.sonla.gov.vn/?pageid=31386&amp;p_field=3758"/>
    <hyperlink ref="C2045" r:id="rId3239" display="https://tamduong.vinhphuc.gov.vn/noidung/phong-ban/Lists/PhongBan/view_detail.aspx?ItemId=250"/>
    <hyperlink ref="C2047" r:id="rId3240" display="https://thaibinh.gov.vn/van-ban-phap-luat/van-ban-dieu-hanh/ve-viec-cho-phep-uy-ban-nhan-dan-xa-song-an-huyen-vu-thu-chu3.html"/>
    <hyperlink ref="C2048" r:id="rId3241" display="https://www.facebook.com/p/C%C3%B4ng-an-huy%E1%BB%87n-Nam-S%C3%A1ch-H%E1%BA%A3i-D%C6%B0%C6%A1ng-100071442241264/"/>
    <hyperlink ref="C2049" r:id="rId3242" display="https://namsach.haiduong.gov.vn/"/>
    <hyperlink ref="C2050" r:id="rId3243" display="https://www.facebook.com/tuoitreconganquangbinh/"/>
    <hyperlink ref="C2051" r:id="rId3244" display="https://kimson.ninhbinh.gov.vn/gioi-thieu/xa-dinh-hoa"/>
    <hyperlink ref="C2052" r:id="rId3245" display="https://www.facebook.com/p/C%C3%B4ng-an-x%C3%A3-Ch%C3%A2u-B%C3%ACnh-100069726939590/"/>
    <hyperlink ref="C2053" r:id="rId3246" display="http://chaubinh.giongtrom.bentre.gov.vn/"/>
    <hyperlink ref="C2055" r:id="rId3247" display="https://muongte.laichau.gov.vn/"/>
    <hyperlink ref="C2057" r:id="rId3248" display="https://giongtrom.bentre.gov.vn/"/>
    <hyperlink ref="C2059" r:id="rId3249" display="https://yenchau.sonla.gov.vn/?pageid=31386&amp;p_field=3758"/>
    <hyperlink ref="C2060" r:id="rId3250" display="https://www.facebook.com/conganxaquangtrunghuyenthongnhat/"/>
    <hyperlink ref="C2061" r:id="rId3251" display="https://thongnhat.dongnai.gov.vn/Pages/gioithieu.aspx?CatID=8"/>
    <hyperlink ref="C2062" r:id="rId3252" display="https://www.facebook.com/DoanThanhnienCongantinhLaoCai/"/>
    <hyperlink ref="C2063" r:id="rId3253" display="https://www.laocai.gov.vn/"/>
    <hyperlink ref="C2065" r:id="rId3254" display="http://cuprong.eakar.daklak.gov.vn/"/>
    <hyperlink ref="C2066" r:id="rId3255" display="https://www.facebook.com/p/C%C3%B4ng-an-x%C3%A3-T%C3%A2n-Phong-Th%E1%BA%A1nh-Ph%C3%BA-B%E1%BA%BFn-Tre-100069438233126/"/>
    <hyperlink ref="C2067" r:id="rId3256" display="https://bentre.baohiemxahoi.gov.vn/tintuc/Pages/chuyen-muc-xa-hoi.aspx?CateID=0&amp;ItemID=6485&amp;OtItem=date"/>
    <hyperlink ref="C2068" r:id="rId3257" display="https://www.facebook.com/p/C%C3%B4ng-an-X%C3%A3-Long-H%C3%B2a-huy%E1%BB%87n-B%C3%ACnh-%C4%90%E1%BA%A1i-t%E1%BB%89nh-B%E1%BA%BFn-Tre-100069464461316/"/>
    <hyperlink ref="C2069" r:id="rId3258" display="https://binhdai.bentre.gov.vn/longhoa"/>
    <hyperlink ref="C2070" r:id="rId3259" display="https://www.facebook.com/p/C%C3%B4ng-an-x%C3%A3-Long-Th%E1%BB%8D-100082443905683/"/>
    <hyperlink ref="C2071" r:id="rId3260" display="https://longthanh.dongnai.gov.vn/"/>
    <hyperlink ref="C2073" r:id="rId3261" display="https://nongthonmoi.travinh.gov.vn/nhi-truong-ve-dich-nong-thon-moi-nam-2021/"/>
    <hyperlink ref="C2074" r:id="rId3262" display="https://www.facebook.com/policetramy/"/>
    <hyperlink ref="C2075" r:id="rId3263" display="https://bactramy.quangnam.gov.vn/webcenter/portal/bactramy"/>
    <hyperlink ref="C2077" r:id="rId3264" display="https://www.travinh.gov.vn/"/>
    <hyperlink ref="C2078" r:id="rId3265" display="https://www.facebook.com/p/C%C3%B4ng-an-x%C3%A3-V%C5%A9-L%E1%BA%A1c-CATP-Th%C3%A1i-B%C3%ACnh-100072005928183/"/>
    <hyperlink ref="C2079" r:id="rId3266" display="https://vulac.thanhpho.thaibinh.gov.vn/"/>
    <hyperlink ref="C2081" r:id="rId3267" display="https://huongvi.yenthe.bacgiang.gov.vn/"/>
    <hyperlink ref="C2082" r:id="rId3268" display="https://www.facebook.com/p/Vi%E1%BB%87t-H%C3%B9ng-V%C5%A9-Th%C6%B0-100071958408893/"/>
    <hyperlink ref="C2083" r:id="rId3269" display="https://thaibinh.gov.vn/van-ban-phap-luat/van-ban-dieu-hanh/ve-viec-giao-dat-cho-uy-ban-nhan-dan-xa-viet-hung-huyen-vu-t.html"/>
    <hyperlink ref="C2085" r:id="rId3270" display="http://duclong.nhoquan.ninhbinh.gov.vn/"/>
    <hyperlink ref="C2086" r:id="rId3271" display="https://www.facebook.com/p/C%C3%B4ng-an-x%C3%A3-Trung-H%C3%B3a-100071952129639/"/>
    <hyperlink ref="C2087" r:id="rId3272" display="https://trunghoa.quangbinh.gov.vn/"/>
    <hyperlink ref="C2089" r:id="rId3273" display="https://yenlap.phutho.gov.vn/"/>
    <hyperlink ref="C2090" r:id="rId3274" display="https://www.facebook.com/p/X%C3%A3-Xu%C3%A2n-Phong-100072015386393/"/>
    <hyperlink ref="C2091" r:id="rId3275" display="https://xuantruong.namdinh.gov.vn/"/>
    <hyperlink ref="C2093" r:id="rId3276" display="https://dichvucong.namdinh.gov.vn/portaldvc/KenhTin/dich-vu-cong-truc-tuyen.aspx?_dv=84E81800-2F85-82CA-C2BA-231B5D4F8BB0"/>
    <hyperlink ref="C2095" r:id="rId3277" display="https://hailam.hailang.quangtri.gov.vn/"/>
    <hyperlink ref="C2097" r:id="rId3278" display="https://haihau.namdinh.gov.vn/"/>
    <hyperlink ref="C2098" r:id="rId3279" display="https://www.facebook.com/p/Tu%E1%BB%95i-tr%E1%BA%BB-C%C3%B4ng-an-TP-S%E1%BA%A7m-S%C6%A1n-100069346653553/?locale=gn_PY"/>
    <hyperlink ref="C2099" r:id="rId3280" display="https://hason.hatrung.thanhhoa.gov.vn/"/>
    <hyperlink ref="C2100" r:id="rId3281" display="https://www.facebook.com/caxhaumytrinh/"/>
    <hyperlink ref="C2101" r:id="rId3282" display="https://caibe.tiengiang.gov.vn/xa-hau-my-trinh"/>
    <hyperlink ref="C2103" r:id="rId3283" display="https://ubndtp.caobang.gov.vn/ubnd-xa-hung-dao"/>
    <hyperlink ref="C2105" r:id="rId3284" display="https://thaibinh.gov.vn/van-ban-phap-luat/van-ban-dieu-hanh/ve-viec-cho-phep-uy-ban-nhan-dan-xa-vu-hoi-huyen-vu-thu-duoc.html?customDomain=thaibinh.gov.vn"/>
    <hyperlink ref="C2106" r:id="rId3285" display="https://www.facebook.com/p/C%C3%B4ng-an-x%C3%A3-Tr%E1%BB%B1c-Th%C3%A1i-100072039308025/"/>
    <hyperlink ref="C2107" r:id="rId3286" display="https://dichvucong.namdinh.gov.vn/portaldvc/KenhTin/dich-vu-cong-truc-tuyen.aspx?_dv=66985F40-11AF-1CAA-934C-2C0FCFDCDECE"/>
    <hyperlink ref="C2108" r:id="rId3287" display="https://www.facebook.com/p/Tu%E1%BB%95i-tr%E1%BA%BB-C%C3%B4ng-an-huy%E1%BB%87n-Ninh-Ph%C6%B0%E1%BB%9Bc-100068114569027/"/>
    <hyperlink ref="C2109" r:id="rId3288" display="https://mc.ninhthuan.gov.vn/portaldvc/KenhTin/dich-vu-cong-truc-tuyen.aspx?_dv=000.26.32.H43"/>
    <hyperlink ref="C2111" r:id="rId3289" display="https://quangnam.gov.vn/chu-tich-ubnd-tinh-quang-nam-le-van-dung-kiem-tra-sat-lo-tai-huyen-nam-giang-58784.html"/>
    <hyperlink ref="C2112" r:id="rId3290" display="https://www.facebook.com/p/C%C3%B4ng-an-x%C3%A3-H%C6%B0%C6%A1ng-N%E1%BB%99n-100072061436717/"/>
    <hyperlink ref="C2113" r:id="rId3291" display="https://tamnong.phutho.gov.vn/Chuyen-muc-tin/Chi-tiet-tin/t/xa-huong-non/title/243/ctitle/200"/>
    <hyperlink ref="C2115" r:id="rId3292" display="https://duchoa.longan.gov.vn/"/>
    <hyperlink ref="C2116" r:id="rId3293" display="https://www.facebook.com/Congantinhlaichau/"/>
    <hyperlink ref="C2117" r:id="rId3294" display="https://laichau.gov.vn/"/>
    <hyperlink ref="C2119" r:id="rId3295" display="https://baclieu.gov.vn/"/>
    <hyperlink ref="C2121" r:id="rId3296" display="https://vuthu.thaibinh.gov.vn/tin-tuc/chinh-tri/xa-song-la-ng-minh-quang-do-ng-chi-chu-ti-ch-uy-ban-nhan-dan.html"/>
    <hyperlink ref="C2122" r:id="rId3297" display="https://www.facebook.com/p/C%C3%B4ng-an-x%C3%A3-H%E1%BB%93ng-D%E1%BB%A5-Ninh-Giang-H%E1%BA%A3i-D%C6%B0%C6%A1ng-100072104303332/"/>
    <hyperlink ref="C2123" r:id="rId3298" display="http://hongdu.ninhgiang.haiduong.gov.vn/"/>
    <hyperlink ref="C2124" r:id="rId3299" display="https://www.facebook.com/p/C%C3%B4ng-an-x%C3%A3-TH%E1%BB%A4Y-S%C6%A0N-100072107333325/"/>
    <hyperlink ref="C2125" r:id="rId3300" display="https://thuyson.thaithuy.thaibinh.gov.vn/"/>
    <hyperlink ref="C2127" r:id="rId3301" display="https://baclieu.gov.vn/"/>
    <hyperlink ref="C2128" r:id="rId3302" display="https://www.facebook.com/CAHHoaiDuc/"/>
    <hyperlink ref="C2129" r:id="rId3303" display="http://hoaiduc.hanoi.gov.vn/"/>
    <hyperlink ref="C2131" r:id="rId3304" display="https://quangngai.gov.vn/web/xa-duc-lan/trang-chu"/>
    <hyperlink ref="C2132" r:id="rId3305" display="https://www.facebook.com/p/C%C3%B4ng-an-x%C3%A3-T%C3%A2n-D%C3%A2n-%C4%90%E1%BB%A9c-Th%E1%BB%8D-H%C3%A0-T%C4%A9nh-100072029606962/"/>
    <hyperlink ref="C2133" r:id="rId3306" display="https://ductho.hatinh.gov.vn/tandan/pages/2024-07-25/Khoi-cong-nha-tinh-nghia-cho-gia-dinh-chinh-sach-x-478365.aspx"/>
    <hyperlink ref="C2135" r:id="rId3307" display="https://nuithanh.quangnam.gov.vn/webcenter/portal/nuithanh"/>
    <hyperlink ref="C2136" r:id="rId3308" display="https://www.facebook.com/p/Tu%E1%BB%95i-tr%E1%BA%BB-C%C3%B4ng-an-huy%E1%BB%87n-Th%C3%A1i-Th%E1%BB%A5y-100083773900284/"/>
    <hyperlink ref="C2137" r:id="rId3309" display="https://thaithuy.thaibinh.gov.vn/"/>
    <hyperlink ref="C2138" r:id="rId3310" display="https://www.facebook.com/p/C%C3%B4ng-an-x%C3%A3-N%C3%A0-T%E1%BA%A5u-th%C3%A0nh-ph%E1%BB%91-%C4%90i%E1%BB%87n-Bi%C3%AAn-Ph%E1%BB%A7-100072035016233/"/>
    <hyperlink ref="C2139" r:id="rId3311" display="https://stttt.dienbien.gov.vn/vi/about/danh-sach-nguoi-phat-ngon-tinh-dien-bien-nam-2018.html"/>
    <hyperlink ref="C2140" r:id="rId3312" display="https://www.facebook.com/p/Tu%E1%BB%95i-tr%E1%BA%BB-C%C3%B4ng-an-huy%E1%BB%87n-M%C3%AA-Linh-100072183319533/?locale=vi_VN"/>
    <hyperlink ref="C2141" r:id="rId3313" display="https://melinh.hanoi.gov.vn/"/>
    <hyperlink ref="C2142" r:id="rId3314" display="https://www.facebook.com/groups/toi.yeu.xa.thuong.vuc.huyen.chuong.my/"/>
    <hyperlink ref="C2143" r:id="rId3315" display="https://chuongmy.hanoi.gov.vn/tin-van-hoa-xa-hoi/-/news/pde1maEQe4QT/28859.html;jsessionid=ZuG4C-+TunbmdhlISpXH436a.node66"/>
    <hyperlink ref="C2145" r:id="rId3316" display="https://yenchau.sonla.gov.vn/?pageid=31386&amp;p_field=3758"/>
    <hyperlink ref="C2146" r:id="rId3317" display="https://www.facebook.com/p/Tu%E1%BB%95i-Tr%E1%BA%BB-C%C3%B4ng-An-Huy%E1%BB%87n-Ch%C6%B0%C6%A1ng-M%E1%BB%B9-100028578047777/?locale=el_GR"/>
    <hyperlink ref="C2147" r:id="rId3318" display="https://chuongmy.hanoi.gov.vn/tin-noi-bat/-/asset_publisher/yy9z8Nun5PC2/content/truong-thcs-ngoc-hoa-to-chuc-le-ky-niem-60-nam-ngay-thanh-lap-truong-va-41-nam-ngay-nha-giao-viet-nam"/>
    <hyperlink ref="C2148" r:id="rId3319" display="https://www.facebook.com/groups/toi.yeu.xa.thuy.xuan.tien.huyen.chuong.my/"/>
    <hyperlink ref="C2149" r:id="rId3320" display="https://thuyxuantien.chuongmy.hanoi.gov.vn/gioi-thieu/co-cau-to-chuc/uy-ban-nhan-dan-thi-tran"/>
    <hyperlink ref="C2150" r:id="rId3321" display="https://www.facebook.com/p/C%C3%B4ng-an-x%C3%A3-Qu%E1%BA%A3ng-Ti%C3%AAn-Th%E1%BB%8B-x%C3%A3-Ba-%C4%90%E1%BB%93n-100072202249710/"/>
    <hyperlink ref="C2151" r:id="rId3322" display="https://dbnd.quangbinh.gov.vn/chi-tiet-tin/-/view-article/1/1515633979427/1689756165816"/>
    <hyperlink ref="C2153" r:id="rId3323" display="https://kienthuy.haiphong.gov.vn/cac-xa-thi-tran/xa-thuy-huong-308420"/>
    <hyperlink ref="C2154" r:id="rId3324" display="https://www.facebook.com/p/C%C3%B4ng-an-x%C3%A3-Hi%E1%BB%81n-Quan-huy%E1%BB%87n-Tam-N%C3%B4ng-T%E1%BB%89nh-Ph%C3%BA-Th%E1%BB%8D-100072248658440/"/>
    <hyperlink ref="C2155" r:id="rId3325" display="https://tamnong.phutho.gov.vn/Chuyen-muc-tin/Chi-tiet-tin/t/xa-hien-quan/title/248/ctitle/210"/>
    <hyperlink ref="C2156" r:id="rId3326" display="https://www.facebook.com/p/C%C3%B4ng-an-x%C3%A3-L%C6%B0%E1%BB%A1ng-V%C6%B0%E1%BB%A3ng-TP-Tuy%C3%AAn-Quang-100072249798874/"/>
    <hyperlink ref="C2157" r:id="rId3327" display="http://tnmt.tuyenquang.gov.vn/vi/tin-bai/quyet-dinh-so-381qd-ubnd-ngay-18102024-uy-ban-nhan-dan-tinh-phe-duyet-nhiem-vu-quy-hoach-chi-tiet-khu-do-thi-tai-xa-luong-vuong-thanh-pho-tuyen-quang?type=POSTED_CONTENT&amp;id=129431"/>
    <hyperlink ref="C2158" r:id="rId3328" display="https://www.facebook.com/tuoitreconganquangbinh/"/>
    <hyperlink ref="C2159" r:id="rId3329" display="https://quangninh.quangbinh.gov.vn/chi-tiet-tin/-/view-article/1/13836141261827/1505452092128"/>
    <hyperlink ref="C2161" r:id="rId3330" display="https://tanphudong.sadec.dongthap.gov.vn/"/>
    <hyperlink ref="C2162" r:id="rId3331" display="https://www.facebook.com/catbackan/?locale=vi_VN"/>
    <hyperlink ref="C2163" r:id="rId3332" display="https://backan.gov.vn/"/>
    <hyperlink ref="C2164" r:id="rId3333" display="https://www.facebook.com/CongAnTinhDienBien/"/>
    <hyperlink ref="C2165" r:id="rId3334" display="https://qppl.dienbien.gov.vn/"/>
    <hyperlink ref="C2166" r:id="rId3335" display="https://www.facebook.com/TTCADN/?locale=vi_VN"/>
    <hyperlink ref="C2167" r:id="rId3336" display="https://www.dongnai.gov.vn/"/>
    <hyperlink ref="C2168" r:id="rId3337" display="https://www.facebook.com/conganhanamonline/?locale=vi_VN"/>
    <hyperlink ref="C2169" r:id="rId3338" display="https://hanam.gov.vn/"/>
    <hyperlink ref="C2170" r:id="rId3339" display="https://www.facebook.com/CAHoaAnCB/"/>
    <hyperlink ref="C2171" r:id="rId3340" display="https://hoaan.caobang.gov.vn/"/>
    <hyperlink ref="C2172" r:id="rId3341" display="https://www.facebook.com/p/C%C3%B4ng-an-x%C3%A3-Loan-M%E1%BB%B9-100072338493333/"/>
    <hyperlink ref="C2173" r:id="rId3342" display="https://loanmy.vinhlong.gov.vn/"/>
    <hyperlink ref="C2175" r:id="rId3343" display="https://vinhphuc.gov.vn/ct/cms/HeThongChinhTriTinh/uybannhandan/Lists/QuyetDinh/View_Detail.aspx?ItemID=1148"/>
    <hyperlink ref="C2176" r:id="rId3344" display="https://www.facebook.com/p/C%C3%B4ng-an-x%C3%A3-T%C3%A2n-H%C6%B0%C6%A1ng-huy%E1%BB%87n-Ninh-Giang-t%E1%BB%89nh-H%E1%BA%A3i-D%C6%B0%C6%A1ng-100075710275776/"/>
    <hyperlink ref="C2177" r:id="rId3345" display="http://tanky.tuky.haiduong.gov.vn/"/>
    <hyperlink ref="C2178" r:id="rId3346" display="https://www.facebook.com/p/C%C3%B4ng-an-huy%E1%BB%87n-Thu%E1%BA%ADn-Ch%C3%A2u-t%E1%BB%89nh-S%C6%A1n-La-100064903382297/"/>
    <hyperlink ref="C2179" r:id="rId3347" display="https://sonla.gov.vn/4/469/61715/478330/hoi-dong-nhan-dan-tinh/danh-sach-thuong-truc-hdnd-tinh-son-la-khoa-xiv-nhiem-ky-2016-2021"/>
    <hyperlink ref="C2180" r:id="rId3348" display="https://www.facebook.com/tuoitreconganquangnam/"/>
    <hyperlink ref="C2181" r:id="rId3349" display="https://qppl.quangnam.gov.vn/Default.aspx?TabID=71&amp;VB=41260"/>
    <hyperlink ref="C2183" r:id="rId3350" display="https://namdinh.gov.vn/"/>
    <hyperlink ref="C2185" r:id="rId3351" display="https://vpubnd.quangnam.gov.vn/webcenter/portal/vpubnd"/>
    <hyperlink ref="C2187" r:id="rId3352" display="https://tranyen.yenbai.gov.vn/xa-thi-tran/xa-van-hoi"/>
    <hyperlink ref="C2188" r:id="rId3353" display="https://www.facebook.com/p/C%C3%B4ng-an-x%C3%A3-An-%E1%BA%A4p-Qu%E1%BB%B3nh-Ph%E1%BB%A5-Th%C3%A1i-B%C3%ACnh-100072376419877/"/>
    <hyperlink ref="C2189" r:id="rId3354" display="https://thaibinh.gov.vn/van-ban-phap-luat/van-ban-dieu-hanh/ban-hanh-dinh-muc-kinh-te-ky-thuat-ap-dung-cho-hoat-dong-khu.html"/>
    <hyperlink ref="C2190" r:id="rId3355" display="https://www.facebook.com/p/C%C3%B4ng-an-th%E1%BB%8B-tr%E1%BA%A5n-Tr%C3%A0-%C3%94n-100076167008723/?locale=vi_VN"/>
    <hyperlink ref="C2191" r:id="rId3356" display="https://traon.vinhlong.gov.vn/"/>
    <hyperlink ref="C2192" r:id="rId3357" display="https://www.facebook.com/congan.thaibinh.gov.vn/"/>
    <hyperlink ref="C2193" r:id="rId3358" display="https://thaibinh.gov.vn/"/>
    <hyperlink ref="C2194" r:id="rId3359" display="https://www.facebook.com/p/C%C3%B4ng-An-T%E1%BB%89nh-B%E1%BA%AFc-Ninh-100067184832103/"/>
    <hyperlink ref="C2195" r:id="rId3360" display="https://www.bacninh.gov.vn/web/xa-dong-cuu/uy-ban-nhan-dan-xa"/>
    <hyperlink ref="C2197" r:id="rId3361" display="https://binhphuoc.gov.vn/vi/news/thong-bao-lay-y-kien-gop-y/ubnd-huyen-phu-rieng-thong-bao-chuyen-dia-diem-lam-viec-23925.html"/>
    <hyperlink ref="C2199" r:id="rId3362" display="https://kongchro.gialai.gov.vn/Xa-%C4%90ak-To-Pang/Chuyen-muc/Thong-bao/Uy-ban-nhan-dan-xa-%C4%90ak-To-Pang-kien-toan-Ban-Chi-%C4%91.aspx"/>
    <hyperlink ref="C2201" r:id="rId3363" display="https://daithang.namdinh.gov.vn/"/>
    <hyperlink ref="C2202" r:id="rId3364" display="https://www.facebook.com/p/C%C3%B4ng-An-X%C3%A3-Long-T%C3%A2n-100072414188764/"/>
    <hyperlink ref="C2203" r:id="rId3365" display="https://longtan.phurieng.binhphuoc.gov.vn/"/>
    <hyperlink ref="C2204" r:id="rId3366" display="https://www.facebook.com/p/C%C3%B4ng-an-x%C3%A3-M%E1%BB%B9-Th%E1%BA%A1nh-An-B%E1%BA%BFn-Tre-100075841302470/"/>
    <hyperlink ref="C2205" r:id="rId3367" display="http://mythanhgiongtrom.bentre.gov.vn/"/>
    <hyperlink ref="C2206" r:id="rId3368" display="https://www.facebook.com/p/C%C3%B4ng-an-x%C3%A3-Hi%E1%BB%87p-C%C3%A1t-Nam-S%C3%A1ch-H%E1%BA%A3i-D%C6%B0%C6%A1ng-100072440046533/"/>
    <hyperlink ref="C2207" r:id="rId3369" display="http://hiepcat.namsach.haiduong.gov.vn/"/>
    <hyperlink ref="C2208" r:id="rId3370" display="https://www.facebook.com/Anninh24hnamdinh/"/>
    <hyperlink ref="C2209" r:id="rId3371" display="https://namdinh.gov.vn/"/>
    <hyperlink ref="C2211" r:id="rId3372" display="https://dichvucong.gov.vn/p/home/dvc-tthc-co-quan-chi-tiet.html?id=378816"/>
    <hyperlink ref="C2212" r:id="rId3373" display="https://www.facebook.com/dtncatquangngai/"/>
    <hyperlink ref="C2213" r:id="rId3374" display="https://quangngai.gov.vn/"/>
    <hyperlink ref="C2215" r:id="rId3375" display="https://phuninh.phutho.gov.vn/"/>
    <hyperlink ref="C2216" r:id="rId3376" display="https://www.facebook.com/p/C%C3%B4ng-an-x%C3%A3-T%C3%A2n-D%C3%A2n-%C4%90%E1%BB%A9c-Th%E1%BB%8D-H%C3%A0-T%C4%A9nh-100072029606962/"/>
    <hyperlink ref="C2217" r:id="rId3377" display="https://ductho.hatinh.gov.vn/tandan/pages/2024-07-25/Khoi-cong-nha-tinh-nghia-cho-gia-dinh-chinh-sach-x-478365.aspx"/>
    <hyperlink ref="C2219" r:id="rId3378" display="https://nuithanh.quangnam.gov.vn/webcenter/portal/nuithanh"/>
    <hyperlink ref="C2220" r:id="rId3379" display="https://www.facebook.com/p/Tu%E1%BB%95i-tr%E1%BA%BB-C%C3%B4ng-an-huy%E1%BB%87n-Th%C3%A1i-Th%E1%BB%A5y-100083773900284/"/>
    <hyperlink ref="C2221" r:id="rId3380" display="https://thaithuy.thaibinh.gov.vn/"/>
    <hyperlink ref="C2222" r:id="rId3381" display="https://www.facebook.com/p/C%C3%B4ng-an-x%C3%A3-N%C3%A0-T%E1%BA%A5u-th%C3%A0nh-ph%E1%BB%91-%C4%90i%E1%BB%87n-Bi%C3%AAn-Ph%E1%BB%A7-100072035016233/"/>
    <hyperlink ref="C2223" r:id="rId3382" display="https://stttt.dienbien.gov.vn/vi/about/danh-sach-nguoi-phat-ngon-tinh-dien-bien-nam-2018.html"/>
    <hyperlink ref="C2224" r:id="rId3383" display="https://www.facebook.com/p/C%C3%B4ng-an-ph%C6%B0%E1%BB%9Dng-K%E1%BB%B3-Trinh-th%E1%BB%8B-x%C3%A3-K%E1%BB%B3-Anh-H%C3%A0-T%C4%A9nh-100078038280365/"/>
    <hyperlink ref="C2225" r:id="rId3384" display="https://qppl.hatinh.gov.vn/vbpq.nsf/24A1E38996F0616B47258A91000B5EFE/$file/23.12.20-QD-dong-cua-mo-Thach-Anh-va-silic-cat-tai-phuong-Ky-Trinh-thi-xa-Ky-Anh(20.12.2023_16h13p24)_signed.pdf"/>
    <hyperlink ref="C2227" r:id="rId3385" display="https://vanphuoc.vanninh.khanhhoa.gov.vn/"/>
    <hyperlink ref="C2228" r:id="rId3386" display="https://www.facebook.com/p/Tu%E1%BB%95i-tr%E1%BA%BB-C%C3%B4ng-an-t%E1%BB%89nh-B%E1%BA%AFc-K%E1%BA%A1n-100057574024652/"/>
    <hyperlink ref="C2229" r:id="rId3387" display="https://bangthanh.pacnam.gov.vn/uy-ban-nhan-dan-xa/"/>
    <hyperlink ref="C2231" r:id="rId3388" display="http://congbao.tuyenquang.gov.vn/van-ban/van-ban/trang-799.html"/>
    <hyperlink ref="C2233" r:id="rId3389" display="https://www.laocai.gov.vn/tin-trong-tinh/thu-tuong-chinh-phu-tang-bang-khen-truong-thon-kho-vang-xa-coc-lau-huyen-bac-ha-1302758"/>
    <hyperlink ref="C2234" r:id="rId3390" display="https://www.facebook.com/tuoitreconganquangnam/"/>
    <hyperlink ref="C2235" r:id="rId3391" display="https://stc.quangnam.gov.vn/webcenter/portal/bantiepcongdan/pages_van-ban/chi-tiet?dDocName=PORTAL513627"/>
    <hyperlink ref="C2236" r:id="rId3392" display="https://www.facebook.com/reel/1394264471262745/"/>
    <hyperlink ref="C2237" r:id="rId3393" display="https://anthi.hungyen.gov.vn/"/>
    <hyperlink ref="C2239" r:id="rId3394" display="https://namdan.nghean.gov.vn/"/>
    <hyperlink ref="C2240" r:id="rId3395" display="https://www.facebook.com/doanthanhnienconganhanam/"/>
    <hyperlink ref="C2241" r:id="rId3396" display="https://stp.hanam.gov.vn/Pages/thong-bao-to-chuc-dau-gia-quyen-su-dung-dat-tai-xa-ngoc-son-huyen-kim-bang-637251157078117161.aspx"/>
    <hyperlink ref="C2242" r:id="rId3397" display="https://www.facebook.com/p/C%C3%B4ng-an-x%C3%A3-Y%C3%AAn-L%E1%BA%ADp-100073524621443/"/>
    <hyperlink ref="C2243" r:id="rId3398" display="https://m.chiemhoa.gov.vn/ubnd-xa-thi-tran.html"/>
    <hyperlink ref="C2244" r:id="rId3399" display="https://www.facebook.com/conganyenthuy/?locale=vi_VN"/>
    <hyperlink ref="C2245" r:id="rId3400" display="https://yenthuy.hoabinh.gov.vn/"/>
    <hyperlink ref="C2247" r:id="rId3401" display="https://bacgiang.gov.vn/web/ubnd-xa-phuong-son"/>
    <hyperlink ref="C2248" r:id="rId3402" display="https://www.facebook.com/335240251352885"/>
    <hyperlink ref="C2249" r:id="rId3403" display="https://phonghien.thuathienhue.gov.vn/"/>
    <hyperlink ref="C2250" r:id="rId3404" display="https://www.facebook.com/p/C%C3%B4ng-an-x%C3%A3-Kha-S%C6%A1n-huy%E1%BB%87n-Ph%C3%BA-B%C3%ACnh-t%E1%BB%89nh-Th%C3%A1i-Nguy%C3%AAn-100074959407128/"/>
    <hyperlink ref="C2251" r:id="rId3405" display="https://phubinh.thainguyen.gov.vn/xa-kha-son"/>
    <hyperlink ref="C2252" r:id="rId3406" display="https://www.facebook.com/p/Tu%E1%BB%95i-tr%E1%BA%BB-C%C3%B4ng-an-huy%E1%BB%87n-M%C3%AA-Linh-100072183319533/?locale=vi_VN"/>
    <hyperlink ref="C2253" r:id="rId3407" display="https://melinh.hanoi.gov.vn/"/>
    <hyperlink ref="C2254" r:id="rId3408" display="https://www.facebook.com/groups/toi.yeu.xa.thuong.vuc.huyen.chuong.my/"/>
    <hyperlink ref="C2255" r:id="rId3409" display="https://chuongmy.hanoi.gov.vn/tin-van-hoa-xa-hoi/-/news/pde1maEQe4QT/28859.html;jsessionid=ZuG4C-+TunbmdhlISpXH436a.node66"/>
    <hyperlink ref="C2257" r:id="rId3410" display="https://yenchau.sonla.gov.vn/?pageid=31386&amp;p_field=3758"/>
    <hyperlink ref="C2258" r:id="rId3411" display="https://www.facebook.com/p/Tu%E1%BB%95i-Tr%E1%BA%BB-C%C3%B4ng-An-Huy%E1%BB%87n-Ch%C6%B0%C6%A1ng-M%E1%BB%B9-100028578047777/?locale=el_GR"/>
    <hyperlink ref="C2259" r:id="rId3412" display="https://chuongmy.hanoi.gov.vn/tin-noi-bat/-/asset_publisher/yy9z8Nun5PC2/content/truong-thcs-ngoc-hoa-to-chuc-le-ky-niem-60-nam-ngay-thanh-lap-truong-va-41-nam-ngay-nha-giao-viet-nam"/>
    <hyperlink ref="C2260" r:id="rId3413" display="https://www.facebook.com/p/C%C3%B4ng-an-x%C3%A3-L%C3%A3ng-Ng%C3%A2m-100075829493020/"/>
    <hyperlink ref="C2261" r:id="rId3414" display="https://www.bacninh.gov.vn/web/xa-lang-ngam/uy-ban-nhan-dan-xa"/>
    <hyperlink ref="C2262" r:id="rId3415" display="https://www.facebook.com/p/C%C3%B4ng-An-Th%C3%A0nh-Ph%E1%BB%91-H%C6%B0ng-Y%C3%AAn-100057576334172/"/>
    <hyperlink ref="C2263" r:id="rId3416" display="https://hungyen.gov.vn/"/>
    <hyperlink ref="C2264" r:id="rId3417" display="https://www.facebook.com/catphochiminhofficial/?locale=vi_VN"/>
    <hyperlink ref="C2265" r:id="rId3418" display="https://vpub.hochiminhcity.gov.vn/"/>
    <hyperlink ref="C2266" r:id="rId3419" display="https://www.facebook.com/p/C%C3%B4ng-an-x%C3%A3-%C4%90%E1%BA%A1i-Ph%C3%BA-100075927830130/"/>
    <hyperlink ref="C2267" r:id="rId3420" display="https://m.nongthonmoituyenquang.gov.vn/media/files/2018/X%C3%A3-%C4%90%E1%BA%A1i-Ph%C3%BA.pdf"/>
    <hyperlink ref="C2268" r:id="rId3421" display="https://www.facebook.com/people/C%C3%B4ng-An-X%C3%A3-Minh-L%E1%BB%99c/100075944591201/"/>
    <hyperlink ref="C2269" r:id="rId3422" display="https://qppl.thanhhoa.gov.vn/vbpq_thanhhoa.nsf/0A29DBB4FE57586947258488003C059B/$file/d4007.signed.pdf"/>
    <hyperlink ref="C2270" r:id="rId3423" display="https://www.facebook.com/p/C%C3%B4ng-an-x%C3%A3-B%E1%BA%A3o-Thanh-Ph%C3%B9-Ninh-Ph%C3%BA-Th%E1%BB%8D-100075947355602/"/>
    <hyperlink ref="C2271" r:id="rId3424" display="https://phuninh.phutho.gov.vn/"/>
    <hyperlink ref="C2272" r:id="rId3425" display="https://www.facebook.com/p/C%C3%B4ng-an-x%C3%A3-Y%C3%AAn-Ph%E1%BB%A5-Y%C3%AAn-Phong-B%E1%BA%AFc-Ninh-100075965263068/"/>
    <hyperlink ref="C2273" r:id="rId3426" display="https://www.bacninh.gov.vn/web/ubnd-xa-yen-phu/ubnd-xa-yen-phu"/>
    <hyperlink ref="C2274" r:id="rId3427" display="https://www.facebook.com/tuoitreconganbacgiang/"/>
    <hyperlink ref="C2275" r:id="rId3428" display="https://bacgiang.gov.vn/"/>
    <hyperlink ref="C2276" r:id="rId3429" display="https://www.facebook.com/TuoitreConganVinhPhuc/"/>
    <hyperlink ref="C2277" r:id="rId3430" display="https://vinhphuc.gov.vn/"/>
    <hyperlink ref="C2279" r:id="rId3431" display="https://luonghoa.benluc.longan.gov.vn/uy-ban-nhan-dan"/>
    <hyperlink ref="C2280" r:id="rId3432" display="https://www.facebook.com/groups/toi.yeu.xa.thuy.xuan.tien.huyen.chuong.my/"/>
    <hyperlink ref="C2281" r:id="rId3433" display="https://thuyxuantien.chuongmy.hanoi.gov.vn/gioi-thieu/co-cau-to-chuc/uy-ban-nhan-dan-thi-tran"/>
    <hyperlink ref="C2282" r:id="rId3434" display="https://www.facebook.com/p/C%C3%B4ng-an-x%C3%A3-Qu%E1%BA%A3ng-Ti%C3%AAn-Th%E1%BB%8B-x%C3%A3-Ba-%C4%90%E1%BB%93n-100072202249710/"/>
    <hyperlink ref="C2283" r:id="rId3435" display="https://dbnd.quangbinh.gov.vn/chi-tiet-tin/-/view-article/1/1515633979427/1689756165816"/>
    <hyperlink ref="C2285" r:id="rId3436" display="https://kienthuy.haiphong.gov.vn/cac-xa-thi-tran/xa-thuy-huong-308420"/>
    <hyperlink ref="C2286" r:id="rId3437" display="https://www.facebook.com/p/C%C3%B4ng-an-th%E1%BB%8B-tr%E1%BA%A5n-Tr%C3%A0-%C3%94n-100076167008723/?locale=vi_VN"/>
    <hyperlink ref="C2287" r:id="rId3438" display="https://traon.vinhlong.gov.vn/"/>
    <hyperlink ref="C2288" r:id="rId3439" display="https://www.facebook.com/congan.thaibinh.gov.vn/"/>
    <hyperlink ref="C2289" r:id="rId3440" display="https://thaibinh.gov.vn/"/>
    <hyperlink ref="C2290" r:id="rId3441" display="https://www.facebook.com/p/C%C3%B4ng-An-T%E1%BB%89nh-B%E1%BA%AFc-Ninh-100067184832103/"/>
    <hyperlink ref="C2291" r:id="rId3442" display="https://www.bacninh.gov.vn/web/xa-dong-cuu/uy-ban-nhan-dan-xa"/>
    <hyperlink ref="C2293" r:id="rId3443" display="https://binhphuoc.gov.vn/vi/news/thong-bao-lay-y-kien-gop-y/ubnd-huyen-phu-rieng-thong-bao-chuyen-dia-diem-lam-viec-23925.html"/>
    <hyperlink ref="C2295" r:id="rId3444" display="https://kongchro.gialai.gov.vn/Xa-%C4%90ak-To-Pang/Chuyen-muc/Thong-bao/Uy-ban-nhan-dan-xa-%C4%90ak-To-Pang-kien-toan-Ban-Chi-%C4%91.aspx"/>
    <hyperlink ref="C2296" r:id="rId3445" display="https://www.facebook.com/ConganhuyenTienHai/"/>
    <hyperlink ref="C2297" r:id="rId3446" display="https://tienhai.thaibinh.gov.vn/"/>
    <hyperlink ref="C2299" r:id="rId3447" display="https://www.laocai.gov.vn/tin-trong-tinh/thu-tuong-chinh-phu-tang-bang-khen-truong-thon-kho-vang-xa-coc-lau-huyen-bac-ha-1302758"/>
    <hyperlink ref="C2300" r:id="rId3448" display="https://www.facebook.com/tuoitreconganquangnam/"/>
    <hyperlink ref="C2301" r:id="rId3449" display="https://stc.quangnam.gov.vn/webcenter/portal/bantiepcongdan/pages_van-ban/chi-tiet?dDocName=PORTAL513627"/>
    <hyperlink ref="C2302" r:id="rId3450" display="https://www.facebook.com/p/Tu%E1%BB%95i-tr%E1%BA%BB-C%C3%B4ng-an-Th%C3%A0nh-ph%E1%BB%91-V%C4%A9nh-Y%C3%AAn-100066497717181/?locale=gl_ES"/>
    <hyperlink ref="C2303" r:id="rId3451" display="https://chauly.quyhop.nghean.gov.vn/"/>
    <hyperlink ref="C2305" r:id="rId3452" display="https://dichvucong.gov.vn/p/home/dvc-tthc-co-quan-chi-tiet.html?id=400446"/>
    <hyperlink ref="C2306" r:id="rId3453" display="https://www.facebook.com/p/C%C3%B4ng-an-x%C3%A3-An-Ph%C6%B0%E1%BB%9Bc-huy%E1%BB%87n-Ch%C3%A2u-Th%C3%A0nh-100076481667672/"/>
    <hyperlink ref="C2307" r:id="rId3454" display="http://anphuoc.chauthanh.bentre.gov.vn/"/>
    <hyperlink ref="C2309" r:id="rId3455" display="https://chauthanh.haugiang.gov.vn/"/>
    <hyperlink ref="C2310" r:id="rId3456" display="https://www.facebook.com/p/C%C3%B4ng-an-ph%C6%B0%E1%BB%9Dng-T%C3%A2n-Th%E1%BB%8Bnh-100076493200543/"/>
    <hyperlink ref="C2311" r:id="rId3457" display="https://tanthinh.thainguyencity.gov.vn/gioi-thieu"/>
    <hyperlink ref="C2312" r:id="rId3458" display="https://www.facebook.com/p/C%C3%B4ng-an-x%C3%A3-Kim-B%C3%B4i-100065479419555/"/>
    <hyperlink ref="C2313" r:id="rId3459" display="https://kimboi.hoabinh.gov.vn/"/>
    <hyperlink ref="C2315" r:id="rId3460" display="https://giaothuy.namdinh.gov.vn/"/>
    <hyperlink ref="C2317" r:id="rId3461" display="https://vinhlong.gov.vn/"/>
    <hyperlink ref="C2318" r:id="rId3462" display="https://www.facebook.com/groups/toi.yeu.xa.thuy.xuan.tien.huyen.chuong.my/"/>
    <hyperlink ref="C2319" r:id="rId3463" display="https://thuyxuantien.chuongmy.hanoi.gov.vn/gioi-thieu/co-cau-to-chuc/uy-ban-nhan-dan-thi-tran"/>
    <hyperlink ref="C2320" r:id="rId3464" display="https://www.facebook.com/p/C%C3%B4ng-an-x%C3%A3-Qu%E1%BA%A3ng-Ti%C3%AAn-Th%E1%BB%8B-x%C3%A3-Ba-%C4%90%E1%BB%93n-100072202249710/"/>
    <hyperlink ref="C2321" r:id="rId3465" display="https://dbnd.quangbinh.gov.vn/chi-tiet-tin/-/view-article/1/1515633979427/1689756165816"/>
    <hyperlink ref="C2323" r:id="rId3466" display="https://kienthuy.haiphong.gov.vn/cac-xa-thi-tran/xa-thuy-huong-308420"/>
    <hyperlink ref="C2324" r:id="rId3467" display="https://www.facebook.com/p/C%C3%B4ng-an-x%C3%A3-B%E1%BB%99c-Nhi%C3%AAu-huy%E1%BB%87n-%C4%90%E1%BB%8Bnh-Ho%C3%A1-t%E1%BB%89nh-Th%C3%A1i-Nguy%C3%AAn-100069541244812/"/>
    <hyperlink ref="C2325" r:id="rId3468" display="http://bocnhieu.dinhhoa.thainguyen.gov.vn/tin-xa-phuong"/>
    <hyperlink ref="C2326" r:id="rId3469" display="https://www.facebook.com/congancamthuy/"/>
    <hyperlink ref="C2327" r:id="rId3470" display="https://camphu.camthuy.thanhhoa.gov.vn/"/>
    <hyperlink ref="C2328" r:id="rId3471" display="https://www.facebook.com/phongchaybinhthuan/?locale=vi_VN"/>
    <hyperlink ref="C2329" r:id="rId3472" display="https://binhthuan.gov.vn/"/>
    <hyperlink ref="C2330" r:id="rId3473" display="https://www.facebook.com/p/C%C3%B4ng-an-ph%C6%B0%E1%BB%9Dng-K%E1%BB%B3-Trinh-th%E1%BB%8B-x%C3%A3-K%E1%BB%B3-Anh-H%C3%A0-T%C4%A9nh-100078038280365/"/>
    <hyperlink ref="C2331" r:id="rId3474" display="https://qppl.hatinh.gov.vn/vbpq.nsf/24A1E38996F0616B47258A91000B5EFE/$file/23.12.20-QD-dong-cua-mo-Thach-Anh-va-silic-cat-tai-phuong-Ky-Trinh-thi-xa-Ky-Anh(20.12.2023_16h13p24)_signed.pdf"/>
    <hyperlink ref="C2333" r:id="rId3475" display="https://vanphuoc.vanninh.khanhhoa.gov.vn/"/>
    <hyperlink ref="C2334" r:id="rId3476" display="https://www.facebook.com/p/Tu%E1%BB%95i-tr%E1%BA%BB-C%C3%B4ng-an-t%E1%BB%89nh-B%E1%BA%AFc-K%E1%BA%A1n-100057574024652/"/>
    <hyperlink ref="C2335" r:id="rId3477" display="https://bangthanh.pacnam.gov.vn/uy-ban-nhan-dan-xa/"/>
    <hyperlink ref="C2337" r:id="rId3478" display="http://congbao.tuyenquang.gov.vn/van-ban/van-ban/trang-799.html"/>
    <hyperlink ref="C2339" r:id="rId3479" display="https://mc.ninhthuan.gov.vn/portaldvc/KenhTin/dich-vu-cong-truc-tuyen.aspx?_dv=000-21-32-H43"/>
    <hyperlink ref="C2340" r:id="rId3480" display="https://www.facebook.com/p/C%C3%B4ng-an-x%C3%A3-V%C5%A9-L%E1%BB%85-huy%E1%BB%87n-B%E1%BA%AFc-S%C6%A1n-t%E1%BB%89nh-L%E1%BA%A1ng-S%C6%A1n-100078475732959/"/>
    <hyperlink ref="C2341" r:id="rId3481" display="https://bacson.langson.gov.vn/upload/105419/20231214/411ce321b547391058201df134274dfbTB_2089_20UBND.pdf"/>
    <hyperlink ref="C2342" r:id="rId3482" display="https://www.facebook.com/profile.php?id=100078868363461&amp;locale=ms_MY&amp;_rdr"/>
    <hyperlink ref="C2343" r:id="rId3483" display="https://xasontrung.hatinh.gov.vn/"/>
    <hyperlink ref="C2345" r:id="rId3484" display="https://triton.angiang.gov.vn/wps/portal/Home"/>
    <hyperlink ref="C2347" r:id="rId3485" display="https://phutho.phutan.angiang.gov.vn/"/>
    <hyperlink ref="C2348" r:id="rId3486" display="https://www.facebook.com/TuoitreConganbentre/"/>
    <hyperlink ref="C2349" r:id="rId3487" display="https://bentre.gov.vn/"/>
    <hyperlink ref="C2350" r:id="rId3488" display="https://www.facebook.com/tuoitreconganlangson/"/>
    <hyperlink ref="C2351" r:id="rId3489" display="https://langson.gov.vn/tin-moi/lanh-dao-ubnd-tinh-du-le-don-bang-cong-nhan-xa-dong-y-huyen-bac-son-dat-chuan-nong-thon-moi-kieu-mau-nam-2023.html"/>
    <hyperlink ref="C2352" r:id="rId3490" display="https://www.facebook.com/p/C%C3%B4ng-an-x%C3%A3-Ch%C3%A2n-L%C3%BD-huy%E1%BB%87n-L%C3%BD-Nh%C3%A2n-T%E1%BB%89nh-H%C3%A0-Nam-100079501745675/"/>
    <hyperlink ref="C2353" r:id="rId3491" display="https://lynhan.hanam.gov.vn/Pages/Thong-tin-ve-lanh-%C4%91ao-xa--thi-tran792346957.aspx"/>
    <hyperlink ref="C2355" r:id="rId3492" display="https://quangngai.gov.vn/web/xa-duc-lan/trang-chu"/>
    <hyperlink ref="C2356" r:id="rId3493" display="https://www.facebook.com/p/C%C3%B4ng-an-x%C3%A3-T%C3%A2n-D%C3%A2n-%C4%90%E1%BB%A9c-Th%E1%BB%8D-H%C3%A0-T%C4%A9nh-100072029606962/"/>
    <hyperlink ref="C2357" r:id="rId3494" display="https://ductho.hatinh.gov.vn/tandan/pages/2024-07-25/Khoi-cong-nha-tinh-nghia-cho-gia-dinh-chinh-sach-x-478365.aspx"/>
    <hyperlink ref="C2359" r:id="rId3495" display="https://nuithanh.quangnam.gov.vn/webcenter/portal/nuithanh"/>
    <hyperlink ref="C2360" r:id="rId3496" display="https://www.facebook.com/p/Tu%E1%BB%95i-tr%E1%BA%BB-C%C3%B4ng-an-huy%E1%BB%87n-Th%C3%A1i-Th%E1%BB%A5y-100083773900284/"/>
    <hyperlink ref="C2361" r:id="rId3497" display="https://thaithuy.thaibinh.gov.vn/"/>
    <hyperlink ref="C2362" r:id="rId3498" display="https://www.facebook.com/p/C%C3%B4ng-an-x%C3%A3-N%C3%A0-T%E1%BA%A5u-th%C3%A0nh-ph%E1%BB%91-%C4%90i%E1%BB%87n-Bi%C3%AAn-Ph%E1%BB%A7-100072035016233/"/>
    <hyperlink ref="C2363" r:id="rId3499" display="https://stttt.dienbien.gov.vn/vi/about/danh-sach-nguoi-phat-ngon-tinh-dien-bien-nam-2018.html"/>
    <hyperlink ref="C2364" r:id="rId3500" display="https://www.facebook.com/p/Tu%E1%BB%95i-tr%E1%BA%BB-C%C3%B4ng-an-huy%E1%BB%87n-M%C3%AA-Linh-100072183319533/?locale=vi_VN"/>
    <hyperlink ref="C2365" r:id="rId3501" display="https://melinh.hanoi.gov.vn/"/>
    <hyperlink ref="C2366" r:id="rId3502" display="https://www.facebook.com/groups/toi.yeu.xa.thuong.vuc.huyen.chuong.my/"/>
    <hyperlink ref="C2367" r:id="rId3503" display="https://chuongmy.hanoi.gov.vn/tin-van-hoa-xa-hoi/-/news/pde1maEQe4QT/28859.html;jsessionid=ZuG4C-+TunbmdhlISpXH436a.node66"/>
    <hyperlink ref="C2368" r:id="rId3504" display="https://www.facebook.com/profile.php?id=100072188300088"/>
    <hyperlink ref="C2369" r:id="rId3505" display="https://yenchau.sonla.gov.vn/?pageid=31386&amp;p_field=3758"/>
    <hyperlink ref="C2370" r:id="rId3506" display="https://www.facebook.com/groups/toi.yeu.xa.ngoc.hoa.huyen.chuong.my/"/>
    <hyperlink ref="C2371" r:id="rId3507" display="https://chuongmy.hanoi.gov.vn/tin-noi-bat/-/asset_publisher/yy9z8Nun5PC2/content/truong-thcs-ngoc-hoa-to-chuc-le-ky-niem-60-nam-ngay-thanh-lap-truong-va-41-nam-ngay-nha-giao-viet-nam"/>
    <hyperlink ref="C2372" r:id="rId3508" display="https://www.facebook.com/p/Tu%E1%BB%95i-tr%E1%BA%BB-C%C3%B4ng-an-t%E1%BB%89nh-Ki%C3%AAn-Giang-100064349125717/"/>
    <hyperlink ref="C2373" r:id="rId3509" display="https://tanchau.tayninh.gov.vn/vi/page/Uy-ban-nhan-dan-xa-Thanh-Dong.html"/>
    <hyperlink ref="C2374" r:id="rId3510" display="https://www.facebook.com/p/C%C3%B4ng-an-x%C3%A3-Li%C3%AAn-Hoa-Ph%C3%B9-Ninh-Ph%C3%BA-Th%E1%BB%8D-100082110200923/"/>
    <hyperlink ref="C2375" r:id="rId3511" display="https://lienhoa.phuninh.phutho.gov.vn/gioi-thieu/co-cau-to-chuc/"/>
    <hyperlink ref="C2376" r:id="rId3512" display="https://www.facebook.com/people/C%C3%B4ng-an-t%E1%BB%89nh-Qu%E1%BA%A3ng-Tr%E1%BB%8B/61567068835674/?_rdr"/>
    <hyperlink ref="C2377" r:id="rId3513" display="https://www.quangtri.gov.vn/"/>
    <hyperlink ref="C2378" r:id="rId3514" display="https://www.facebook.com/p/C%C3%B4ng-an-x%C3%A3-C%C3%B9-V%C3%A2n-huy%E1%BB%87n-%C4%90%E1%BA%A1i-T%E1%BB%AB-t%E1%BB%89nh-Th%C3%A1i-Nguy%C3%AAn-100082798402298/"/>
    <hyperlink ref="C2379" r:id="rId3515" display="https://cuvan.daitu.thainguyen.gov.vn/"/>
    <hyperlink ref="C2380" r:id="rId3516" display="https://www.facebook.com/p/C%C3%B4ng-an-X%C3%A3-Kim-%C4%90%E1%BB%A9c-100072062261654/?_rdr"/>
    <hyperlink ref="C2381" r:id="rId3517" display="http://svhttdl.phutho.gov.vn/tin/le-don-nhan-bang-xep-hang-di-tich-lich-su-van-hoa-cap-tinh-mieu-lai-len-xa-kim-duc-thanh-pho-viet-tri-tinh-phu-tho_2651.html"/>
    <hyperlink ref="C2383" r:id="rId3518" display="https://lienminh.namdinh.gov.vn/"/>
    <hyperlink ref="C2384" r:id="rId3519" display="https://www.facebook.com/p/C%C3%B4ng-an-x%C3%A3-V%C4%A9nh-B%C3%ACnh-100072074544071/"/>
    <hyperlink ref="C2385" r:id="rId3520" display="https://vienkiemsat.cantho.gov.vn/tang-qua-cho-cac-ho-ngheo-va-ho-can-ngheo-nhan-dip-tet-quan-dan-tai-xa-vinh-binh"/>
    <hyperlink ref="C2387" r:id="rId3521" display="http://gialam.hanoi.gov.vn/"/>
    <hyperlink ref="C2389" r:id="rId3522" display="https://vuthu.thaibinh.gov.vn/"/>
    <hyperlink ref="C2390" r:id="rId3523" display="https://www.facebook.com/p/C%C3%B4ng-an-x%C3%A3-Quang-Kim-huy%E1%BB%87n-B%C3%A1t-X%C3%A1t-L%C3%A0o-Cai-100083057086428/?_rdr"/>
    <hyperlink ref="C2391" r:id="rId3524" display="https://hdnd.laocai.gov.vn/xa-phuong-thi-tran/ky-hop-thu-nhat-hdnd-xa-quang-kim-khoa-xix-nhiem-ky-2021-2026-593140"/>
    <hyperlink ref="C2392" r:id="rId3525" display="https://www.facebook.com/p/C%C3%B4ng-an-x%C3%A3-Ch%C3%AD-T%C3%A2n-100070525734695/?locale=fy_NL"/>
    <hyperlink ref="C2393" r:id="rId3526" display="https://www.quangninh.gov.vn/donvi/xahiephoa/Trang/ChiTietTinTuc.aspx?nid=943"/>
    <hyperlink ref="C2394" r:id="rId3527" display="https://www.facebook.com/p/C%C3%B4ng-an-x%C3%A3-Ng%E1%BB%8Dc-Quan-100022836976673/"/>
    <hyperlink ref="C2395" r:id="rId3528" display="https://doanhung.phutho.gov.vn/Chuyen-muc-tin/Chi-tiet-tin/tabid/92/title/15599/ctitle/3/language/vi-VN/Default.aspx"/>
    <hyperlink ref="C2396" r:id="rId3529" display="https://www.facebook.com/pages/C%C3%B4ng%20An%20Huy%E1%BB%87n%20%C4%90%E1%BA%A1i%20T%E1%BB%AB%20T%E1%BB%89nh%20Th%C3%A1i%20Nguy%C3%AAn/1659910630732881/"/>
    <hyperlink ref="C2397" r:id="rId3530" display="https://daitu.thainguyen.gov.vn/"/>
    <hyperlink ref="C2399" r:id="rId3531" display="https://bentre.gov.vn/Documents/848_danh_sach%20nguoi%20phat%20ngon.pdf"/>
    <hyperlink ref="C2401" r:id="rId3532" display="https://thanhxuan.hanoi.gov.vn/"/>
    <hyperlink ref="C2402" r:id="rId3533" display="https://www.facebook.com/CADKN/"/>
    <hyperlink ref="C2403" r:id="rId3534" display="https://lamdong.gov.vn/sites/damrong/gioithieu/danhbahuyen/SitePages/ubnd-cac-xa.aspx"/>
    <hyperlink ref="C2405" r:id="rId3535" display="https://m.hdndtuyenquang.gov.vn/dai-bieu-voi-cu-tri/tra-loi-y-kien/yen-son/xa-dao-vien.html"/>
    <hyperlink ref="C2406" r:id="rId3536" display="https://www.facebook.com/p/C%C3%B4ng-an-x%C3%A3-%C4%90%E1%BA%B7ng-L%E1%BB%85-huy%E1%BB%87n-%C3%82n-Thi-t%E1%BB%89nh-H%C6%B0ng-Y%C3%AAn-100070670761232/"/>
    <hyperlink ref="C2407" r:id="rId3537" display="https://dichvucong.hungyen.gov.vn/dichvucong/hotline"/>
    <hyperlink ref="C2408" r:id="rId3538" display="https://www.facebook.com/p/C%C3%B4ng-An-x%C3%A3-%C4%90%E1%BB%8Bnh-B%C3%ACnh-Y%C3%AAn-%C4%90%E1%BB%8Bnh-Thanh-Ho%C3%A1-100083486191339/"/>
    <hyperlink ref="C2409" r:id="rId3539" display="https://kimson.ninhbinh.gov.vn/gioi-thieu/xa-dinh-hoa"/>
    <hyperlink ref="C2410" r:id="rId3540" display="https://www.facebook.com/p/Tu%E1%BB%95i-tr%E1%BA%BB-C%C3%B4ng-an-huy%E1%BB%87n-M%C3%AA-Linh-100072183319533/?locale=vi_VN"/>
    <hyperlink ref="C2411" r:id="rId3541" display="https://melinh.hanoi.gov.vn/"/>
    <hyperlink ref="C2412" r:id="rId3542" display="https://www.facebook.com/groups/toi.yeu.xa.thuong.vuc.huyen.chuong.my/"/>
    <hyperlink ref="C2413" r:id="rId3543" display="https://chuongmy.hanoi.gov.vn/tin-van-hoa-xa-hoi/-/news/pde1maEQe4QT/28859.html;jsessionid=ZuG4C-+TunbmdhlISpXH436a.node66"/>
    <hyperlink ref="C2414" r:id="rId3544" display="https://www.facebook.com/profile.php?id=100072188300088"/>
    <hyperlink ref="C2415" r:id="rId3545" display="https://yenchau.sonla.gov.vn/?pageid=31386&amp;p_field=3758"/>
    <hyperlink ref="C2416" r:id="rId3546" display="https://www.facebook.com/groups/toi.yeu.xa.ngoc.hoa.huyen.chuong.my/"/>
    <hyperlink ref="C2417" r:id="rId3547" display="https://chuongmy.hanoi.gov.vn/tin-noi-bat/-/asset_publisher/yy9z8Nun5PC2/content/truong-thcs-ngoc-hoa-to-chuc-le-ky-niem-60-nam-ngay-thanh-lap-truong-va-41-nam-ngay-nha-giao-viet-nam"/>
    <hyperlink ref="C2418" r:id="rId3548" display="https://www.facebook.com/100079671240551/photos/494625456536492/?_rdr"/>
    <hyperlink ref="C2419" r:id="rId3549" display="https://phubinh.thainguyen.gov.vn/xa-uc-ky"/>
    <hyperlink ref="C2420" r:id="rId3550" display="https://www.facebook.com/p/C%C3%B4ng-an-X%C3%A3-%C4%90%C3%A0o-Vi%C3%AAn-Th%E1%BB%8B-x%C3%A3-Qu%E1%BA%BF-V%C3%B5-100082317493607/"/>
    <hyperlink ref="C2421" r:id="rId3551" display="https://quevo.bacninh.gov.vn/news/-/details/22344/xa-ao-vien"/>
    <hyperlink ref="C2422" r:id="rId3552" display="https://www.facebook.com/p/C%C3%B4ng-an-x%C3%A3-%C4%90%C3%A0o-X%C3%A1-huy%E1%BB%87n-Ph%C3%BA-B%C3%ACnh-t%E1%BB%89nh-Th%C3%A1i-Nguy%C3%AAn-100071540445476/"/>
    <hyperlink ref="C2423" r:id="rId3553" display="https://phubinh.thainguyen.gov.vn/xa-dao-xa"/>
    <hyperlink ref="C2424" r:id="rId3554" display="https://www.facebook.com/p/C%C3%B4ng-an-x%C3%A3-%C4%90%C3%A0-S%C6%A1n-100067119197567/"/>
    <hyperlink ref="C2425" r:id="rId3555" display="https://dason.doluong.nghean.gov.vn/"/>
    <hyperlink ref="C2426" r:id="rId3556" display="https://www.facebook.com/p/C%C3%B4ng-an-x%C3%A3-%C4%90%C3%A1-%C4%90%E1%BB%8F-huy%E1%BB%87n-Ph%C3%B9-Y%C3%AAn-t%E1%BB%89nh-S%C6%A1n-La-100069499724470/?locale=nn_NO"/>
    <hyperlink ref="C2427" r:id="rId3557" display="https://dado.phuyen.sonla.gov.vn/uy-ban-nhan-dan"/>
    <hyperlink ref="C2428" r:id="rId3558" display="https://www.facebook.com/groups/toi.yeu.xa.thuy.xuan.tien.huyen.chuong.my/"/>
    <hyperlink ref="C2429" r:id="rId3559" display="https://thuyxuantien.chuongmy.hanoi.gov.vn/gioi-thieu/co-cau-to-chuc/uy-ban-nhan-dan-thi-tran"/>
    <hyperlink ref="C2430" r:id="rId3560" display="https://www.facebook.com/p/C%C3%B4ng-an-x%C3%A3-Qu%E1%BA%A3ng-Ti%C3%AAn-Th%E1%BB%8B-x%C3%A3-Ba-%C4%90%E1%BB%93n-100072202249710/"/>
    <hyperlink ref="C2431" r:id="rId3561" display="https://dbnd.quangbinh.gov.vn/chi-tiet-tin/-/view-article/1/1515633979427/1689756165816"/>
    <hyperlink ref="C2433" r:id="rId3562" display="https://kienthuy.haiphong.gov.vn/cac-xa-thi-tran/xa-thuy-huong-308420"/>
    <hyperlink ref="C2434" r:id="rId3563" display="https://www.facebook.com/p/C%C3%B4ng-an-x%C3%A3-Long-Th%E1%BB%8D-100082443905683/"/>
    <hyperlink ref="C2435" r:id="rId3564" display="https://longthanh.dongnai.gov.vn/"/>
    <hyperlink ref="C2436" r:id="rId3565" display="https://www.facebook.com/p/C%C3%B4ng-An-x%C3%A3-Nh%E1%BB%8B-Tr%C6%B0%E1%BB%9Dng-100070518379236/"/>
    <hyperlink ref="C2437" r:id="rId3566" display="https://nongthonmoi.travinh.gov.vn/nhi-truong-ve-dich-nong-thon-moi-nam-2021/"/>
    <hyperlink ref="C2438" r:id="rId3567" display="https://www.facebook.com/tdlongan/?locale=vi_VN"/>
    <hyperlink ref="C2439" r:id="rId3568" display="https://www.longan.gov.vn/"/>
    <hyperlink ref="C2440" r:id="rId3569" display="https://www.facebook.com/p/C%E1%BB%95ng-th%C3%B4ng-tin-%C4%91i%E1%BB%87n-t%E1%BB%AD-UBND-x%C3%A3-Tam-B%C3%ACnh-100064514929795/"/>
    <hyperlink ref="C2441" r:id="rId3570" display="https://cailay.tiengiang.gov.vn/cac-xa"/>
    <hyperlink ref="C2442" r:id="rId3571" display="https://www.facebook.com/p/C%C3%B4ng-an-x%C3%A3-Th%E1%BA%A1ch-H%E1%BB%99i-100064363196517/"/>
    <hyperlink ref="C2443" r:id="rId3572" display="https://thachha.hatinh.gov.vn/portal/pages/2023-12-07/UBND-huyen-Thach-Ha-to-chuc-doi-thoai-chinh-sach-v-472761.aspx"/>
    <hyperlink ref="C2444" r:id="rId3573" display="https://www.facebook.com/thahspt/"/>
    <hyperlink ref="C2445" r:id="rId3574" display="https://vksnd.gialai.gov.vn/VKSND-huyen-thi-xa-thanh-pho/vksnd-huyen-kbang-kiem-sat-viec-to-chuc-tiem-vac-xin-phong-covid-19-lan-02-cho-cac-doi-tuong-bi-giam-giu-va-pham-nhan-1855.html"/>
    <hyperlink ref="C2446" r:id="rId3575" display="https://www.facebook.com/CongantinhPhuTho19/"/>
    <hyperlink ref="C2447" r:id="rId3576" display="https://phutho.gov.vn/Pages/Index.aspx"/>
    <hyperlink ref="C2448" r:id="rId3577" display="https://www.facebook.com/ConganThuDo/?locale=vi_VN"/>
    <hyperlink ref="C2449" r:id="rId3578" display="https://hanoi.gov.vn/"/>
    <hyperlink ref="C2450" r:id="rId3579" display="https://www.facebook.com/conganhuyenlucngan/?locale=fo_FO"/>
    <hyperlink ref="C2451" r:id="rId3580" display="https://lucngan.bacgiang.gov.vn/"/>
    <hyperlink ref="C2452" r:id="rId3581" display="https://www.facebook.com/p/C%C3%B4ng-an-x%C3%A3-C%C3%A1t-Th%E1%BB%8Bnh-100063712560146/"/>
    <hyperlink ref="C2453" r:id="rId3582" display="https://vanchan.yenbai.gov.vn/cac-xa-thi-tran/xa-cat-thinh"/>
    <hyperlink ref="C2454" r:id="rId3583" display="https://www.facebook.com/conganxuanhoa.tx/?locale=vi_VN"/>
    <hyperlink ref="C2455" r:id="rId3584" display="https://xuansinh.thoxuan.thanhhoa.gov.vn/web/trang-chu/bo-may-hanh-chinh/bo-may-hanh-chinh-uy-ban-nhan-dan-xa-xuan-sinh.html"/>
    <hyperlink ref="C2456" r:id="rId3585" display="https://www.facebook.com/p/C%C3%B4ng-An-X%C3%A3-C%C3%B2-N%C3%B2i-Mai-S%C6%A1n-S%C6%A1n-La-100069518322279/"/>
    <hyperlink ref="C2457" r:id="rId3586" display="https://sonla.gov.vn/tin-van-hoa-xa-hoi/dong-chi-chu-tich-ubnd-huyen-du-ngay-hoi-dai-doan-ket-toan-dan-toc-tai-ban-me-lech-xa-co-noi-735712"/>
    <hyperlink ref="C2458" r:id="rId3587" display="https://www.facebook.com/p/C%C3%B4ng-an-x%C3%A3-C%C3%B4-Ba-B%E1%BA%A3o-L%E1%BA%A1c-100083408823742/"/>
    <hyperlink ref="C2459" r:id="rId3588" display="http://coba.baolac.caobang.gov.vn/"/>
    <hyperlink ref="C2460" r:id="rId3589" display="https://www.facebook.com/p/C%C3%B4ng-an-x%C3%A3-C%C3%B4ng-B%E1%BA%B1ng-huy%E1%BB%87n-P%C3%A1c-N%E1%BA%B7m-t%E1%BB%89nh-B%E1%BA%AFc-K%E1%BA%A1n-100079579266880/"/>
    <hyperlink ref="C2461" r:id="rId3590" display="https://congbang.pacnam.gov.vn/"/>
    <hyperlink ref="C2462" r:id="rId3591" display="https://www.facebook.com/p/C%C3%B4ng-an-x%C3%A3-C%C3%B4ng-Li%C3%AAm-CA-huy%E1%BB%87n-N%C3%B4ng-C%E1%BB%91ng-100063767244389/"/>
    <hyperlink ref="C2463" r:id="rId3592" display="https://congliem.nongcong.thanhhoa.gov.vn/web/trang-chu/can-bo-chuc-ubnd-xa-cong-liem.html"/>
    <hyperlink ref="C2464" r:id="rId3593" display="https://www.facebook.com/profile.php?id=100072399193016"/>
    <hyperlink ref="C2465" r:id="rId3594" display="https://daithang.namdinh.gov.vn/"/>
    <hyperlink ref="C2466" r:id="rId3595" display="https://www.facebook.com/p/C%C3%B4ng-An-X%C3%A3-Long-T%C3%A2n-100072414188764/"/>
    <hyperlink ref="C2467" r:id="rId3596" display="https://longtan.phurieng.binhphuoc.gov.vn/"/>
    <hyperlink ref="C2468" r:id="rId3597" display="https://www.facebook.com/p/C%C3%B4ng-an-x%C3%A3-M%E1%BB%B9-Th%E1%BA%A1nh-An-B%E1%BA%BFn-Tre-100075841302470/"/>
    <hyperlink ref="C2469" r:id="rId3598" display="http://mythanhgiongtrom.bentre.gov.vn/"/>
    <hyperlink ref="C2470" r:id="rId3599" display="https://www.facebook.com/p/C%C3%B4ng-an-x%C3%A3-Hi%E1%BB%87p-C%C3%A1t-Nam-S%C3%A1ch-H%E1%BA%A3i-D%C6%B0%C6%A1ng-100072440046533/"/>
    <hyperlink ref="C2471" r:id="rId3600" display="http://hiepcat.namsach.haiduong.gov.vn/"/>
    <hyperlink ref="C2472" r:id="rId3601" display="https://www.facebook.com/Anninh24hnamdinh/"/>
    <hyperlink ref="C2473" r:id="rId3602" display="https://namdinh.gov.vn/"/>
    <hyperlink ref="C2474" r:id="rId3603" display="https://www.facebook.com/p/C%C3%B4ng-an-x%C3%A3-Quang-Kim-huy%E1%BB%87n-B%C3%A1t-X%C3%A1t-L%C3%A0o-Cai-100083057086428/?_rdr"/>
    <hyperlink ref="C2475" r:id="rId3604" display="https://hdnd.laocai.gov.vn/xa-phuong-thi-tran/ky-hop-thu-nhat-hdnd-xa-quang-kim-khoa-xix-nhiem-ky-2021-2026-593140"/>
    <hyperlink ref="C2476" r:id="rId3605" display="https://www.facebook.com/p/C%C3%B4ng-an-x%C3%A3-Ch%C3%AD-T%C3%A2n-100070525734695/?locale=fy_NL"/>
    <hyperlink ref="C2477" r:id="rId3606" display="https://www.quangninh.gov.vn/donvi/xahiephoa/Trang/ChiTietTinTuc.aspx?nid=943"/>
    <hyperlink ref="C2478" r:id="rId3607" display="https://www.facebook.com/p/C%C3%B4ng-an-x%C3%A3-Ng%E1%BB%8Dc-Quan-100022836976673/"/>
    <hyperlink ref="C2479" r:id="rId3608" display="https://doanhung.phutho.gov.vn/Chuyen-muc-tin/Chi-tiet-tin/tabid/92/title/15599/ctitle/3/language/vi-VN/Default.aspx"/>
    <hyperlink ref="C2480" r:id="rId3609" display="https://www.facebook.com/pages/C%C3%B4ng%20An%20Huy%E1%BB%87n%20%C4%90%E1%BA%A1i%20T%E1%BB%AB%20T%E1%BB%89nh%20Th%C3%A1i%20Nguy%C3%AAn/1659910630732881/"/>
    <hyperlink ref="C2481" r:id="rId3610" display="https://daitu.thainguyen.gov.vn/"/>
    <hyperlink ref="C2483" r:id="rId3611" display="https://bentre.gov.vn/Documents/848_danh_sach%20nguoi%20phat%20ngon.pdf"/>
    <hyperlink ref="C2484" r:id="rId3612" display="https://www.facebook.com/groups/toi.yeu.xa.thuy.xuan.tien.huyen.chuong.my/"/>
    <hyperlink ref="C2485" r:id="rId3613" display="https://thuyxuantien.chuongmy.hanoi.gov.vn/gioi-thieu/co-cau-to-chuc/uy-ban-nhan-dan-thi-tran"/>
    <hyperlink ref="C2486" r:id="rId3614" display="https://www.facebook.com/p/C%C3%B4ng-an-x%C3%A3-Qu%E1%BA%A3ng-Ti%C3%AAn-Th%E1%BB%8B-x%C3%A3-Ba-%C4%90%E1%BB%93n-100072202249710/"/>
    <hyperlink ref="C2487" r:id="rId3615" display="https://dbnd.quangbinh.gov.vn/chi-tiet-tin/-/view-article/1/1515633979427/1689756165816"/>
    <hyperlink ref="C2489" r:id="rId3616" display="https://kienthuy.haiphong.gov.vn/cac-xa-thi-tran/xa-thuy-huong-308420"/>
    <hyperlink ref="C2490" r:id="rId3617" display="https://www.facebook.com/p/C%C3%B4ng-an-x%C3%A3-Ph%C6%B0%E1%BB%9Bc-T%C3%A2n-huy%E1%BB%87n-Ph%C3%BA-Ri%E1%BB%81ng-100084934592090/?locale=vi_VN"/>
    <hyperlink ref="C2491" r:id="rId3618" display="https://mc.ninhthuan.gov.vn/portaldvc/KenhTin/dich-vu-cong-truc-tuyen.aspx?_dv=000-21-32-H43"/>
    <hyperlink ref="C2492" r:id="rId3619" display="https://www.facebook.com/p/C%C3%B4ng-an-x%C3%A3-V%C5%A9-L%E1%BB%85-huy%E1%BB%87n-B%E1%BA%AFc-S%C6%A1n-t%E1%BB%89nh-L%E1%BA%A1ng-S%C6%A1n-100078475732959/"/>
    <hyperlink ref="C2493" r:id="rId3620" display="https://bacson.langson.gov.vn/upload/105419/20231214/411ce321b547391058201df134274dfbTB_2089_20UBND.pdf"/>
    <hyperlink ref="C2494" r:id="rId3621" display="https://www.facebook.com/profile.php?id=100078868363461&amp;locale=ms_MY&amp;_rdr"/>
    <hyperlink ref="C2495" r:id="rId3622" display="https://xasontrung.hatinh.gov.vn/"/>
    <hyperlink ref="C2496" r:id="rId3623" display="https://www.facebook.com/pages/C%C3%B4ng%20An%20Huy%E1%BB%87n%20Tri%20T%C3%B4n/649169801768785/"/>
    <hyperlink ref="C2497" r:id="rId3624" display="https://triton.angiang.gov.vn/wps/portal/Home"/>
    <hyperlink ref="C2498" r:id="rId3625" display="https://www.facebook.com/pages/C%C3%B4ng%20An%20T%E1%BB%89nh%20Ngh%E1%BB%87%20An/165424950312440/"/>
    <hyperlink ref="C2499" r:id="rId3626" display="https://www.nghean.gov.vn/"/>
    <hyperlink ref="C2500" r:id="rId3627" display="https://www.facebook.com/phongchaybinhthuan/?locale=vi_VN"/>
    <hyperlink ref="C2501" r:id="rId3628" display="https://binhthuan.gov.vn/"/>
    <hyperlink ref="C2502" r:id="rId3629" display="https://www.facebook.com/conganhatinh/"/>
    <hyperlink ref="C2503" r:id="rId3630" display="https://hatinh.gov.vn/"/>
    <hyperlink ref="C2504" r:id="rId3631" display="https://www.facebook.com/traitamgiamtayninh/?locale=vi_VN"/>
    <hyperlink ref="C2505" r:id="rId3632" display="https://www.tayninh.gov.vn/"/>
    <hyperlink ref="C2506" r:id="rId3633" display="https://www.facebook.com/p/C%C3%B4ng-an-x%C3%A3-Ch%C3%A2u-B%C3%ACnh-100069726939590/"/>
    <hyperlink ref="C2507" r:id="rId3634" display="http://chaubinh.giongtrom.bentre.gov.vn/"/>
    <hyperlink ref="C2508" r:id="rId3635" display="https://www.facebook.com/p/C%C3%B4ng-An-x%C3%A3-M%C6%B0%E1%BB%9Dng-So-100069787908812/?_rdr"/>
    <hyperlink ref="C2509" r:id="rId3636" display="https://muongte.laichau.gov.vn/"/>
    <hyperlink ref="C2510" r:id="rId3637" display="https://www.facebook.com/pages/Cong%20An%20Huyen%20Giong%20Trom/552014178144054/"/>
    <hyperlink ref="C2511" r:id="rId3638" display="https://giongtrom.bentre.gov.vn/"/>
    <hyperlink ref="C2512" r:id="rId3639" display="https://www.facebook.com/profile.php?id=100069866522888"/>
    <hyperlink ref="C2513" r:id="rId3640" display="https://yenchau.sonla.gov.vn/?pageid=31386&amp;p_field=3758"/>
    <hyperlink ref="C2514" r:id="rId3641" display="https://www.facebook.com/p/C%C3%B4ng-an-x%C3%A3-Ph%C6%B0%E1%BB%9Bc-T%C3%A2n-100078407517853/"/>
    <hyperlink ref="C2515" r:id="rId3642" display="https://sonhoa.phuyen.gov.vn/van-hoa-xa-hoi/to-chuc-le-don-nhan-bang-xep-hang-di-tich-lich-su-cap-tinh-dia-diem-xay-ra-vu-tham-sat-nui-lo-772126"/>
    <hyperlink ref="C2516" r:id="rId3643" display="https://www.facebook.com/p/C%C3%B4ng-an-x%C3%A3-V%C5%A9-L%E1%BB%85-huy%E1%BB%87n-B%E1%BA%AFc-S%C6%A1n-t%E1%BB%89nh-L%E1%BA%A1ng-S%C6%A1n-100078475732959/"/>
    <hyperlink ref="C2517" r:id="rId3644" display="https://bacson.langson.gov.vn/upload/105419/20231214/411ce321b547391058201df134274dfbTB_2089_20UBND.pdf"/>
    <hyperlink ref="C2518" r:id="rId3645" display="https://www.facebook.com/profile.php?id=100078868363461&amp;locale=ms_MY&amp;_rdr"/>
    <hyperlink ref="C2519" r:id="rId3646" display="https://xasontrung.hatinh.gov.vn/"/>
    <hyperlink ref="C2520" r:id="rId3647" display="https://www.facebook.com/pages/C%C3%B4ng%20An%20Huy%E1%BB%87n%20Tri%20T%C3%B4n/649169801768785/"/>
    <hyperlink ref="C2521" r:id="rId3648" display="https://triton.angiang.gov.vn/wps/portal/Home"/>
    <hyperlink ref="C2523" r:id="rId3649" display="https://phutho.phutan.angiang.gov.vn/"/>
    <hyperlink ref="C2524" r:id="rId3650" display="https://www.facebook.com/TuoitreConganCaoBang/?locale=vi_VN"/>
    <hyperlink ref="C2525" r:id="rId3651" display="https://caobang.gov.vn/uy-ban-nhan-dan-tinh"/>
    <hyperlink ref="C2526" r:id="rId3652" display="https://www.facebook.com/pages/C%C3%B4ng%20An%20T%E1%BB%89nh%20Ngh%E1%BB%87%20An/165424950312440/"/>
    <hyperlink ref="C2527" r:id="rId3653" display="https://www.nghean.gov.vn/"/>
    <hyperlink ref="C2528" r:id="rId3654" display="https://www.facebook.com/ConganThuDo/?locale=vi_VN"/>
    <hyperlink ref="C2529" r:id="rId3655" display="https://hanoi.gov.vn/"/>
    <hyperlink ref="C2530" r:id="rId3656" display="https://www.facebook.com/TSMT.tuyenquang2015/?locale=vi_VN"/>
    <hyperlink ref="C2531" r:id="rId3657" display="https://thanhpho.tuyenquang.gov.vn/"/>
    <hyperlink ref="C2532" r:id="rId3658" display="https://www.facebook.com/p/C%C3%B4ng-an-x%C3%A3-%C4%90%E1%BB%A9c-B%C3%ACnh-%C4%90%C3%B4ng-100069991207869/?_rdr"/>
    <hyperlink ref="C2533" r:id="rId3659" display="https://ducbinhdong.songhinh.phuyen.gov.vn/"/>
    <hyperlink ref="C2534" r:id="rId3660" display="https://www.facebook.com/p/C%C3%B4ng-an-huy%E1%BB%87n-B%C3%ACnh-Giang-H%E1%BA%A3i-D%C6%B0%C6%A1ng-100070047815358/?locale=vi_VN"/>
    <hyperlink ref="C2535" r:id="rId3661" display="https://binhgiang.haiduong.gov.vn/"/>
    <hyperlink ref="C2537" r:id="rId3662" display="https://dichvucong.gov.vn/p/home/dvc-tthc-co-quan-chi-tiet.html?id=409956"/>
    <hyperlink ref="C2538" r:id="rId3663" display="https://www.facebook.com/profile.php?id=100070101512093"/>
    <hyperlink ref="C2539" r:id="rId3664" display="https://bacluong.thoxuan.thanhhoa.gov.vn/"/>
    <hyperlink ref="C2540" r:id="rId3665" display="https://www.facebook.com/p/C%C3%B4ng-an-x%C3%A3-H%C6%B0ng-Kh%C3%A1nh-Trung-A-100070163977598/?locale=vi_VN"/>
    <hyperlink ref="C2541" r:id="rId3666" display="https://bentre.gov.vn/news/Pages/Tintucsukien.aspx?Term=B%E1%BA%BFn%20Tre%20v%E1%BB%9Bi%20c%C3%B4ng%20d%C3%A2n&amp;ItemID=36492"/>
    <hyperlink ref="C2542" r:id="rId3667" display="https://www.facebook.com/p/C%C3%B4ng-an-ph%C6%B0%E1%BB%9Dng-Qu%E1%BA%A3ng-H%C6%B0ng-TP-Thanh-H%C3%B3a-100075713480192/?locale=ms_MY&amp;_rdr"/>
    <hyperlink ref="C2543" r:id="rId3668" display="https://kntc.thanhhoa.gov.vn/kntc.nsf/8B7B11ADD65ADB7D4725877A000C15D3/$file/DT-VBDTPT936332298-10-20211634804359487tungct22.10.2021_08h43p58_giangld_22-10-2021-08-51-13_signed.pdf"/>
    <hyperlink ref="C2544" r:id="rId3669" display="https://www.facebook.com/p/C%C3%B4ng-an-ph%C6%B0%E1%BB%9Dng-Qu%E1%BA%A3ng-Th%C3%A0nh-TP-Thanh-H%C3%B3a-100063456555126/?locale=vi_VN"/>
    <hyperlink ref="C2545" r:id="rId3670" display="https://tpthanhhoa.thanhhoa.gov.vn/web/gioi-thieu-chung/tin-tuc/van-hoa-xa-hoi/pho-thanh-cong-phuong-quang-thanh-don-nhan-danh-hieu-pho-kieu-mau.html"/>
    <hyperlink ref="C2546" r:id="rId3671" display="https://www.facebook.com/capquangthinh.th.vn/?locale=vi_VN"/>
    <hyperlink ref="C2547" r:id="rId3672" display="https://tpthanhhoa.thanhhoa.gov.vn/web/gioi-thieu-chung/tin-tuc/quoc-phong-an-ninh/phuong-quang-thinh-to-chuc-ngay-hoi-toan-dan-bao-ve-an-ninh-to-quoc.html"/>
    <hyperlink ref="C2548" r:id="rId3673" display="https://www.facebook.com/p/C%C3%B4ng-an-Ph%C6%B0%E1%BB%9Dng-Qu%E1%BA%A3ng-Vinh-TP-S%E1%BA%A7m-S%C6%A1n-100063519010262/"/>
    <hyperlink ref="C2549" r:id="rId3674" display="https://quangvinh.samson.thanhhoa.gov.vn/"/>
    <hyperlink ref="C2551" r:id="rId3675" display="https://vuthu.thaibinh.gov.vn/"/>
    <hyperlink ref="C2552" r:id="rId3676" display="https://www.facebook.com/p/C%C3%B4ng-an-x%C3%A3-S%C6%A1n-H%C3%B3a-huy%E1%BB%87n-Tuy%C3%AAn-H%C3%B3a-100065121855321/"/>
    <hyperlink ref="C2553" r:id="rId3677" display="https://sonhoa.quangbinh.gov.vn/"/>
    <hyperlink ref="C2554" r:id="rId3678" display="https://www.facebook.com/caxsonhai/"/>
    <hyperlink ref="C2555" r:id="rId3679" display="https://sonthanh.yenthanh.nghean.gov.vn/to-chuc-bo-may/uy-ban-nhan-dan.html"/>
    <hyperlink ref="C2556" r:id="rId3680" display="https://www.facebook.com/profile.php?id=100072170514315"/>
    <hyperlink ref="C2557" r:id="rId3681" display="http://sonlap.baolac.caobang.gov.vn/"/>
    <hyperlink ref="C2558" r:id="rId3682" display="https://www.facebook.com/100063469841997"/>
    <hyperlink ref="C2559" r:id="rId3683" display="https://xasonle.hatinh.gov.vn/"/>
    <hyperlink ref="C2560" r:id="rId3684" display="https://www.facebook.com/p/C%C3%B4ng-an-x%C3%A3-S%C6%A1n-L%E1%BB%99-B%E1%BA%A3o-L%E1%BA%A1c-100077335206296/?_rdr"/>
    <hyperlink ref="C2561" r:id="rId3685" display="http://sonlo.baolac.caobang.gov.vn/"/>
    <hyperlink ref="C2562" r:id="rId3686" display="https://www.facebook.com/p/Tu%E1%BB%95i-tr%E1%BA%BB-C%C3%B4ng-an-huy%E1%BB%87n-%C4%90%C3%A0-B%E1%BA%AFc-100064551649842/"/>
    <hyperlink ref="C2563" r:id="rId3687" display="https://www.hoabinh.gov.vn/huyen-da-bac"/>
    <hyperlink ref="C2564" r:id="rId3688" display="https://www.facebook.com/p/C%C3%B4ng-An-Th%E1%BB%8B-Tr%E1%BA%A5n-B%C3%A1t-X%C3%A1t-100080062719160/"/>
    <hyperlink ref="C2565" r:id="rId3689" display="https://batxat.laocai.gov.vn/"/>
    <hyperlink ref="C2566" r:id="rId3690" display="https://www.facebook.com/tintuccattien/?locale=vi_VN"/>
    <hyperlink ref="C2567" r:id="rId3691" display="https://cattien.lamdong.gov.vn/"/>
    <hyperlink ref="C2568" r:id="rId3692" display="https://www.facebook.com/ANTTculaodung/"/>
    <hyperlink ref="C2569" r:id="rId3693" display="https://culaodung.soctrang.gov.vn/"/>
    <hyperlink ref="C2570" r:id="rId3694" display="https://www.facebook.com/p/Tu%E1%BB%95i-tr%E1%BA%BB-C%C3%B4ng-An-huy%E1%BB%87n-Duy%C3%AAn-H%E1%BA%A3i-100063624304273/"/>
    <hyperlink ref="C2571" r:id="rId3695" display="https://duyenhai.travinh.gov.vn/"/>
    <hyperlink ref="C2572" r:id="rId3696" display="https://www.facebook.com/p/C%C3%B4ng-an-x%C3%A3-Kim-B%C3%B4i-100065479419555/"/>
    <hyperlink ref="C2573" r:id="rId3697" display="https://kimboi.hoabinh.gov.vn/"/>
    <hyperlink ref="C2574" r:id="rId3698" display="https://www.facebook.com/p/Tu%E1%BB%95i-tr%E1%BA%BB-C%C3%B4ng-an-huy%E1%BB%87n-L%E1%BA%A1c-Th%E1%BB%A7y-100055980434412/"/>
    <hyperlink ref="C2575" r:id="rId3699" display="https://lacthuy.hoabinh.gov.vn/"/>
    <hyperlink ref="C2576" r:id="rId3700" display="https://www.facebook.com/pages/C%C3%B4ng%20An%20Huy%E1%BB%87n%20M%E1%BB%B9%20%C4%90%E1%BB%A9c/1464767866906396/"/>
    <hyperlink ref="C2577" r:id="rId3701" display="http://myduc.hanoi.gov.vn/"/>
    <hyperlink ref="C2578" r:id="rId3702" display="https://www.facebook.com/p/C%C3%B4ng-an-x%C3%A3-Nguy%C3%AAn-Ph%C3%BAc-100069703407091/?locale=vi_VN"/>
    <hyperlink ref="C2579" r:id="rId3703" display="https://nguyenphuc.bachthong.gov.vn/"/>
    <hyperlink ref="C2580" r:id="rId3704" display="https://www.facebook.com/p/C%C3%B4ng-an-x%C3%A3-Nguy%C3%AAn-X%C3%A1-%C4%90%C3%B4ng-H%C6%B0ng-Th%C3%A1i-B%C3%ACnh-100075874274651/"/>
    <hyperlink ref="C2581" r:id="rId3705" display="https://soxaydung.thaibinh.gov.vn/tin-tuc/-du-an-phat-trien-nha-o-thuong-mai-khu-dan-cu-thon-thai-xa-n.html"/>
    <hyperlink ref="C2582" r:id="rId3706" display="https://www.facebook.com/profile.php?id=100076276771450"/>
    <hyperlink ref="C2583" r:id="rId3707" display="https://bacninh.gov.vn/news/-/details/20182/tam-inh-chi-cong-tac-bi-thu-ang-uy-va-chu-tich-ubnd-xa-nguyet-uc"/>
    <hyperlink ref="C2584" r:id="rId3708" display="https://www.facebook.com/p/C%C3%B4ng-an-x%C3%A3-Ch%C3%ADnh-L%C3%BD-L%C3%BD-Nh%C3%A2n-H%C3%A0-Nam-100083445454609/"/>
    <hyperlink ref="C2585" r:id="rId3709" display="https://lynhan.hanam.gov.vn/Pages/Thong-tin-ve-lanh-%C4%91ao-xa--thi-tran792346957.aspx"/>
    <hyperlink ref="C2586" r:id="rId3710" display="https://www.facebook.com/pages/X%C3%A3%20Nh%C3%A2n%20Khang/1317645678321115/"/>
    <hyperlink ref="C2587" r:id="rId3711" display="https://lynhan.hanam.gov.vn/Pages/Thong-tin-ve-lanh-%C4%91ao-xa--thi-tran792346957.aspx"/>
    <hyperlink ref="C2588" r:id="rId3712" display="https://www.facebook.com/p/C%C3%B4ng-an-X%C3%A3-H%E1%BA%A3i-H%C6%B0ng-100072486316808/?locale=vi_VN"/>
    <hyperlink ref="C2589" r:id="rId3713" display="https://haihung.hailang.quangtri.gov.vn/"/>
    <hyperlink ref="C2590" r:id="rId3714" display="https://www.facebook.com/p/ANTT-x%C3%A3-H%E1%BA%A3i-Phong-100057256787673/"/>
    <hyperlink ref="C2591" r:id="rId3715" display="https://haiphong.hailang.quangtri.gov.vn/%E1%BB%A6y-ban-nh%C3%A2n-d%C3%A2n"/>
    <hyperlink ref="C2593" r:id="rId3716" display="https://haiquy.hailang.quangtri.gov.vn/"/>
    <hyperlink ref="C2595" r:id="rId3717" display="https://haithuong.hailang.quangtri.gov.vn/"/>
    <hyperlink ref="C2596" r:id="rId3718" display="https://www.facebook.com/p/ANTT-X%C3%A3-H%E1%BB%93-%C4%90%E1%BA%AFc-Ki%E1%BB%87n-100071757072418/"/>
    <hyperlink ref="C2597" r:id="rId3719" display="https://soctrang.gov.vn/ubnd-stg/4/469/54333/361035/Tin-huyen--thi-xa--thanh-pho/Xa-Ho-Dac-Kien-dat-chuan-xa-nong-thon-moi-nang-cao.aspx"/>
    <hyperlink ref="C2598" r:id="rId3720" display="https://www.facebook.com/groups/toi.yeu.xa.thuy.xuan.tien.huyen.chuong.my/"/>
    <hyperlink ref="C2599" r:id="rId3721" display="https://thuyxuantien.chuongmy.hanoi.gov.vn/gioi-thieu/co-cau-to-chuc/uy-ban-nhan-dan-thi-tran"/>
    <hyperlink ref="C2600" r:id="rId3722" display="https://www.facebook.com/p/C%C3%B4ng-an-x%C3%A3-Qu%E1%BA%A3ng-Ti%C3%AAn-Th%E1%BB%8B-x%C3%A3-Ba-%C4%90%E1%BB%93n-100072202249710/"/>
    <hyperlink ref="C2601" r:id="rId3723" display="https://dbnd.quangbinh.gov.vn/chi-tiet-tin/-/view-article/1/1515633979427/1689756165816"/>
    <hyperlink ref="C2603" r:id="rId3724" display="https://kienthuy.haiphong.gov.vn/cac-xa-thi-tran/xa-thuy-huong-308420"/>
    <hyperlink ref="C2604" r:id="rId3725" display="https://www.facebook.com/p/C%C3%B4ng-an-x%C3%A3-Quang-Kim-huy%E1%BB%87n-B%C3%A1t-X%C3%A1t-L%C3%A0o-Cai-100083057086428/?_rdr"/>
    <hyperlink ref="C2605" r:id="rId3726" display="https://hdnd.laocai.gov.vn/xa-phuong-thi-tran/ky-hop-thu-nhat-hdnd-xa-quang-kim-khoa-xix-nhiem-ky-2021-2026-593140"/>
    <hyperlink ref="C2606" r:id="rId3727" display="https://www.facebook.com/p/C%C3%B4ng-an-x%C3%A3-Ch%C3%AD-T%C3%A2n-100070525734695/?locale=fy_NL"/>
    <hyperlink ref="C2607" r:id="rId3728" display="https://www.quangninh.gov.vn/donvi/xahiephoa/Trang/ChiTietTinTuc.aspx?nid=943"/>
    <hyperlink ref="C2608" r:id="rId3729" display="https://www.facebook.com/p/C%C3%B4ng-an-x%C3%A3-Ng%E1%BB%8Dc-Quan-100022836976673/"/>
    <hyperlink ref="C2609" r:id="rId3730" display="https://doanhung.phutho.gov.vn/Chuyen-muc-tin/Chi-tiet-tin/tabid/92/title/15599/ctitle/3/language/vi-VN/Default.aspx"/>
    <hyperlink ref="C2610" r:id="rId3731" display="https://www.facebook.com/pages/C%C3%B4ng%20An%20Huy%E1%BB%87n%20%C4%90%E1%BA%A1i%20T%E1%BB%AB%20T%E1%BB%89nh%20Th%C3%A1i%20Nguy%C3%AAn/1659910630732881/"/>
    <hyperlink ref="C2611" r:id="rId3732" display="https://daitu.thainguyen.gov.vn/"/>
    <hyperlink ref="C2613" r:id="rId3733" display="https://bentre.gov.vn/Documents/848_danh_sach%20nguoi%20phat%20ngon.pdf"/>
    <hyperlink ref="C2614" r:id="rId3734" display="https://www.facebook.com/p/Tu%E1%BB%95i-tr%E1%BA%BB-C%C3%B4ng-an-huy%E1%BB%87n-M%C3%AA-Linh-100072183319533/?locale=vi_VN"/>
    <hyperlink ref="C2615" r:id="rId3735" display="https://melinh.hanoi.gov.vn/"/>
    <hyperlink ref="C2616" r:id="rId3736" display="https://www.facebook.com/groups/toi.yeu.xa.thuong.vuc.huyen.chuong.my/"/>
    <hyperlink ref="C2617" r:id="rId3737" display="https://chuongmy.hanoi.gov.vn/tin-van-hoa-xa-hoi/-/news/pde1maEQe4QT/28859.html;jsessionid=ZuG4C-+TunbmdhlISpXH436a.node66"/>
    <hyperlink ref="C2619" r:id="rId3738" display="https://yenchau.sonla.gov.vn/?pageid=31386&amp;p_field=3758"/>
    <hyperlink ref="C2620" r:id="rId3739" display="https://www.facebook.com/p/Tu%E1%BB%95i-Tr%E1%BA%BB-C%C3%B4ng-An-Huy%E1%BB%87n-Ch%C6%B0%C6%A1ng-M%E1%BB%B9-100028578047777/?locale=el_GR"/>
    <hyperlink ref="C2621" r:id="rId3740" display="https://chuongmy.hanoi.gov.vn/tin-noi-bat/-/asset_publisher/yy9z8Nun5PC2/content/truong-thcs-ngoc-hoa-to-chuc-le-ky-niem-60-nam-ngay-thanh-lap-truong-va-41-nam-ngay-nha-giao-viet-nam"/>
    <hyperlink ref="C2622" r:id="rId3741" display="https://www.facebook.com/p/C%C3%B4ng-an-x%C3%A3-Ph%C6%B0%E1%BB%9Bc-T%C3%A2n-100078407517853/"/>
    <hyperlink ref="C2623" r:id="rId3742" display="https://phuoctan.sonhoa.phuyen.gov.vn/"/>
    <hyperlink ref="C2624" r:id="rId3743" display="https://www.facebook.com/p/C%C3%B4ng-an-x%C3%A3-V%C5%A9-L%E1%BB%85-huy%E1%BB%87n-B%E1%BA%AFc-S%C6%A1n-t%E1%BB%89nh-L%E1%BA%A1ng-S%C6%A1n-100078475732959/"/>
    <hyperlink ref="C2625" r:id="rId3744" display="https://bacson.langson.gov.vn/upload/105419/20231214/411ce321b547391058201df134274dfbTB_2089_20UBND.pdf"/>
    <hyperlink ref="C2626" r:id="rId3745" display="https://www.facebook.com/profile.php?id=100078868363461&amp;locale=ms_MY&amp;_rdr"/>
    <hyperlink ref="C2627" r:id="rId3746" display="https://xasontrung.hatinh.gov.vn/"/>
    <hyperlink ref="C2628" r:id="rId3747" display="https://www.facebook.com/pages/C%C3%B4ng%20An%20Huy%E1%BB%87n%20Tri%20T%C3%B4n/649169801768785/"/>
    <hyperlink ref="C2629" r:id="rId3748" display="https://triton.angiang.gov.vn/wps/portal/Home"/>
    <hyperlink ref="C2631" r:id="rId3749" display="https://phutho.phutan.angiang.gov.vn/"/>
    <hyperlink ref="C2632" r:id="rId3750" display="https://www.facebook.com/p/C%C3%B4ng-an-X%C3%A3-Kim-%C4%90%E1%BB%A9c-100072062261654/?_rdr"/>
    <hyperlink ref="C2633" r:id="rId3751" display="http://svhttdl.phutho.gov.vn/tin/le-don-nhan-bang-xep-hang-di-tich-lich-su-van-hoa-cap-tinh-mieu-lai-len-xa-kim-duc-thanh-pho-viet-tri-tinh-phu-tho_2651.html"/>
    <hyperlink ref="C2635" r:id="rId3752" display="https://lienminh.namdinh.gov.vn/"/>
    <hyperlink ref="C2636" r:id="rId3753" display="https://www.facebook.com/p/C%C3%B4ng-an-x%C3%A3-V%C4%A9nh-B%C3%ACnh-100072074544071/"/>
    <hyperlink ref="C2637" r:id="rId3754" display="https://vienkiemsat.cantho.gov.vn/tang-qua-cho-cac-ho-ngheo-va-ho-can-ngheo-nhan-dip-tet-quan-dan-tai-xa-vinh-binh"/>
    <hyperlink ref="C2639" r:id="rId3755" display="http://gialam.hanoi.gov.vn/"/>
    <hyperlink ref="C2641" r:id="rId3756" display="https://vuthu.thaibinh.gov.vn/"/>
    <hyperlink ref="C2642" r:id="rId3757" display="https://www.facebook.com/p/C%C3%B4ng-an-x%C3%A3-Nguy%E1%BB%85n-Tr%C3%A3i-huy%E1%BB%87n-%C3%82n-Thi-H%C6%B0ng-Y%C3%AAn-100072976639244/?locale=ru_RU"/>
    <hyperlink ref="C2643" r:id="rId3758" display="https://anthi.hungyen.gov.vn/"/>
    <hyperlink ref="C2644" r:id="rId3759" display="https://www.facebook.com/p/C%C3%B4ng-an-x%C3%A3-Tam-%C4%90%C3%A0n-100073004180063/"/>
    <hyperlink ref="C2645" r:id="rId3760" display="https://namdan.nghean.gov.vn/"/>
    <hyperlink ref="C2646" r:id="rId3761" display="https://www.facebook.com/p/C%C3%B4ng-An-X%C3%A3-Ng%E1%BB%8Dc-S%C6%A1n-100073179020047/?_rdr"/>
    <hyperlink ref="C2647" r:id="rId3762" display="https://stp.hanam.gov.vn/Pages/thong-bao-to-chuc-dau-gia-quyen-su-dung-dat-tai-xa-ngoc-son-huyen-kim-bang-637251157078117161.aspx"/>
    <hyperlink ref="C2648" r:id="rId3763" display="https://www.facebook.com/p/C%C3%B4ng-an-x%C3%A3-Y%C3%AAn-L%E1%BA%ADp-100073524621443/"/>
    <hyperlink ref="C2649" r:id="rId3764" display="https://m.chiemhoa.gov.vn/ubnd-xa-thi-tran.html"/>
    <hyperlink ref="C2650" r:id="rId3765" display="https://www.facebook.com/p/C%C3%B4ng-an-x%C3%A3-Y%C3%AAn-Ph%E1%BB%A5-Y%C3%AAn-Phong-B%E1%BA%AFc-Ninh-100075965263068/"/>
    <hyperlink ref="C2651" r:id="rId3766" display="https://www.bacninh.gov.vn/web/ubnd-xa-yen-phu/ubnd-xa-yen-phu"/>
    <hyperlink ref="C2652" r:id="rId3767" display="https://www.facebook.com/TuoitreConganVinhPhuc/"/>
    <hyperlink ref="C2653" r:id="rId3768" display="https://vinhphuc.gov.vn/"/>
    <hyperlink ref="C2654" r:id="rId3769" display="https://www.facebook.com/people/C%C3%B4ng-an-x%C3%A3-L%C6%B0%C6%A1ng-H%C3%B2a/100076063975613/"/>
    <hyperlink ref="C2655" r:id="rId3770" display="https://luonghoa.benluc.longan.gov.vn/uy-ban-nhan-dan"/>
    <hyperlink ref="C2656" r:id="rId3771" display="https://www.facebook.com/p/C%C3%B4ng-an-ph%C6%B0%E1%BB%9Dng-%C4%90%C3%B4ng-H%E1%BA%A3i-TPTH-100076661276024/"/>
    <hyperlink ref="C2657" r:id="rId3772" display="https://tpthanhhoa.thanhhoa.gov.vn/web/gioi-thieu-chung/bo-may-to-chuc/cac-phong-ban-chuyen-mon/page/2.htx"/>
    <hyperlink ref="C2659" r:id="rId3773" display="http://dongmai.hadong.hanoi.gov.vn/"/>
    <hyperlink ref="C2660" r:id="rId3774" display="https://www.facebook.com/p/C%C3%B4ng-an-ph%C6%B0%E1%BB%9Dng-%C4%90%C3%B4ng-Th%E1%BB%8D-TP-Thanh-H%C3%B3a-100063579787116/"/>
    <hyperlink ref="C2661" r:id="rId3775" display="https://dongtho.tpthanhhoa.thanhhoa.gov.vn/trang-chu"/>
    <hyperlink ref="C2663" r:id="rId3776" display="https://dongve.tpthanhhoa.thanhhoa.gov.vn/cai-cach-hanh-chinh/ubnd-phuong-dong-ve-trien-khai-thuc-hien-quyet-dinh-68-2024-qd-ubnd-ngay-29-10-2024-cua-ubnd-tin-275461"/>
    <hyperlink ref="C2664" r:id="rId3777" display="https://www.facebook.com/p/C%C3%B4ng-an-ph%C6%B0%E1%BB%9Dng-%C4%90%E1%BA%ADu-Li%C3%AAu-Th%E1%BB%8B-x%C3%A3-H%E1%BB%93ng-L%C4%A9nh-H%C3%A0-T%C4%A9nh-100069141701263/"/>
    <hyperlink ref="C2665" r:id="rId3778" display="https://daulieu.hatinh.gov.vn/"/>
    <hyperlink ref="C2666" r:id="rId3779" display="https://www.facebook.com/tuoitrecongancamau/?locale=vi_VN"/>
    <hyperlink ref="C2667" r:id="rId3780" display="https://www.camau.gov.vn/"/>
    <hyperlink ref="C2668" r:id="rId3781" display="https://www.facebook.com/ChiCucKiemLamCaoBang/"/>
    <hyperlink ref="C2669" r:id="rId3782" display="http://duchong.trungkhanh.caobang.gov.vn/dang-uy"/>
    <hyperlink ref="C2671" r:id="rId3783" display="https://quocoai.hanoi.gov.vn/"/>
    <hyperlink ref="C2672" r:id="rId3784" display="https://www.facebook.com/p/Tu%E1%BB%95i-tr%E1%BA%BB-C%C3%B4ng-an-huy%E1%BB%87n-M%C3%AA-Linh-100072183319533/?locale=vi_VN"/>
    <hyperlink ref="C2673" r:id="rId3785" display="https://melinh.hanoi.gov.vn/"/>
    <hyperlink ref="C2674" r:id="rId3786" display="https://www.facebook.com/groups/toi.yeu.xa.thuong.vuc.huyen.chuong.my/"/>
    <hyperlink ref="C2675" r:id="rId3787" display="https://chuongmy.hanoi.gov.vn/tin-van-hoa-xa-hoi/-/news/pde1maEQe4QT/28859.html;jsessionid=ZuG4C-+TunbmdhlISpXH436a.node66"/>
    <hyperlink ref="C2676" r:id="rId3788" display="https://www.facebook.com/profile.php?id=100072188300088"/>
    <hyperlink ref="C2677" r:id="rId3789" display="https://yenchau.sonla.gov.vn/?pageid=31386&amp;p_field=3758"/>
    <hyperlink ref="C2678" r:id="rId3790" display="https://www.facebook.com/groups/toi.yeu.xa.ngoc.hoa.huyen.chuong.my/"/>
    <hyperlink ref="C2679" r:id="rId3791" display="https://chuongmy.hanoi.gov.vn/tin-noi-bat/-/asset_publisher/yy9z8Nun5PC2/content/truong-thcs-ngoc-hoa-to-chuc-le-ky-niem-60-nam-ngay-thanh-lap-truong-va-41-nam-ngay-nha-giao-viet-nam"/>
    <hyperlink ref="C2680" r:id="rId3792" display="https://www.facebook.com/p/C%C3%B4ng-an-x%C3%A3-Quang-Kim-huy%E1%BB%87n-B%C3%A1t-X%C3%A1t-L%C3%A0o-Cai-100083057086428/?_rdr"/>
    <hyperlink ref="C2681" r:id="rId3793" display="https://hdnd.laocai.gov.vn/xa-phuong-thi-tran/ky-hop-thu-nhat-hdnd-xa-quang-kim-khoa-xix-nhiem-ky-2021-2026-593140"/>
    <hyperlink ref="C2682" r:id="rId3794" display="https://www.facebook.com/p/C%C3%B4ng-an-x%C3%A3-Ch%C3%AD-T%C3%A2n-100070525734695/?locale=fy_NL"/>
    <hyperlink ref="C2683" r:id="rId3795" display="https://www.quangninh.gov.vn/donvi/xahiephoa/Trang/ChiTietTinTuc.aspx?nid=943"/>
    <hyperlink ref="C2684" r:id="rId3796" display="https://www.facebook.com/p/C%C3%B4ng-an-x%C3%A3-Ng%E1%BB%8Dc-Quan-100022836976673/"/>
    <hyperlink ref="C2685" r:id="rId3797" display="https://doanhung.phutho.gov.vn/Chuyen-muc-tin/Chi-tiet-tin/tabid/92/title/15599/ctitle/3/language/vi-VN/Default.aspx"/>
    <hyperlink ref="C2686" r:id="rId3798" display="https://www.facebook.com/pages/C%C3%B4ng%20An%20Huy%E1%BB%87n%20%C4%90%E1%BA%A1i%20T%E1%BB%AB%20T%E1%BB%89nh%20Th%C3%A1i%20Nguy%C3%AAn/1659910630732881/"/>
    <hyperlink ref="C2687" r:id="rId3799" display="https://daitu.thainguyen.gov.vn/"/>
    <hyperlink ref="C2689" r:id="rId3800" display="https://bentre.gov.vn/Documents/848_danh_sach%20nguoi%20phat%20ngon.pdf"/>
    <hyperlink ref="C2690" r:id="rId3801" display="https://www.facebook.com/p/C%C3%B4ng-an-th%C3%A0nh-ph%E1%BB%91-Tam-%C4%90i%E1%BB%87p-100069074291255/"/>
    <hyperlink ref="C2691" r:id="rId3802" display="https://tamdiep.ninhbinh.gov.vn/"/>
    <hyperlink ref="C2692" r:id="rId3803" display="https://www.facebook.com/tuoitreconganthanhphotayninh/?locale=vi_VN"/>
    <hyperlink ref="C2693" r:id="rId3804" display="https://www.tayninh.gov.vn/"/>
    <hyperlink ref="C2694" r:id="rId3805" display="https://www.facebook.com/conganthixabadon/?locale=vi_VN"/>
    <hyperlink ref="C2695" r:id="rId3806" display="https://badon.quangbinh.gov.vn/"/>
    <hyperlink ref="C2696" r:id="rId3807" display="https://www.facebook.com/xnctthue/"/>
    <hyperlink ref="C2697" r:id="rId3808" display="https://thuathienhue.gov.vn/"/>
    <hyperlink ref="C2698" r:id="rId3809" display="https://www.facebook.com/TuoitreCongantinhBinhDinh/"/>
    <hyperlink ref="C2699" r:id="rId3810" display="https://binhdinh.gov.vn/"/>
    <hyperlink ref="C2700" r:id="rId3811" display="https://www.facebook.com/tuoitreconganvinhlong/"/>
    <hyperlink ref="C2701" r:id="rId3812" display="https://vinhlong.gov.vn/"/>
    <hyperlink ref="C2702" r:id="rId3813" display="https://www.facebook.com/TuoitreConganVinhPhuc/"/>
    <hyperlink ref="C2703" r:id="rId3814" display="https://vinhphuc.gov.vn/"/>
    <hyperlink ref="C2704" r:id="rId3815" display="https://www.facebook.com/tuoitreconganxathanhtrach/?locale=vi_VN"/>
    <hyperlink ref="C2705" r:id="rId3816" display="https://thanhtrach.quangbinh.gov.vn/"/>
    <hyperlink ref="C2706" r:id="rId3817" display="https://www.facebook.com/tuoitredakto/"/>
    <hyperlink ref="C2707" r:id="rId3818" display="https://huyendakto.kontum.gov.vn/"/>
    <hyperlink ref="C2708" r:id="rId3819" display="https://www.facebook.com/ubndxaeatieu/"/>
    <hyperlink ref="C2709" r:id="rId3820" display="http://tuan.buonmathuot.daklak.gov.vn/dia-chi-va-so-dien-thoai-cua-21-xa-phuong-5.html"/>
    <hyperlink ref="C2710" r:id="rId3821" display="https://www.facebook.com/catgialai/"/>
    <hyperlink ref="C2711" r:id="rId3822" display="https://gialai.gov.vn/"/>
    <hyperlink ref="C2712" r:id="rId3823" display="https://www.facebook.com/ConganThanhHoaOfficial/?locale=vi_VN"/>
    <hyperlink ref="C2713" r:id="rId3824" display="http://www.thanhhoa.gov.vn/"/>
    <hyperlink ref="C2714" r:id="rId3825" display="https://www.facebook.com/p/C%C3%B4ng-An-T%E1%BB%89nh-B%E1%BA%AFc-Ninh-100067184832103/"/>
    <hyperlink ref="C2715" r:id="rId3826" display="https://bacninh.gov.vn/"/>
    <hyperlink ref="C2716" r:id="rId3827" display="https://www.facebook.com/p/C%C3%B4ng-An-T%E1%BB%89nh-B%E1%BA%AFc-Ninh-100067184832103/"/>
    <hyperlink ref="C2717" r:id="rId3828" display="https://bacninh.gov.vn/"/>
    <hyperlink ref="C2719" r:id="rId3829" display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/>
    <hyperlink ref="C2720" r:id="rId3830" display="https://www.facebook.com/Vinhandanphucv/"/>
    <hyperlink ref="C2721" r:id="rId3831" display="https://xathuongcoc.hoabinh.gov.vn/"/>
    <hyperlink ref="C2722" r:id="rId3832" display="https://www.facebook.com/vinhandanphucvu198/"/>
    <hyperlink ref="C2723" r:id="rId3833" display="https://honglinh.hatinh.gov.vn/"/>
    <hyperlink ref="C2724" r:id="rId3834" display="https://www.facebook.com/tuoitreconganvinhlong/"/>
    <hyperlink ref="C2725" r:id="rId3835" display="https://vinhlong.gov.vn/"/>
    <hyperlink ref="C2726" r:id="rId3836" display="https://www.facebook.com/catphatinh/?locale=vi_VN"/>
    <hyperlink ref="C2727" r:id="rId3837" display="https://hatinh.gov.vn/"/>
    <hyperlink ref="C2728" r:id="rId3838" display="https://www.facebook.com/congantpdanang/"/>
    <hyperlink ref="C2729" r:id="rId3839" display="https://www.danang.gov.vn/"/>
    <hyperlink ref="C2730" r:id="rId3840" display="https://www.facebook.com/conganlt/"/>
    <hyperlink ref="C2731" r:id="rId3841" display="https://lethuy.quangbinh.gov.vn/"/>
    <hyperlink ref="C2732" r:id="rId3842" display="https://www.facebook.com/conganlt/"/>
    <hyperlink ref="C2733" r:id="rId3843" display="https://lethuy.quangbinh.gov.vn/"/>
    <hyperlink ref="C2734" r:id="rId3844" display="https://www.facebook.com/p/C%C3%B4ng-an-huy%E1%BB%87n-%C4%90%E1%BB%A9c-C%C6%A1-100057245957638/"/>
    <hyperlink ref="C2735" r:id="rId3845" display="https://ducco.gialai.gov.vn/Home.aspx"/>
    <hyperlink ref="C2736" r:id="rId3846" display="https://www.facebook.com/p/C%C3%B4ng-an-Th%E1%BB%8B-tr%E1%BA%A5n-Tam-B%C3%ACnh-V%C4%A9nh-Long-100082785603823/?locale=ms_MY&amp;_rdr"/>
    <hyperlink ref="C2737" r:id="rId3847" display="https://tambinh.vinhlong.gov.vn/"/>
    <hyperlink ref="C2738" r:id="rId3848" display="https://www.facebook.com/p/C%C3%B4ng-an-Th%E1%BB%8B-tr%E1%BA%A5n-Tam-B%C3%ACnh-V%C4%A9nh-Long-100082785603823/?locale=ms_MY&amp;_rdr"/>
    <hyperlink ref="C2739" r:id="rId3849" display="https://tambinh.vinhlong.gov.vn/"/>
    <hyperlink ref="C2740" r:id="rId3850" display="https://www.facebook.com/tuoitreconganbaclieu/?locale=vi_VN"/>
    <hyperlink ref="C2741" r:id="rId3851" display="https://baclieu.gov.vn/"/>
    <hyperlink ref="C2742" r:id="rId3852" display="https://www.facebook.com/antttxvc/?locale=vi_VN"/>
    <hyperlink ref="C2743" r:id="rId3853" display="https://vinhchau.soctrang.gov.vn/"/>
    <hyperlink ref="C2744" r:id="rId3854" display="https://www.facebook.com/XaPhiHung0853504567/"/>
    <hyperlink ref="C2745" r:id="rId3855" display="https://www.hoabinh.gov.vn/tin-chi-tiet/-/bai-viet/tang-50-suat-qua-tet-cho-nguoi-ngheo-xa-toan-son-huyen-a-bac-41652-1102.html"/>
    <hyperlink ref="C2747" r:id="rId3856" display="https://thuongquang.thuathienhue.gov.vn/?gd=4&amp;cn=16"/>
    <hyperlink ref="C2748" r:id="rId3857" display="https://www.facebook.com/xuatnhapcanhquangtri/"/>
    <hyperlink ref="C2749" r:id="rId3858" display="https://www.quangtri.gov.vn/"/>
    <hyperlink ref="C2750" r:id="rId3859" display="https://www.facebook.com/ConganhuyenDakDoa/"/>
    <hyperlink ref="C2751" r:id="rId3860" display="https://dakdoa.gialai.gov.vn/"/>
    <hyperlink ref="C2752" r:id="rId3861" display="https://www.facebook.com/conganhatinh/"/>
    <hyperlink ref="C2753" r:id="rId3862" display="https://hatinh.gov.vn/"/>
    <hyperlink ref="C2754" r:id="rId3863" display="https://www.facebook.com/conganhatinh/"/>
    <hyperlink ref="C2755" r:id="rId3864" display="https://hatinh.gov.vn/"/>
    <hyperlink ref="C2756" r:id="rId3865" display="https://www.facebook.com/tuoitreconganninhbinh/"/>
    <hyperlink ref="C2757" r:id="rId3866" display="https://ninhbinh.gov.vn/"/>
    <hyperlink ref="C2758" r:id="rId3867" display="https://www.facebook.com/doanthanhniencongantayninh/"/>
    <hyperlink ref="C2759" r:id="rId3868" display="https://www.tayninh.gov.vn/"/>
    <hyperlink ref="C2760" r:id="rId3869" display="https://www.facebook.com/tuoitreconganvinhlong/"/>
    <hyperlink ref="C2761" r:id="rId3870" display="https://vinhlong.gov.vn/"/>
    <hyperlink ref="C2762" r:id="rId3871" display="https://www.facebook.com/CongAnTinhDienBien/"/>
    <hyperlink ref="C2763" r:id="rId3872" display="https://qppl.dienbien.gov.vn/"/>
    <hyperlink ref="C2764" r:id="rId3873" display="https://www.facebook.com/xnctthue/"/>
    <hyperlink ref="C2765" r:id="rId3874" display="https://thuathienhue.gov.vn/"/>
    <hyperlink ref="C2766" r:id="rId3875" display="https://www.facebook.com/Xuanthuy05017/"/>
    <hyperlink ref="C2767" r:id="rId3876" display="https://xuanthuy.quangbinh.gov.vn/"/>
    <hyperlink ref="C2768" r:id="rId3877" display="https://www.facebook.com/xuatnhapcanhquangtri/"/>
    <hyperlink ref="C2769" r:id="rId3878" display="https://www.quangtri.gov.vn/"/>
    <hyperlink ref="C2770" r:id="rId3879" display="https://www.facebook.com/yenbangcand/"/>
    <hyperlink ref="C2771" r:id="rId3880" display="https://yendong.namdinh.gov.vn/uy-ban-nhan-dan"/>
    <hyperlink ref="C2772" r:id="rId3881" display="https://www.facebook.com/p/C%C3%B4ng-an-x%C3%A3-Y%C3%AAn-%C4%90%E1%BB%93ng-huy%E1%BB%87n-Y%C3%AAn-M%C3%B4-t%E1%BB%89nh-Ninh-B%C3%ACnh-100083270363034/"/>
    <hyperlink ref="C2773" r:id="rId3882" display="https://yendong.yenmo.ninhbinh.gov.vn/"/>
    <hyperlink ref="C2774" r:id="rId3883" display="https://www.facebook.com/pages/X%C3%A3%20Long%20H%E1%BA%B9%20Huy%E1%BB%87n%20Thu%E1%BA%ADn%20Ch%C3%A2u%20T%E1%BB%89nh%20S%C6%A1n%20La/127513957959988/"/>
    <hyperlink ref="C2775" r:id="rId3884" display="https://sonla.gov.vn/4/469/61715/478330/hoi-dong-nhan-dan-tinh/danh-sach-thuong-truc-hdnd-tinh-son-la-khoa-xiv-nhiem-ky-2016-2021"/>
    <hyperlink ref="C2776" r:id="rId3885" display="https://www.facebook.com/p/C%C3%B4ng-an-x%C3%A3-Chi-L%C4%83ng-B%E1%BA%AFc-huy%E1%BB%87n-Thanh-Mi%E1%BB%87n-T%E1%BB%89nh-H%E1%BA%A3i-D%C6%B0%C6%A1ng-100022755397109/"/>
    <hyperlink ref="C2777" r:id="rId3886" display="http://chilangbac.thanhmien.haiduong.gov.vn/"/>
    <hyperlink ref="C2779" r:id="rId3887" display="https://gioiphien.thanhphoyenbai.yenbai.gov.vn/"/>
    <hyperlink ref="C2780" r:id="rId3888" display="https://www.facebook.com/p/C%C3%B4ng-an-x%C3%A3-L%C3%AA-H%E1%BB%93-100064560319193/?locale=mk_MK"/>
    <hyperlink ref="C2781" r:id="rId3889" display="https://danphuong.hanoi.gov.vn/"/>
    <hyperlink ref="C2782" r:id="rId3890" display="https://www.facebook.com/p/C%C3%B4ng-an-x%C3%A3-Ia-Yok-huy%E1%BB%87n-Ia-Grai-100062978302445/"/>
    <hyperlink ref="C2783" r:id="rId3891" display="https://iagrai.gialai.gov.vn/xa-ia-yok/Trang-chu"/>
    <hyperlink ref="C2784" r:id="rId3892" display="https://www.facebook.com/p/C%C3%B4ng-an-X%C3%A3-H%E1%BA%A1nh-Ph%C3%BAc-Huy%E1%BB%87n-Qu%E1%BA%A3ng-Ho%C3%A0-Cao-B%E1%BA%B1ng-100069915618140/"/>
    <hyperlink ref="C2785" r:id="rId3893" display="https://hanhphuc.quanghoa.caobang.gov.vn/"/>
    <hyperlink ref="C2786" r:id="rId3894" display="https://www.facebook.com/people/C%C3%B4ng-an-x%C3%A3-Song-An/100064150955544/"/>
    <hyperlink ref="C2787" r:id="rId3895" display="https://ankhe.gialai.gov.vn/Xa-Song-An/Gioi-thieu.aspx"/>
    <hyperlink ref="C2788" r:id="rId3896" display="https://www.facebook.com/p/Tu%E1%BB%95i-tr%E1%BA%BB-C%C3%B4ng-an-TP-S%E1%BA%A7m-S%C6%A1n-100069346653553/?locale=gn_PY"/>
    <hyperlink ref="C2789" r:id="rId3897" display="https://hason.hatrung.thanhhoa.gov.vn/"/>
    <hyperlink ref="C2790" r:id="rId3898" display="https://www.facebook.com/100064053129850"/>
    <hyperlink ref="C2791" r:id="rId3899" display="https://qppl.thanhhoa.gov.vn/vbpq_thanhhoa.nsf/2861FBBB8FF0E4F7472585E300385253/$file/DT-VBDTPT257804135-9-20201600055522568chanth14.09.2020_11h01p36_quyenpd_14-09-2020-14-18-51_signed.pdf"/>
    <hyperlink ref="C2792" r:id="rId3900" display="https://www.facebook.com/phamthaipolice/"/>
    <hyperlink ref="C2793" r:id="rId3901" display="http://phamthai.kinhmon.haiduong.gov.vn/"/>
    <hyperlink ref="C2794" r:id="rId3902" display="https://www.facebook.com/conganthitranlangchanh/"/>
    <hyperlink ref="C2795" r:id="rId3903" display="https://thitran.langchanh.thanhhoa.gov.vn/"/>
    <hyperlink ref="C2796" r:id="rId3904" display="https://www.facebook.com/people/C%C3%B4ng-an-huy%E1%BB%87n-Y%C3%AAn-M%C3%B4/100033535308059/"/>
    <hyperlink ref="C2797" r:id="rId3905" display="http://yenthang.yenmo.ninhbinh.gov.vn/"/>
    <hyperlink ref="C2798" r:id="rId3906" display="https://www.facebook.com/profile.php?id=100063912340776"/>
    <hyperlink ref="C2799" r:id="rId3907" display="https://trinang.langchanh.thanhhoa.gov.vn/"/>
    <hyperlink ref="C2800" r:id="rId3908" display="https://www.facebook.com/p/C%C3%B4ng-an-x%C3%A3-Giao-T%C3%A2n-Giao-Th%E1%BB%A7y-Nam-%C4%90%E1%BB%8Bnh-100071876779388/"/>
    <hyperlink ref="C2801" r:id="rId3909" display="https://giaothien.namdinh.gov.vn/to-chuc-bo-may"/>
    <hyperlink ref="C2802" r:id="rId3910" display="https://www.facebook.com/conganxatanphuc/"/>
    <hyperlink ref="C2803" r:id="rId3911" display="https://tanphuc.langchanh.thanhhoa.gov.vn/"/>
    <hyperlink ref="C2804" r:id="rId3912" display="https://www.facebook.com/p/C%C3%B4ng-an-x%C3%A3-Tam-V%C4%83n-100049882940769/?_rdr"/>
    <hyperlink ref="C2805" r:id="rId3913" display="https://tamvan.langchanh.thanhhoa.gov.vn/"/>
    <hyperlink ref="C2806" r:id="rId3914" display="https://www.facebook.com/huyhoangbocand/"/>
    <hyperlink ref="C2807" r:id="rId3915" display="https://dongluong.langchanh.thanhhoa.gov.vn/"/>
    <hyperlink ref="C2808" r:id="rId3916" display="https://www.facebook.com/capLamSon/?locale=vi_VN"/>
    <hyperlink ref="C2809" r:id="rId3917" display="https://lamson.thoxuan.thanhhoa.gov.vn/web/trang-chu/bo-may-hanh-chinh/uy-ban-nhan-dan-xa/thanh-vien-uy-ban-nhan-dan-va-cong-chuc-thi-tran-lam-son.html"/>
    <hyperlink ref="C2810" r:id="rId3918" display="https://www.facebook.com/p/C%C3%B4ng-an-Huy%E1%BB%87n-M%E1%BB%B9-L%E1%BB%99c-Nam-%C4%90%E1%BB%8Bnh-100071974110040/?locale=vi_VN"/>
    <hyperlink ref="C2811" r:id="rId3919" display="https://myloc.namdinh.gov.vn/"/>
    <hyperlink ref="C2812" r:id="rId3920" display="https://www.facebook.com/p/C%C3%B4ng-an-x%C3%A3-Th%C3%BAy-S%C6%A1n-100063901999033/?_rdr"/>
    <hyperlink ref="C2813" r:id="rId3921" display="http://thuyson.ngoclac.thanhhoa.gov.vn/van-ban-cua-xa"/>
    <hyperlink ref="C2814" r:id="rId3922" display="https://www.facebook.com/p/C%C3%B4ng-an-x%C3%A3-Ng%E1%BB%8Dc-Kh%C3%AA-Tr%C3%B9ng-Kh%C3%A1nh-Cao-B%E1%BA%B1ng-100069683026199/"/>
    <hyperlink ref="C2815" r:id="rId3923" display="https://trungkhanh.caobang.gov.vn/1352/34154/94766/xa-ngoc-khe"/>
    <hyperlink ref="C2816" r:id="rId3924" display="https://www.facebook.com/people/C%C3%B4ng-an-x%C3%A3-Ng%E1%BB%8Dc-Trung-huy%E1%BB%87n-Ng%E1%BB%8Dc-L%E1%BA%B7c-t%E1%BB%89nh-Thanh-H%C3%B3a/100063645006724/"/>
    <hyperlink ref="C2817" r:id="rId3925" display="https://ngoctrung.ngoclac.thanhhoa.gov.vn/tin-tuc-su-kien/uy-ban-nhan-dan-xa-to-chuc-hoi-nghi-trien-khai-ky-niem-60-nam-thanh-lap-xa-254870"/>
    <hyperlink ref="C2818" r:id="rId3926" display="https://www.facebook.com/p/C%C3%B4ng-an-Huy%E1%BB%87n-Ng%E1%BB%8Dc-L%E1%BA%B7c-t%E1%BB%89nh-Thanh-Ho%C3%A1-100064202226018/"/>
    <hyperlink ref="C2819" r:id="rId3927" display="http://ngocson.ngoclac.thanhhoa.gov.vn/"/>
    <hyperlink ref="C2820" r:id="rId3928" display="https://www.facebook.com/DoanxaPhucThinh/"/>
    <hyperlink ref="C2821" r:id="rId3929" display="https://phucthinh.ngoclac.thanhhoa.gov.vn/chuc-nang-nhiem-vu-quyen-han/quyet-dinh-249881"/>
    <hyperlink ref="C2822" r:id="rId3930" display="https://www.facebook.com/people/C%C3%B4ng-an-x%C3%A3-Ng%E1%BB%8Dc-Trung-huy%E1%BB%87n-Ng%E1%BB%8Dc-L%E1%BA%B7c-t%E1%BB%89nh-Thanh-H%C3%B3a/100063645006724/"/>
    <hyperlink ref="C2823" r:id="rId3931" display="https://ngoctrung.ngoclac.thanhhoa.gov.vn/tin-tuc-su-kien/uy-ban-nhan-dan-xa-to-chuc-hoi-nghi-trien-khai-ky-niem-60-nam-thanh-lap-xa-254870"/>
    <hyperlink ref="C2824" r:id="rId3932" display="https://www.facebook.com/conganxaquangtrunghuyenthongnhat/"/>
    <hyperlink ref="C2825" r:id="rId3933" display="https://thongnhat.dongnai.gov.vn/Pages/gioithieu.aspx?CatID=8"/>
    <hyperlink ref="C2826" r:id="rId3934" display="https://www.facebook.com/p/C%C3%B4ng-an-x%C3%A3-Quang-Trung-huy%E1%BB%87n-Ng%E1%BB%8Dc-L%E1%BA%B7c-t%E1%BB%89nh-Thanh-H%C3%B3a-100064039745299/?_rdr"/>
    <hyperlink ref="C2827" r:id="rId3935" display="https://quangtrung.bimson.thanhhoa.gov.vn/"/>
    <hyperlink ref="C2828" r:id="rId3936" display="https://www.facebook.com/Conganxadongthinh/"/>
    <hyperlink ref="C2829" r:id="rId3937" display="https://dongthinh.ngoclac.thanhhoa.gov.vn/chuyen-doi-so"/>
    <hyperlink ref="C2830" r:id="rId3938" display="https://www.facebook.com/conganxaphungminh15109/?locale=vi_VN"/>
    <hyperlink ref="C2831" r:id="rId3939" display="https://phungminh.ngoclac.thanhhoa.gov.vn/tin-tuc-su-kien/uy-ban-nhan-dan-xa-phung-minh-to-chuc-le-ra-mat-luc-luong-tham-gia-bao-ve-an-ninh-trat-tu-o-co-s-249235"/>
    <hyperlink ref="C2832" r:id="rId3940" display="https://www.facebook.com/p/C%C3%B4ng-an-x%C3%A3-Ph%C3%BAc-Th%E1%BB%8Bnh-huy%E1%BB%87n-Ng%E1%BB%8Dc-L%E1%BA%B7c-t%E1%BB%89nh-Thanh-Ho%C3%A1-100037192226173/?locale=it_IT"/>
    <hyperlink ref="C2833" r:id="rId3941" display="https://phucthinh.ngoclac.thanhhoa.gov.vn/chuc-nang-nhiem-vu-quyen-han/quyet-dinh-249881"/>
    <hyperlink ref="C2834" r:id="rId3942" display="https://www.facebook.com/p/C%C3%B4ng-an-Huy%E1%BB%87n-Ng%E1%BB%8Dc-L%E1%BA%B7c-t%E1%BB%89nh-Thanh-Ho%C3%A1-100064202226018/"/>
    <hyperlink ref="C2835" r:id="rId3943" display="https://dichvucong.gov.vn/p/home/dvc-tthc-bonganh-tinhtp.html?id2=373270&amp;name2=UBND%20huy%E1%BB%87n%20Ng%E1%BB%8Dc%20L%E1%BA%B7c&amp;name1=UBND%20t%E1%BB%89nh%20Thanh%20Ho%C3%A1&amp;id1=371854&amp;type_tinh_bo=2&amp;lan=2"/>
    <hyperlink ref="C2836" r:id="rId3944" display="https://www.facebook.com/p/C%C3%B4ng-an-x%C3%A3-Ki%C3%AAn-Th%E1%BB%8D-huy%E1%BB%87n-Ng%E1%BB%8Dc-L%E1%BA%B7c-100032787444019/"/>
    <hyperlink ref="C2837" r:id="rId3945" display="https://kientho.ngoclac.thanhhoa.gov.vn/file/download/637384705.html"/>
    <hyperlink ref="C2838" r:id="rId3946" display="https://www.facebook.com/p/C%C3%B4ng-an-x%C3%A3-Ki%C3%AAn-Th%E1%BB%8D-huy%E1%BB%87n-Ng%E1%BB%8Dc-L%E1%BA%B7c-100032787444019/"/>
    <hyperlink ref="C2839" r:id="rId3947" display="https://kientho.ngoclac.thanhhoa.gov.vn/file/download/637384705.html"/>
    <hyperlink ref="C2840" r:id="rId3948" display="https://www.facebook.com/congancamvan/"/>
    <hyperlink ref="C2841" r:id="rId3949" display="https://camvan.camthuy.thanhhoa.gov.vn/web/danh-ba-co-quan-chuc-nang"/>
    <hyperlink ref="C2842" r:id="rId3950" display="https://www.facebook.com/congancamphu/"/>
    <hyperlink ref="C2843" r:id="rId3951" display="https://camphu.camthuy.thanhhoa.gov.vn/"/>
    <hyperlink ref="C2844" r:id="rId3952" display="https://www.facebook.com/congancamphu/"/>
    <hyperlink ref="C2845" r:id="rId3953" display="https://camphu.camthuy.thanhhoa.gov.vn/"/>
    <hyperlink ref="C2846" r:id="rId3954" display="https://www.facebook.com/TSMT.tuyenquang2015/?locale=vi_VN"/>
    <hyperlink ref="C2847" r:id="rId3955" display="https://thanhpho.tuyenquang.gov.vn/"/>
    <hyperlink ref="C2848" r:id="rId3956" display="https://www.facebook.com/p/C%C3%B4ng-an-x%C3%A3-C%E1%BA%A9m-T%C3%A2m-C%E1%BA%A9m-Th%E1%BB%A7y-100034707926299/"/>
    <hyperlink ref="C2849" r:id="rId3957" display="https://camtam.camthuy.thanhhoa.gov.vn/"/>
    <hyperlink ref="C2850" r:id="rId3958" display="https://www.facebook.com/CAXaCamDue/"/>
    <hyperlink ref="C2851" r:id="rId3959" display="https://camdue.camxuyen.hatinh.gov.vn/"/>
    <hyperlink ref="C2852" r:id="rId3960" display="https://www.facebook.com/p/C%C3%B4ng-an-x%C3%A3-Cam-Th%E1%BB%A7y-L%E1%BB%87-Th%E1%BB%A7y-Qu%E1%BA%A3ng-B%C3%ACnh-100071457885760/"/>
    <hyperlink ref="C2853" r:id="rId3961" display="https://quangbinh.gov.vn/chi-tiet-tin/-/view-article/1/14012495784457/1543516149197"/>
    <hyperlink ref="C2854" r:id="rId3962" display="https://www.facebook.com/p/C%C3%B4ng-an-x%C3%A3-C%E1%BA%A9m-Long-C%E1%BA%A9m-Th%E1%BB%A7y-100063570279651/"/>
    <hyperlink ref="C2855" r:id="rId3963" display="https://camlong.camthuy.thanhhoa.gov.vn/"/>
    <hyperlink ref="C2856" r:id="rId3964" display="https://www.facebook.com/p/C%C3%B4ng-an-x%C3%A3-%C4%90i%C3%AAu-L%C6%B0%C6%A1ng-C%E1%BA%A9m-Kh%C3%AA-100072458779777/"/>
    <hyperlink ref="C2857" r:id="rId3965" display="https://dieuluong.camkhe.phutho.gov.vn/Chuyen-muc-tin/t/uy-ban-nhan-dan/ctitle/601?AspxAutoDetectCookieSupport=1"/>
    <hyperlink ref="C2858" r:id="rId3966" display="https://www.facebook.com/congancamthuy/"/>
    <hyperlink ref="C2859" r:id="rId3967" display="https://camphu.camthuy.thanhhoa.gov.vn/"/>
    <hyperlink ref="C2860" r:id="rId3968" display="https://www.facebook.com/p/C%C3%B4ng-an-x%C3%A3-C%E1%BA%A9m-Nh%C6%B0%E1%BB%A3ng-C%E1%BA%A9m-Xuy%C3%AAn-H%C3%A0-T%C4%A9nh-100064930291252/"/>
    <hyperlink ref="C2861" r:id="rId3969" display="https://hscvcx.hatinh.gov.vn/camxuyen/vbpq.nsf/85C8BF3ACA6A1D2E472587710032E375/$file/QU%C3%9D%203%20B%C3%81O%20C%C3%81O%20CCHC.doc"/>
    <hyperlink ref="C2862" r:id="rId3970" display="https://www.facebook.com/p/C%C3%B4ng-an-huy%E1%BB%87n-C%E1%BA%A9m-Gi%C3%A0ng-H%E1%BA%A3i-D%C6%B0%C6%A1ng-100069362282975/"/>
    <hyperlink ref="C2863" r:id="rId3971" display="https://camgiang.haiduong.gov.vn/"/>
    <hyperlink ref="C2864" r:id="rId3972" display="https://www.facebook.com/p/C%C3%B4ng-An-X%C3%A3-Ng%E1%BB%8Dc-Li%C3%AAn-Huy%E1%BB%87n-C%E1%BA%A9m-Gi%C3%A0ng-T%E1%BB%89nh-H%E1%BA%A3i-D%C6%B0%C6%A1ng-100069746058764/"/>
    <hyperlink ref="C2865" r:id="rId3973" display="http://ngoclien.camgiang.haiduong.gov.vn/"/>
    <hyperlink ref="C2866" r:id="rId3974" display="https://www.facebook.com/profile.php?id=61565896341505"/>
    <hyperlink ref="C2867" r:id="rId3975" display="https://tanky.nghean.gov.vn/"/>
    <hyperlink ref="C2868" r:id="rId3976" display="https://www.facebook.com/p/C%C3%B4ng-an-x%C3%A3-C%E1%BA%A5p-D%E1%BA%ABn-C%E1%BA%A9m-Kh%C3%AA-100071669444177/?_rdr"/>
    <hyperlink ref="C2869" r:id="rId3977" display="https://capdan.camkhe.phutho.gov.vn/Chuyen-muc-tin/t/uy-ban-nhan-dan/ctitle/244?AspxAutoDetectCookieSupport=1"/>
    <hyperlink ref="C2870" r:id="rId3978" display="https://www.facebook.com/congancamtrung/"/>
    <hyperlink ref="C2871" r:id="rId3979" display="https://camtrung.camxuyen.hatinh.gov.vn/"/>
    <hyperlink ref="C2872" r:id="rId3980" display="https://www.facebook.com/p/C%C3%B4ng-an-x%C3%A3-Th%E1%BA%A1ch-C%E1%BA%A9m-huy%E1%BB%87n-Th%E1%BA%A1ch-Th%C3%A0nh-t%E1%BB%89nh-Thanh-Ho%C3%A1-100066621591231/"/>
    <hyperlink ref="C2873" r:id="rId3981" display="https://thachcam.thachthanh.thanhhoa.gov.vn/chuc-nang-nhiem-vu"/>
    <hyperlink ref="C2874" r:id="rId3982" display="https://www.facebook.com/Conganxaphukhecamkhe/"/>
    <hyperlink ref="C2875" r:id="rId3983" display="https://phukhe.camkhe.phutho.gov.vn/Chuyen-muc-tin/Chi-tiet-tin/t/uy-ban-nhan-dan/title/14877/ctitle/626?AspxAutoDetectCookieSupport=1"/>
    <hyperlink ref="C2876" r:id="rId3984" display="https://www.facebook.com/p/C%C3%B4ng-an-x%C3%A3-Xu%C3%A2n-Thu%E1%BB%B7-100066347632750/?locale=fr_CA"/>
    <hyperlink ref="C2877" r:id="rId3985" display="https://dichvucong.namdinh.gov.vn/portaldvc/KenhTin/dich-vu-cong-truc-tuyen.aspx?_dv=E4662776-0DAA-C999-A752-B2C23C32899B"/>
    <hyperlink ref="C2878" r:id="rId3986" display="https://www.facebook.com/ngoxa.ca/"/>
    <hyperlink ref="C2879" r:id="rId3987" display="https://ngoxa.camkhe.phutho.gov.vn/Chuyen-muc-tin/t/uy-ban-nhan-dan/ctitle/576?AspxAutoDetectCookieSupport=1"/>
    <hyperlink ref="C2880" r:id="rId3988" display="https://www.facebook.com/p/C%C3%B4ng-an-x%C3%A3-T%C3%A2n-Tr%C6%B0%E1%BB%9Dng-C%E1%BA%A9m-Gi%C3%A0ng-H%E1%BA%A3i-D%C6%B0%C6%A1ng-100072472502974/"/>
    <hyperlink ref="C2881" r:id="rId3989" display="http://tantruong.camgiang.haiduong.gov.vn/"/>
    <hyperlink ref="C2882" r:id="rId3990" display="https://www.facebook.com/p/C%C3%B4ng-an-huy%E1%BB%87n-Thanh-Thu%E1%BB%B7-100063605989453/"/>
    <hyperlink ref="C2883" r:id="rId3991" display="https://thanhthuy.phutho.gov.vn/"/>
    <hyperlink ref="C2884" r:id="rId3992" display="https://www.facebook.com/p/C%C3%B4ng-An-X%C3%A3-Ng%E1%BB%8Dc-S%C6%A1n-Th%C3%A0nh-Ph%E1%BB%91-H%E1%BA%A3i-D%C6%B0%C6%A1ng-100071315772580/"/>
    <hyperlink ref="C2885" r:id="rId3993" display="http://ngocson.tphaiduong.haiduong.gov.vn/"/>
    <hyperlink ref="C2886" r:id="rId3994" display="https://www.facebook.com/caxcamchaucamthuy/?locale=vi_VN"/>
    <hyperlink ref="C2887" r:id="rId3995" display="https://camchau.camthuy.thanhhoa.gov.vn/"/>
    <hyperlink ref="C2888" r:id="rId3996" display="https://www.facebook.com/congancamvan/"/>
    <hyperlink ref="C2889" r:id="rId3997" display="https://camvan.camthuy.thanhhoa.gov.vn/web/danh-ba-co-quan-chuc-nang"/>
    <hyperlink ref="C2890" r:id="rId3998" display="https://www.facebook.com/congancamthuy/"/>
    <hyperlink ref="C2891" r:id="rId3999" display="https://camphu.camthuy.thanhhoa.gov.vn/"/>
    <hyperlink ref="C2892" r:id="rId4000" display="https://www.facebook.com/Congankimtan/"/>
    <hyperlink ref="C2893" r:id="rId4001" display="https://kimtan.thachthanh.thanhhoa.gov.vn/trang-chu"/>
    <hyperlink ref="C2895" r:id="rId4002" display="https://vandu.thachthanh.thanhhoa.gov.vn/van-ban-cua-xa/ke-hoach-chinh-trang-do-thi-tren-dia-ban-thi-tran-van-du-huyen-thach-thanh-giai-doan-2024-2025-191591"/>
    <hyperlink ref="C2896" r:id="rId4003" display="https://www.facebook.com/p/C%C3%B4ng-an-x%C3%A3-Th%C3%A0nh-T%C3%A2n-huy%E1%BB%87n-Th%E1%BA%A1ch-Th%C3%A0nh-t%E1%BB%89nh-Thanh-H%C3%B3a-100066669759630/"/>
    <hyperlink ref="C2897" r:id="rId4004" display="https://thanhtan.thachthanh.thanhhoa.gov.vn/thu-tuc-hanh-chinh"/>
    <hyperlink ref="C2898" r:id="rId4005" display="https://www.facebook.com/100030957087036"/>
    <hyperlink ref="C2899" r:id="rId4006" display="https://thachlam.thachthanh.thanhhoa.gov.vn/lien-he"/>
    <hyperlink ref="C2900" r:id="rId4007" display="https://www.facebook.com/caxthanhtho/"/>
    <hyperlink ref="C2901" r:id="rId4008" display="https://thanhtho.thachthanh.thanhhoa.gov.vn/trang-chu/tp-168193"/>
    <hyperlink ref="C2902" r:id="rId4009" display="https://www.facebook.com/p/C%C3%B4ng-an-x%C3%A3-Th%C3%A0nh-Y%C3%AAn-huy%E1%BB%87n-Th%E1%BA%A1ch-Th%C3%A0nh-100028768525191/"/>
    <hyperlink ref="C2903" r:id="rId4010" display="https://thanhyen.thachthanh.thanhhoa.gov.vn/uy-ban-nhan-dan"/>
    <hyperlink ref="C2905" r:id="rId4011" display="https://thachlam.baolam.caobang.gov.vn/"/>
    <hyperlink ref="C2906" r:id="rId4012" display="https://www.facebook.com/p/C%C3%B4ng-an-x%C3%A3-Th%E1%BA%A1ch-Long-huy%E1%BB%87n-Th%E1%BA%A1ch-Th%C3%A0nh-100065166872099/?_rdr"/>
    <hyperlink ref="C2907" r:id="rId4013" display="http://thachlong.thachthanh.thanhhoa.gov.vn/pho-bien-tuyen-truyen"/>
    <hyperlink ref="C2908" r:id="rId4014" display="https://www.facebook.com/profile.php?id=61561032906200"/>
    <hyperlink ref="C2909" r:id="rId4015" display="https://thanhtien.thachthanh.thanhhoa.gov.vn/dang-uy"/>
    <hyperlink ref="C2910" r:id="rId4016" display="https://www.facebook.com/conganthachdong/"/>
    <hyperlink ref="C2911" r:id="rId4017" display="https://thachdong.thachthanh.thanhhoa.gov.vn/"/>
    <hyperlink ref="C2912" r:id="rId4018" display="https://www.facebook.com/conganhuyenlucnam/?locale=vi_VN"/>
    <hyperlink ref="C2913" r:id="rId4019" display="https://lucnam.bacgiang.gov.vn/"/>
    <hyperlink ref="C2915" r:id="rId4020" display="https://thanhtruc.thachthanh.thanhhoa.gov.vn/trang-chu/lich-lam-viec-mua-dong-nam-2023-158862"/>
    <hyperlink ref="C2916" r:id="rId4021" display="https://www.facebook.com/p/C%C3%B4ng-an-x%C3%A3-Ng%E1%BB%8Dc-Tr%E1%BA%A1o-huy%E1%BB%87n-Th%E1%BA%A1ch-Th%C3%A0nh-t%E1%BB%89nh-Thanh-H%C3%B3a-100064534969257/"/>
    <hyperlink ref="C2917" r:id="rId4022" display="https://ngoctrao.thachthanh.thanhhoa.gov.vn/van-ban-cua-xa/thong-bao-lich-tiep-cong-dan-nam-2024-cua-chu-tich-ubnd-xa-tai-tru-so-tiep-cong-dan-xa-ngoc-trao-246727"/>
    <hyperlink ref="C2918" r:id="rId4023" display="https://www.facebook.com/p/C%C3%B4ng-an-x%C3%A3-Th%C3%A0nh-Vinh-huy%E1%BB%87n-Th%E1%BA%A1ch-Th%C3%A0nh-t%E1%BB%89nh-Thanh-Ho%C3%A1-100063451046428/?_rdr"/>
    <hyperlink ref="C2919" r:id="rId4024" display="https://thanhvinh.thachthanh.thanhhoa.gov.vn/"/>
    <hyperlink ref="C2920" r:id="rId4025" display="https://www.facebook.com/p/C%C3%B4ng-an-th%E1%BB%8B-tr%E1%BA%A5n-H%C3%A0-Trung-100072424748229/"/>
    <hyperlink ref="C2921" r:id="rId4026" display="https://thitran.hatrung.thanhhoa.gov.vn/"/>
    <hyperlink ref="C2923" r:id="rId4027" display="https://hadong.hatrung.thanhhoa.gov.vn/"/>
    <hyperlink ref="C2924" r:id="rId4028" display="https://www.facebook.com/p/C%C3%B4ng-an-H%C3%A0-Trung-61553601552271/?locale=vi_VN"/>
    <hyperlink ref="C2925" r:id="rId4029" display="https://thitran.hatrung.thanhhoa.gov.vn/"/>
    <hyperlink ref="C2926" r:id="rId4030" display="https://www.facebook.com/conganvinhloc/"/>
    <hyperlink ref="C2927" r:id="rId4031" display="https://benhviennhitrunguong.gov.vn/ky-ket-thoa-thuan-hop-tac-ho-tro-chuyen-mon-y-te-voi-ubnd-huyen-vinh-loc-tinh-thanh-hoa.html"/>
    <hyperlink ref="C2928" r:id="rId4032" display="https://www.facebook.com/cattvinhloc/"/>
    <hyperlink ref="C2929" r:id="rId4033" display="https://thitran.vinhloc.thanhhoa.gov.vn/tin-tuc-su-kien/thi-tran-vinh-loc-khan-truong-ung-pho-voi-dieu-kien-thoi-tiet-mua-bao-179700"/>
    <hyperlink ref="C2930" r:id="rId4034" display="https://www.facebook.com/cattvinhloc/"/>
    <hyperlink ref="C2931" r:id="rId4035" display="https://thitran.vinhloc.thanhhoa.gov.vn/tin-tuc-su-kien/thi-tran-vinh-loc-khan-truong-ung-pho-voi-dieu-kien-thoi-tiet-mua-bao-179700"/>
    <hyperlink ref="C2932" r:id="rId4036" display="https://www.facebook.com/p/C%C3%B4ng-an-x%C3%A3-V%C4%A9nh-Ti%E1%BA%BFn-V%C4%A9nh-L%E1%BB%99c-Thanh-H%C3%B3a-100064720270993/"/>
    <hyperlink ref="C2933" r:id="rId4037" display="https://vinhtien.vinhloc.thanhhoa.gov.vn/pho-bien-tuyen-truyen"/>
    <hyperlink ref="C2934" r:id="rId4038" display="https://www.facebook.com/conganvinhloc/"/>
    <hyperlink ref="C2935" r:id="rId4039" display="https://dichvucong.gov.vn/p/home/dvc-tthc-bonganh-tinhtp.html?id2=372683&amp;name2=UBND%20huy%E1%BB%87n%20V%C4%A9nh%20L%E1%BB%99c&amp;name1=UBND%20t%E1%BB%89nh%20Thanh%20Ho%C3%A1&amp;id1=371854&amp;type_tinh_bo=2&amp;lan=2"/>
    <hyperlink ref="C2936" r:id="rId4040" display="https://www.facebook.com/p/C%C3%B4ng-an-x%C3%A3-V%C4%A9nh-Long-100068525307147/"/>
    <hyperlink ref="C2937" r:id="rId4041" display="https://vinhlong.vinhlinh.quangtri.gov.vn/"/>
    <hyperlink ref="C2938" r:id="rId4042" display="https://www.facebook.com/ConganxaVinhHung67/"/>
    <hyperlink ref="C2939" r:id="rId4043" display="https://vinhhung1.vinhloc.thanhhoa.gov.vn/trang-chu"/>
    <hyperlink ref="C2940" r:id="rId4044" display="https://www.facebook.com/caxlienminh/"/>
    <hyperlink ref="C2941" r:id="rId4045" display="https://lienminh.ductho.hatinh.gov.vn/LienMinh/KenhTin/chuc-nang-nhiem-vu.aspx"/>
    <hyperlink ref="C2942" r:id="rId4046" display="https://www.facebook.com/p/C%C3%B4ng-an-x%C3%A3-Minh-T%C3%A2n-huy%E1%BB%87n-V%C4%A9nh-L%E1%BB%99c-Thanh-Ho%C3%A1-100063726841617/"/>
    <hyperlink ref="C2943" r:id="rId4047" display="https://minhtan.vinhloc.thanhhoa.gov.vn/chuyen-doi-so"/>
    <hyperlink ref="C2944" r:id="rId4048" display="https://www.facebook.com/p/Tu%E1%BB%95i-tr%E1%BA%BB-C%C3%B4ng-an-th%E1%BB%8B-tr%E1%BA%A5n-Quang-Minh-M%C3%AA-Linh-H%C3%A0-N%E1%BB%99i-100064507336713/?locale=vi_VN"/>
    <hyperlink ref="C2945" r:id="rId4049" display="https://melinh.hanoi.gov.vn/thi-tran-quang-minh.htm"/>
    <hyperlink ref="C2946" r:id="rId4050" display="https://www.facebook.com/Vinhdong05026/"/>
    <hyperlink ref="C2948" r:id="rId4051" display="https://www.facebook.com/policevinhchan/"/>
    <hyperlink ref="C2949" r:id="rId4052" display="http://congbao.phutho.gov.vn/cong-bao.html?a=1&amp;gazetteid=210603&amp;gazettetype=0&amp;publishyear=2024"/>
    <hyperlink ref="C2950" r:id="rId4053" display="https://www.facebook.com/TuoitreConganVinhPhuc/"/>
    <hyperlink ref="C2951" r:id="rId4054" display="https://vinhphuc.gov.vn/"/>
    <hyperlink ref="C2952" r:id="rId4055" display="https://www.facebook.com/vinhandanphucvu198/"/>
    <hyperlink ref="C2953" r:id="rId4056" display="https://honglinh.hatinh.gov.vn/"/>
    <hyperlink ref="C2954" r:id="rId4057" display="https://www.facebook.com/p/C%C3%B4ng-An-V%C4%A9nh-Thanh-100069684464646/?locale=vi_VN"/>
    <hyperlink ref="C2955" r:id="rId4058" display="https://vinhthanh.phuoclong.baclieu.gov.vn/Ban-tin-chi-tiet.html/008/4958/4977/08/202311270004743/Bantin_008_4957_4992_02"/>
    <hyperlink ref="C2956" r:id="rId4059" display="https://www.facebook.com/p/C%C3%B4ng-an-x%C3%A3-Ninh-KhangV%C4%A9nh-L%E1%BB%99cThanh-H%C3%B3a-100066584436922/"/>
    <hyperlink ref="C2957" r:id="rId4060" display="https://ninhkhang.vinhloc.thanhhoa.gov.vn/"/>
    <hyperlink ref="C2958" r:id="rId4061" display="https://www.facebook.com/Conganxayenthai123/"/>
    <hyperlink ref="C2959" r:id="rId4062" display="https://qppl.thanhhoa.gov.vn/vbpq_thanhhoa.nsf/BC3DB1839DA003D6472587D70009C5D8/$file/DT-VBDTPT481831458-1-20221642757561107_tuandm_25-01-2022-17-46-43_signed.pdf"/>
    <hyperlink ref="C2960" r:id="rId4063" display="https://www.facebook.com/conganxatrungloc/?"/>
    <hyperlink ref="C2961" r:id="rId4064" display="https://qlvbcl.hatinh.gov.vn/canloc/vbpq.nsf/886098B412417203472588F700072968/$file/Bao-cao-de-xuat-khao-sat-lap-Quy-hoach-xay-dung-nghia-trang-xa-Trung-Loc-10-11(ubcanloc)(11.11.2022_08h16p47).doc"/>
    <hyperlink ref="C2962" r:id="rId4065" display="https://www.facebook.com/p/C%C3%B4ng-an-Th%E1%BB%8B-tr%E1%BA%A5n-Qu%C3%A1n-L%C3%A0o-huy%E1%BB%87n-Y%C3%AAn-%C4%90%E1%BB%8Bnh-t%E1%BB%89nh-Thanh-H%C3%B3a-100064238855289/"/>
    <hyperlink ref="C2963" r:id="rId4066" display="http://quanlao.yendinh.thanhhoa.gov.vn/portal/pages/Lanh-dao-thi-tran.aspx"/>
    <hyperlink ref="C2964" r:id="rId4067" display="https://www.facebook.com/CATTCauGiat/"/>
    <hyperlink ref="C2965" r:id="rId4068" display="https://caugiat.quynhluu.nghean.gov.vn/"/>
    <hyperlink ref="C2966" r:id="rId4069" display="https://www.facebook.com/p/C%C3%B4ng-an-Th%E1%BB%8B-tr%E1%BA%A5n-T%C3%A2y-S%C6%A1n-huy%E1%BB%87n-H%C6%B0%C6%A1ng-S%C6%A1n-t%E1%BB%89nh-H%C3%A0-T%C4%A9nh-100068939418542/"/>
    <hyperlink ref="C2967" r:id="rId4070" display="https://thitrantayson.hatinh.gov.vn/portal/KenhTin/Gioi-thieu.aspx"/>
    <hyperlink ref="C2968" r:id="rId4071" display="https://www.facebook.com/Conganthitran2021/"/>
    <hyperlink ref="C2969" r:id="rId4072" display="https://binhdai.bentre.gov.vn/thitran"/>
    <hyperlink ref="C2970" r:id="rId4073" display="https://www.facebook.com/Conganxayenthai123/"/>
    <hyperlink ref="C2971" r:id="rId4074" display="https://qppl.thanhhoa.gov.vn/vbpq_thanhhoa.nsf/BC3DB1839DA003D6472587D70009C5D8/$file/DT-VBDTPT481831458-1-20221642757561107_tuandm_25-01-2022-17-46-43_signed.pdf"/>
    <hyperlink ref="C2972" r:id="rId4075" display="https://www.facebook.com/people/C%C3%B4ng-an-x%C3%A3-%C4%90%E1%BB%8Bnh-T%C4%83ng/100063687005676/"/>
    <hyperlink ref="C2973" r:id="rId4076" display="https://qppl.thanhhoa.gov.vn/vbpq_thanhhoa.nsf/067FF671CB2FAD7847258A070005A1B4/$file/DT-VBDTPT645402469-8-20231691487132920_(giangld)(09.08.2023_16h05p00)_signed.pdf"/>
    <hyperlink ref="C2974" r:id="rId4077" display="https://www.facebook.com/conganhuyendinhhoa/"/>
    <hyperlink ref="C2975" r:id="rId4078" display="https://dinhhoa.thainguyen.gov.vn/"/>
    <hyperlink ref="C2976" r:id="rId4079" display="https://www.facebook.com/profile.php?id=100083157161296"/>
    <hyperlink ref="C2977" r:id="rId4080" display="https://pid.vnptthanhhoa.vn/err.html"/>
    <hyperlink ref="C2978" r:id="rId4081" display="https://www.facebook.com/profile.php?id=100072210699878"/>
    <hyperlink ref="C2979" r:id="rId4082" display="https://thoxuan.thanhhoa.gov.vn/"/>
    <hyperlink ref="C2980" r:id="rId4083" display="https://www.facebook.com/profile.php?id=100068945883499"/>
    <hyperlink ref="C2981" r:id="rId4084" display="https://lamson.thoxuan.thanhhoa.gov.vn/"/>
    <hyperlink ref="C2982" r:id="rId4085" display="https://www.facebook.com/congansaovang/"/>
    <hyperlink ref="C2983" r:id="rId4086" display="http://saovang.thoxuan.thanhhoa.gov.vn/web/trang-chu/bo-may-hanh-chinh/uy-ban-nhan-dan-xa/bo-may-hanh-chinh-uy-ban-nhan-dan-thi-tran-sao-vang.html"/>
    <hyperlink ref="C2984" r:id="rId4087" display="https://www.facebook.com/ConganxaXuanNoi"/>
    <hyperlink ref="C2985" r:id="rId4088" display="https://trungkhanh.caobang.gov.vn/xa-xuan-noi/xa-xuan-noi-622667"/>
    <hyperlink ref="C2986" r:id="rId4089" display="https://www.facebook.com/people/C%C3%B4ng-An-X%C3%A3-Thu%E1%BA%ADn-Minh-Huy%E1%BB%87n-Th%E1%BB%8D-Xu%C3%A2n/100079942642310/"/>
    <hyperlink ref="C2987" r:id="rId4090" display="https://thuanminh.thoxuan.thanhhoa.gov.vn/"/>
    <hyperlink ref="C2988" r:id="rId4091" display="https://www.facebook.com/profile.php?id=100071572403114"/>
    <hyperlink ref="C2989" r:id="rId4092" display="https://namgiang.namdan.nghean.gov.vn/"/>
    <hyperlink ref="C2990" r:id="rId4093" display="https://www.facebook.com/p/C%C3%B4ng-an-x%C3%A3-Xu%C3%A2n-L%E1%BA%ADp-100033418363231/"/>
    <hyperlink ref="C2991" r:id="rId4094" display="https://xuanlap.thoxuan.thanhhoa.gov.vn/"/>
    <hyperlink ref="C2993" r:id="rId4095" display="https://tayho.thoxuan.thanhhoa.gov.vn/"/>
    <hyperlink ref="C2994" r:id="rId4096" display="https://www.facebook.com/profile.php?id=100064424033078"/>
    <hyperlink ref="C2995" r:id="rId4097" display="https://thodien.thoxuan.thanhhoa.gov.vn/"/>
  </hyperlinks>
  <pageMargins left="0.7" right="0.7" top="0.75" bottom="0.75" header="0.3" footer="0.3"/>
  <pageSetup orientation="portrait" horizontalDpi="200" verticalDpi="200" r:id="rId4098"/>
  <tableParts count="1">
    <tablePart r:id="rId40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2025-02-11T18:43:56Z</dcterms:modified>
</cp:coreProperties>
</file>