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"/>
    </mc:Choice>
  </mc:AlternateContent>
  <bookViews>
    <workbookView xWindow="0" yWindow="0" windowWidth="28800" windowHeight="12435"/>
  </bookViews>
  <sheets>
    <sheet name="DATA - FANPAG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96" i="1" l="1"/>
  <c r="B1994" i="1"/>
  <c r="B1992" i="1"/>
  <c r="B1990" i="1"/>
  <c r="B1984" i="1"/>
  <c r="B1976" i="1"/>
  <c r="B1978" i="1"/>
  <c r="B1960" i="1"/>
  <c r="B1954" i="1"/>
  <c r="B1948" i="1"/>
  <c r="B1946" i="1"/>
  <c r="B1942" i="1"/>
  <c r="B1934" i="1"/>
  <c r="B1932" i="1"/>
  <c r="B1930" i="1"/>
  <c r="B1924" i="1"/>
  <c r="B1918" i="1"/>
  <c r="B1912" i="1"/>
  <c r="B1908" i="1"/>
  <c r="B1906" i="1"/>
  <c r="B1904" i="1"/>
  <c r="B1900" i="1"/>
  <c r="B1894" i="1"/>
  <c r="B1884" i="1"/>
  <c r="B1882" i="1"/>
  <c r="B1880" i="1"/>
  <c r="B1854" i="1"/>
  <c r="B1834" i="1"/>
  <c r="B1828" i="1"/>
  <c r="B1826" i="1"/>
  <c r="B1818" i="1"/>
  <c r="B1802" i="1"/>
  <c r="B1792" i="1"/>
  <c r="B1784" i="1"/>
  <c r="B1760" i="1"/>
  <c r="B1758" i="1"/>
  <c r="B1738" i="1"/>
  <c r="B1736" i="1"/>
  <c r="B1732" i="1"/>
  <c r="B1730" i="1"/>
  <c r="B1728" i="1"/>
  <c r="B1726" i="1"/>
  <c r="B1710" i="1"/>
  <c r="B1690" i="1"/>
  <c r="B1668" i="1"/>
  <c r="B1660" i="1"/>
  <c r="B1658" i="1"/>
  <c r="B1654" i="1"/>
  <c r="B1652" i="1"/>
  <c r="B1650" i="1"/>
  <c r="B1648" i="1"/>
  <c r="B1646" i="1"/>
  <c r="B1638" i="1"/>
  <c r="B1630" i="1"/>
  <c r="B1626" i="1"/>
  <c r="B1622" i="1"/>
  <c r="B1616" i="1"/>
  <c r="B1614" i="1"/>
  <c r="B1612" i="1"/>
  <c r="B1608" i="1"/>
  <c r="B1606" i="1"/>
  <c r="B1596" i="1"/>
  <c r="B1592" i="1"/>
  <c r="B1590" i="1"/>
  <c r="B1586" i="1"/>
  <c r="B1576" i="1"/>
  <c r="B1574" i="1"/>
  <c r="B1564" i="1"/>
  <c r="B1556" i="1"/>
  <c r="B1554" i="1"/>
  <c r="B1550" i="1"/>
  <c r="B1546" i="1"/>
  <c r="B1544" i="1"/>
  <c r="B1534" i="1"/>
  <c r="B1522" i="1"/>
  <c r="B1520" i="1"/>
  <c r="B1515" i="1"/>
  <c r="B1514" i="1"/>
  <c r="B1512" i="1"/>
  <c r="B1508" i="1"/>
  <c r="B1502" i="1"/>
  <c r="B1496" i="1"/>
  <c r="B1494" i="1"/>
  <c r="B1492" i="1"/>
  <c r="B1490" i="1"/>
  <c r="B1488" i="1"/>
  <c r="B1484" i="1"/>
  <c r="B1482" i="1"/>
  <c r="B1478" i="1"/>
  <c r="B1476" i="1"/>
  <c r="B1472" i="1"/>
  <c r="B1468" i="1"/>
  <c r="B1466" i="1"/>
  <c r="B1458" i="1"/>
  <c r="B1450" i="1"/>
  <c r="B1446" i="1"/>
  <c r="B1442" i="1"/>
  <c r="B1440" i="1"/>
  <c r="B1436" i="1"/>
  <c r="B1434" i="1"/>
  <c r="B1428" i="1"/>
  <c r="B1422" i="1"/>
  <c r="B1418" i="1"/>
  <c r="B1416" i="1"/>
  <c r="B1402" i="1"/>
  <c r="B1386" i="1"/>
  <c r="B1400" i="1"/>
  <c r="B1382" i="1"/>
  <c r="B1380" i="1"/>
  <c r="B1371" i="1"/>
  <c r="B1370" i="1"/>
  <c r="B1362" i="1"/>
  <c r="B1360" i="1"/>
  <c r="B1354" i="1"/>
  <c r="B1330" i="1"/>
  <c r="B1316" i="1"/>
  <c r="B1320" i="1"/>
  <c r="B1286" i="1"/>
  <c r="B1282" i="1"/>
  <c r="B1268" i="1"/>
  <c r="B1264" i="1"/>
  <c r="B1260" i="1"/>
  <c r="B1250" i="1"/>
  <c r="B1248" i="1"/>
  <c r="B1240" i="1"/>
  <c r="B1202" i="1"/>
  <c r="B1214" i="1"/>
  <c r="B1212" i="1"/>
  <c r="B1180" i="1"/>
  <c r="B1178" i="1"/>
  <c r="B1176" i="1"/>
  <c r="B1164" i="1"/>
  <c r="B1142" i="1"/>
  <c r="B1124" i="1"/>
  <c r="B1102" i="1"/>
  <c r="B1114" i="1"/>
  <c r="B1086" i="1"/>
  <c r="B1076" i="1"/>
  <c r="B1074" i="1"/>
  <c r="B1058" i="1"/>
  <c r="B1056" i="1"/>
  <c r="B1040" i="1"/>
  <c r="B1038" i="1"/>
  <c r="B1036" i="1"/>
  <c r="B1034" i="1"/>
  <c r="B1024" i="1"/>
  <c r="B1019" i="1"/>
  <c r="B1008" i="1"/>
  <c r="B994" i="1"/>
  <c r="B990" i="1"/>
  <c r="B984" i="1"/>
  <c r="B980" i="1"/>
  <c r="B974" i="1"/>
  <c r="B972" i="1"/>
  <c r="B970" i="1"/>
  <c r="B968" i="1"/>
  <c r="B964" i="1"/>
  <c r="B952" i="1"/>
  <c r="B946" i="1"/>
  <c r="B940" i="1"/>
  <c r="B928" i="1"/>
  <c r="B918" i="1"/>
  <c r="B916" i="1"/>
  <c r="B914" i="1"/>
  <c r="B912" i="1"/>
  <c r="B910" i="1"/>
  <c r="B908" i="1"/>
  <c r="B906" i="1"/>
  <c r="B900" i="1"/>
  <c r="B884" i="1"/>
  <c r="B902" i="1"/>
  <c r="B878" i="1"/>
  <c r="B876" i="1"/>
  <c r="B874" i="1"/>
  <c r="B872" i="1"/>
  <c r="B870" i="1"/>
  <c r="B868" i="1"/>
  <c r="B862" i="1"/>
  <c r="B858" i="1"/>
  <c r="B856" i="1"/>
  <c r="B854" i="1"/>
  <c r="B848" i="1"/>
  <c r="B846" i="1"/>
  <c r="B844" i="1"/>
  <c r="B840" i="1"/>
  <c r="B838" i="1"/>
  <c r="B834" i="1"/>
  <c r="B832" i="1"/>
  <c r="B828" i="1"/>
  <c r="B824" i="1"/>
  <c r="B822" i="1"/>
  <c r="B818" i="1"/>
  <c r="B816" i="1"/>
  <c r="B836" i="1"/>
  <c r="B814" i="1"/>
  <c r="B812" i="1"/>
  <c r="B806" i="1"/>
  <c r="B804" i="1"/>
  <c r="B800" i="1"/>
  <c r="B798" i="1"/>
  <c r="B788" i="1"/>
  <c r="B780" i="1"/>
  <c r="B782" i="1"/>
  <c r="B776" i="1"/>
  <c r="B772" i="1"/>
  <c r="B768" i="1"/>
  <c r="B766" i="1"/>
  <c r="B764" i="1"/>
  <c r="B762" i="1"/>
  <c r="B760" i="1"/>
  <c r="B758" i="1"/>
  <c r="B756" i="1"/>
  <c r="B746" i="1"/>
  <c r="B744" i="1"/>
  <c r="B748" i="1"/>
  <c r="B740" i="1"/>
  <c r="B738" i="1"/>
  <c r="B736" i="1"/>
  <c r="B734" i="1"/>
  <c r="B732" i="1"/>
  <c r="B728" i="1"/>
  <c r="B726" i="1"/>
  <c r="B722" i="1"/>
  <c r="B716" i="1"/>
  <c r="B714" i="1"/>
  <c r="B708" i="1"/>
  <c r="B694" i="1"/>
  <c r="B692" i="1"/>
  <c r="B682" i="1"/>
  <c r="B674" i="1"/>
  <c r="B670" i="1"/>
  <c r="B658" i="1"/>
  <c r="B654" i="1"/>
  <c r="B644" i="1"/>
  <c r="B642" i="1"/>
  <c r="B640" i="1"/>
  <c r="B632" i="1"/>
  <c r="B630" i="1"/>
  <c r="B628" i="1"/>
  <c r="B620" i="1"/>
  <c r="B618" i="1"/>
  <c r="B614" i="1"/>
  <c r="B615" i="1"/>
  <c r="B612" i="1"/>
  <c r="B610" i="1"/>
  <c r="B608" i="1"/>
  <c r="B606" i="1"/>
  <c r="B604" i="1"/>
  <c r="B602" i="1"/>
  <c r="B600" i="1"/>
  <c r="B594" i="1"/>
  <c r="B592" i="1"/>
  <c r="B590" i="1"/>
  <c r="B588" i="1"/>
  <c r="B578" i="1"/>
  <c r="B574" i="1"/>
  <c r="B570" i="1"/>
  <c r="B568" i="1"/>
  <c r="B566" i="1"/>
  <c r="B576" i="1"/>
  <c r="B560" i="1"/>
  <c r="B558" i="1"/>
  <c r="B556" i="1"/>
  <c r="B550" i="1"/>
  <c r="B546" i="1"/>
  <c r="B542" i="1"/>
  <c r="B540" i="1"/>
  <c r="B538" i="1"/>
  <c r="B536" i="1"/>
  <c r="B532" i="1"/>
  <c r="B530" i="1"/>
  <c r="B520" i="1"/>
  <c r="B516" i="1"/>
  <c r="B514" i="1"/>
  <c r="B510" i="1"/>
  <c r="B508" i="1"/>
  <c r="B504" i="1"/>
  <c r="B500" i="1"/>
  <c r="B498" i="1"/>
  <c r="B490" i="1"/>
  <c r="B488" i="1"/>
  <c r="B486" i="1"/>
  <c r="B484" i="1"/>
  <c r="B478" i="1"/>
  <c r="B476" i="1"/>
  <c r="B474" i="1"/>
  <c r="B466" i="1"/>
  <c r="B462" i="1"/>
  <c r="B460" i="1"/>
  <c r="B456" i="1"/>
  <c r="B454" i="1"/>
  <c r="B452" i="1"/>
  <c r="B448" i="1"/>
  <c r="B444" i="1"/>
  <c r="B442" i="1"/>
  <c r="B438" i="1"/>
  <c r="B436" i="1"/>
  <c r="B430" i="1"/>
  <c r="B428" i="1"/>
  <c r="B426" i="1"/>
  <c r="B422" i="1"/>
  <c r="B416" i="1"/>
  <c r="B412" i="1"/>
  <c r="B410" i="1"/>
  <c r="B406" i="1"/>
  <c r="B402" i="1"/>
  <c r="B400" i="1"/>
  <c r="B398" i="1"/>
  <c r="B394" i="1"/>
  <c r="B392" i="1"/>
  <c r="B390" i="1"/>
  <c r="B386" i="1"/>
  <c r="B384" i="1"/>
  <c r="B380" i="1"/>
  <c r="B374" i="1"/>
  <c r="B366" i="1"/>
  <c r="B352" i="1"/>
  <c r="B338" i="1"/>
  <c r="B326" i="1"/>
  <c r="B316" i="1"/>
  <c r="B300" i="1"/>
  <c r="B298" i="1"/>
  <c r="B294" i="1"/>
  <c r="B290" i="1"/>
  <c r="B274" i="1"/>
  <c r="B272" i="1"/>
  <c r="B256" i="1"/>
  <c r="B240" i="1"/>
  <c r="B238" i="1"/>
  <c r="B236" i="1"/>
  <c r="B234" i="1"/>
  <c r="B232" i="1"/>
  <c r="B228" i="1"/>
  <c r="B224" i="1"/>
  <c r="B220" i="1"/>
  <c r="B218" i="1"/>
  <c r="B216" i="1"/>
  <c r="B212" i="1"/>
  <c r="B210" i="1"/>
  <c r="B208" i="1"/>
  <c r="B206" i="1"/>
  <c r="B202" i="1"/>
  <c r="B190" i="1"/>
  <c r="B188" i="1"/>
  <c r="B182" i="1"/>
  <c r="B180" i="1"/>
  <c r="B178" i="1"/>
  <c r="B170" i="1"/>
  <c r="B166" i="1"/>
  <c r="B164" i="1"/>
  <c r="B162" i="1"/>
  <c r="B156" i="1"/>
  <c r="B142" i="1"/>
  <c r="B124" i="1"/>
  <c r="B120" i="1"/>
  <c r="B88" i="1"/>
  <c r="B64" i="1"/>
  <c r="B60" i="1"/>
  <c r="B54" i="1"/>
  <c r="B52" i="1"/>
  <c r="B56" i="1"/>
  <c r="B40" i="1"/>
  <c r="B32" i="1"/>
  <c r="B24" i="1"/>
  <c r="B38" i="1"/>
  <c r="B36" i="1"/>
  <c r="B10" i="1"/>
  <c r="B4" i="1"/>
  <c r="B2000" i="1" l="1"/>
  <c r="B1999" i="1"/>
  <c r="B1998" i="1"/>
  <c r="B1997" i="1"/>
  <c r="B1995" i="1"/>
  <c r="B1993" i="1"/>
  <c r="B1991" i="1"/>
  <c r="B1989" i="1"/>
  <c r="B1987" i="1"/>
  <c r="B1986" i="1"/>
  <c r="B1985" i="1"/>
  <c r="B1983" i="1"/>
  <c r="B1982" i="1"/>
  <c r="B1981" i="1"/>
  <c r="B1980" i="1"/>
  <c r="B1979" i="1"/>
  <c r="B1977" i="1"/>
  <c r="B1975" i="1"/>
  <c r="B1974" i="1"/>
  <c r="B1973" i="1"/>
  <c r="B1972" i="1"/>
  <c r="B1971" i="1"/>
  <c r="B1970" i="1"/>
  <c r="B1969" i="1"/>
  <c r="B1968" i="1"/>
  <c r="B1965" i="1"/>
  <c r="B1964" i="1"/>
  <c r="B1963" i="1"/>
  <c r="B1962" i="1"/>
  <c r="B1961" i="1"/>
  <c r="B1959" i="1"/>
  <c r="B1958" i="1"/>
  <c r="B1957" i="1"/>
  <c r="B1956" i="1"/>
  <c r="B1955" i="1"/>
  <c r="B1953" i="1"/>
  <c r="B1952" i="1"/>
  <c r="B1951" i="1"/>
  <c r="B1950" i="1"/>
  <c r="B1949" i="1"/>
  <c r="B1947" i="1"/>
  <c r="B1945" i="1"/>
  <c r="B1944" i="1"/>
  <c r="B1943" i="1"/>
  <c r="B1941" i="1"/>
  <c r="B1940" i="1"/>
  <c r="B1939" i="1"/>
  <c r="B1938" i="1"/>
  <c r="B1937" i="1"/>
  <c r="B1936" i="1"/>
  <c r="B1935" i="1"/>
  <c r="B1933" i="1"/>
  <c r="B1931" i="1"/>
  <c r="B1929" i="1"/>
  <c r="B1927" i="1"/>
  <c r="B1925" i="1"/>
  <c r="B1923" i="1"/>
  <c r="B1922" i="1"/>
  <c r="B1921" i="1"/>
  <c r="B1920" i="1"/>
  <c r="B1919" i="1"/>
  <c r="B1917" i="1"/>
  <c r="B1915" i="1"/>
  <c r="B1914" i="1"/>
  <c r="B1913" i="1"/>
  <c r="B1911" i="1"/>
  <c r="B1910" i="1"/>
  <c r="B1909" i="1"/>
  <c r="B1907" i="1"/>
  <c r="B1905" i="1"/>
  <c r="B1903" i="1"/>
  <c r="B1901" i="1"/>
  <c r="B1899" i="1"/>
  <c r="B1898" i="1"/>
  <c r="B1897" i="1"/>
  <c r="B1895" i="1"/>
  <c r="B1893" i="1"/>
  <c r="B1891" i="1"/>
  <c r="B1888" i="1"/>
  <c r="B1887" i="1"/>
  <c r="B1886" i="1"/>
  <c r="B1885" i="1"/>
  <c r="B1883" i="1"/>
  <c r="B1881" i="1"/>
  <c r="B1879" i="1"/>
  <c r="B1877" i="1"/>
  <c r="B1876" i="1"/>
  <c r="B1875" i="1"/>
  <c r="B1874" i="1"/>
  <c r="B1873" i="1"/>
  <c r="B1871" i="1"/>
  <c r="B1870" i="1"/>
  <c r="B1869" i="1"/>
  <c r="B1868" i="1"/>
  <c r="B1867" i="1"/>
  <c r="B1866" i="1"/>
  <c r="B1865" i="1"/>
  <c r="B1863" i="1"/>
  <c r="B1862" i="1"/>
  <c r="B1861" i="1"/>
  <c r="B1860" i="1"/>
  <c r="B1859" i="1"/>
  <c r="B1858" i="1"/>
  <c r="B1857" i="1"/>
  <c r="B1856" i="1"/>
  <c r="B1855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39" i="1"/>
  <c r="B1838" i="1"/>
  <c r="B1837" i="1"/>
  <c r="B1836" i="1"/>
  <c r="B1835" i="1"/>
  <c r="B1833" i="1"/>
  <c r="B1831" i="1"/>
  <c r="B1830" i="1"/>
  <c r="B1829" i="1"/>
  <c r="B1827" i="1"/>
  <c r="B1825" i="1"/>
  <c r="B1823" i="1"/>
  <c r="B1821" i="1"/>
  <c r="B1820" i="1"/>
  <c r="B1819" i="1"/>
  <c r="B1817" i="1"/>
  <c r="B1816" i="1"/>
  <c r="B1815" i="1"/>
  <c r="B1814" i="1"/>
  <c r="B1813" i="1"/>
  <c r="B1811" i="1"/>
  <c r="B1810" i="1"/>
  <c r="B1809" i="1"/>
  <c r="B1808" i="1"/>
  <c r="B1807" i="1"/>
  <c r="B1805" i="1"/>
  <c r="B1804" i="1"/>
  <c r="B1803" i="1"/>
  <c r="B1801" i="1"/>
  <c r="B1799" i="1"/>
  <c r="B1797" i="1"/>
  <c r="B1795" i="1"/>
  <c r="B1793" i="1"/>
  <c r="B1791" i="1"/>
  <c r="B1789" i="1"/>
  <c r="B1787" i="1"/>
  <c r="B1786" i="1"/>
  <c r="B1785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59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39" i="1"/>
  <c r="B1737" i="1"/>
  <c r="B1735" i="1"/>
  <c r="B1733" i="1"/>
  <c r="B1731" i="1"/>
  <c r="B1729" i="1"/>
  <c r="B1727" i="1"/>
  <c r="B1725" i="1"/>
  <c r="B1723" i="1"/>
  <c r="B1721" i="1"/>
  <c r="B1719" i="1"/>
  <c r="B1717" i="1"/>
  <c r="B1715" i="1"/>
  <c r="B1714" i="1"/>
  <c r="B1713" i="1"/>
  <c r="B1712" i="1"/>
  <c r="B1711" i="1"/>
  <c r="B1709" i="1"/>
  <c r="B1708" i="1"/>
  <c r="B1707" i="1"/>
  <c r="B1706" i="1"/>
  <c r="B1705" i="1"/>
  <c r="B1704" i="1"/>
  <c r="B1703" i="1"/>
  <c r="B1701" i="1"/>
  <c r="B1700" i="1"/>
  <c r="B1699" i="1"/>
  <c r="B1698" i="1"/>
  <c r="B1697" i="1"/>
  <c r="B1696" i="1"/>
  <c r="B1695" i="1"/>
  <c r="B1694" i="1"/>
  <c r="B1693" i="1"/>
  <c r="B1692" i="1"/>
  <c r="B1691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6" i="1"/>
  <c r="B1675" i="1"/>
  <c r="B1674" i="1"/>
  <c r="B1673" i="1"/>
  <c r="B1672" i="1"/>
  <c r="B1671" i="1"/>
  <c r="B1670" i="1"/>
  <c r="B1669" i="1"/>
  <c r="B1667" i="1"/>
  <c r="B1666" i="1"/>
  <c r="B1665" i="1"/>
  <c r="B1663" i="1"/>
  <c r="B1662" i="1"/>
  <c r="B1661" i="1"/>
  <c r="B1659" i="1"/>
  <c r="B1657" i="1"/>
  <c r="B1656" i="1"/>
  <c r="B1655" i="1"/>
  <c r="B1653" i="1"/>
  <c r="B1651" i="1"/>
  <c r="B1649" i="1"/>
  <c r="B1647" i="1"/>
  <c r="B1645" i="1"/>
  <c r="B1644" i="1"/>
  <c r="B1643" i="1"/>
  <c r="B1642" i="1"/>
  <c r="B1641" i="1"/>
  <c r="B1640" i="1"/>
  <c r="B1639" i="1"/>
  <c r="B1637" i="1"/>
  <c r="B1636" i="1"/>
  <c r="B1635" i="1"/>
  <c r="B1633" i="1"/>
  <c r="B1631" i="1"/>
  <c r="B1629" i="1"/>
  <c r="B1628" i="1"/>
  <c r="B1627" i="1"/>
  <c r="B1625" i="1"/>
  <c r="B1624" i="1"/>
  <c r="B1623" i="1"/>
  <c r="B1621" i="1"/>
  <c r="B1620" i="1"/>
  <c r="B1619" i="1"/>
  <c r="B1617" i="1"/>
  <c r="B1615" i="1"/>
  <c r="B1613" i="1"/>
  <c r="B1611" i="1"/>
  <c r="B1609" i="1"/>
  <c r="B1607" i="1"/>
  <c r="B1605" i="1"/>
  <c r="B1604" i="1"/>
  <c r="B1603" i="1"/>
  <c r="B1602" i="1"/>
  <c r="B1601" i="1"/>
  <c r="B1599" i="1"/>
  <c r="B1598" i="1"/>
  <c r="B1597" i="1"/>
  <c r="B1595" i="1"/>
  <c r="B1594" i="1"/>
  <c r="B1593" i="1"/>
  <c r="B1591" i="1"/>
  <c r="B1589" i="1"/>
  <c r="B1587" i="1"/>
  <c r="B1585" i="1"/>
  <c r="B1584" i="1"/>
  <c r="B1583" i="1"/>
  <c r="B1582" i="1"/>
  <c r="B1581" i="1"/>
  <c r="B1580" i="1"/>
  <c r="B1579" i="1"/>
  <c r="B1577" i="1"/>
  <c r="B1575" i="1"/>
  <c r="B1573" i="1"/>
  <c r="B1571" i="1"/>
  <c r="B1570" i="1"/>
  <c r="B1569" i="1"/>
  <c r="B1567" i="1"/>
  <c r="B1566" i="1"/>
  <c r="B1565" i="1"/>
  <c r="B1563" i="1"/>
  <c r="B1561" i="1"/>
  <c r="B1559" i="1"/>
  <c r="B1558" i="1"/>
  <c r="B1557" i="1"/>
  <c r="B1555" i="1"/>
  <c r="B1553" i="1"/>
  <c r="B1552" i="1"/>
  <c r="B1551" i="1"/>
  <c r="B1549" i="1"/>
  <c r="B1547" i="1"/>
  <c r="B1545" i="1"/>
  <c r="B1543" i="1"/>
  <c r="B1542" i="1"/>
  <c r="B1541" i="1"/>
  <c r="B1540" i="1"/>
  <c r="B1539" i="1"/>
  <c r="B1538" i="1"/>
  <c r="B1537" i="1"/>
  <c r="B1536" i="1"/>
  <c r="B1535" i="1"/>
  <c r="B1533" i="1"/>
  <c r="B1532" i="1"/>
  <c r="B1531" i="1"/>
  <c r="B1529" i="1"/>
  <c r="B1527" i="1"/>
  <c r="B1526" i="1"/>
  <c r="B1525" i="1"/>
  <c r="B1524" i="1"/>
  <c r="B1523" i="1"/>
  <c r="B1521" i="1"/>
  <c r="B1519" i="1"/>
  <c r="B1518" i="1"/>
  <c r="B1517" i="1"/>
  <c r="B1513" i="1"/>
  <c r="B1511" i="1"/>
  <c r="B1510" i="1"/>
  <c r="B1509" i="1"/>
  <c r="B1507" i="1"/>
  <c r="B1506" i="1"/>
  <c r="B1505" i="1"/>
  <c r="B1504" i="1"/>
  <c r="B1503" i="1"/>
  <c r="B1501" i="1"/>
  <c r="B1499" i="1"/>
  <c r="B1497" i="1"/>
  <c r="B1495" i="1"/>
  <c r="B1493" i="1"/>
  <c r="B1491" i="1"/>
  <c r="B1489" i="1"/>
  <c r="B1487" i="1"/>
  <c r="B1486" i="1"/>
  <c r="B1485" i="1"/>
  <c r="B1483" i="1"/>
  <c r="B1481" i="1"/>
  <c r="B1480" i="1"/>
  <c r="B1479" i="1"/>
  <c r="B1477" i="1"/>
  <c r="B1475" i="1"/>
  <c r="B1473" i="1"/>
  <c r="B1471" i="1"/>
  <c r="B1470" i="1"/>
  <c r="B1469" i="1"/>
  <c r="B1467" i="1"/>
  <c r="B1465" i="1"/>
  <c r="B1464" i="1"/>
  <c r="B1463" i="1"/>
  <c r="B1462" i="1"/>
  <c r="B1461" i="1"/>
  <c r="B1460" i="1"/>
  <c r="B1459" i="1"/>
  <c r="B1457" i="1"/>
  <c r="B1456" i="1"/>
  <c r="B1455" i="1"/>
  <c r="B1454" i="1"/>
  <c r="B1453" i="1"/>
  <c r="B1452" i="1"/>
  <c r="B1451" i="1"/>
  <c r="B1449" i="1"/>
  <c r="B1448" i="1"/>
  <c r="B1447" i="1"/>
  <c r="B1445" i="1"/>
  <c r="B1443" i="1"/>
  <c r="B1441" i="1"/>
  <c r="B1439" i="1"/>
  <c r="B1437" i="1"/>
  <c r="B1435" i="1"/>
  <c r="B1433" i="1"/>
  <c r="B1432" i="1"/>
  <c r="B1431" i="1"/>
  <c r="B1430" i="1"/>
  <c r="B1429" i="1"/>
  <c r="B1427" i="1"/>
  <c r="B1426" i="1"/>
  <c r="B1425" i="1"/>
  <c r="B1424" i="1"/>
  <c r="B1423" i="1"/>
  <c r="B1421" i="1"/>
  <c r="B1419" i="1"/>
  <c r="B1417" i="1"/>
  <c r="B1415" i="1"/>
  <c r="B1413" i="1"/>
  <c r="B1412" i="1"/>
  <c r="B1411" i="1"/>
  <c r="B1410" i="1"/>
  <c r="B1409" i="1"/>
  <c r="B1408" i="1"/>
  <c r="B1407" i="1"/>
  <c r="B1406" i="1"/>
  <c r="B1405" i="1"/>
  <c r="B1403" i="1"/>
  <c r="B1401" i="1"/>
  <c r="B1399" i="1"/>
  <c r="B1398" i="1"/>
  <c r="B1397" i="1"/>
  <c r="B1395" i="1"/>
  <c r="B1393" i="1"/>
  <c r="B1391" i="1"/>
  <c r="B1389" i="1"/>
  <c r="B1387" i="1"/>
  <c r="B1385" i="1"/>
  <c r="B1384" i="1"/>
  <c r="B1383" i="1"/>
  <c r="B1381" i="1"/>
  <c r="B1379" i="1"/>
  <c r="B1378" i="1"/>
  <c r="B1377" i="1"/>
  <c r="B1376" i="1"/>
  <c r="B1375" i="1"/>
  <c r="B1373" i="1"/>
  <c r="B1369" i="1"/>
  <c r="B1367" i="1"/>
  <c r="B1366" i="1"/>
  <c r="B1365" i="1"/>
  <c r="B1363" i="1"/>
  <c r="B1361" i="1"/>
  <c r="B1359" i="1"/>
  <c r="B1357" i="1"/>
  <c r="B1356" i="1"/>
  <c r="B1355" i="1"/>
  <c r="B1353" i="1"/>
  <c r="B1351" i="1"/>
  <c r="B1350" i="1"/>
  <c r="B1349" i="1"/>
  <c r="B1347" i="1"/>
  <c r="B1345" i="1"/>
  <c r="B1343" i="1"/>
  <c r="B1341" i="1"/>
  <c r="B1339" i="1"/>
  <c r="B1337" i="1"/>
  <c r="B1335" i="1"/>
  <c r="B1333" i="1"/>
  <c r="B1332" i="1"/>
  <c r="B1331" i="1"/>
  <c r="B1329" i="1"/>
  <c r="B1328" i="1"/>
  <c r="B1327" i="1"/>
  <c r="B1325" i="1"/>
  <c r="B1324" i="1"/>
  <c r="B1323" i="1"/>
  <c r="B1321" i="1"/>
  <c r="B1319" i="1"/>
  <c r="B1318" i="1"/>
  <c r="B1317" i="1"/>
  <c r="B1315" i="1"/>
  <c r="B1313" i="1"/>
  <c r="B1311" i="1"/>
  <c r="B1309" i="1"/>
  <c r="B1308" i="1"/>
  <c r="B1307" i="1"/>
  <c r="B1306" i="1"/>
  <c r="B1305" i="1"/>
  <c r="B1304" i="1"/>
  <c r="B1303" i="1"/>
  <c r="B1302" i="1"/>
  <c r="B1301" i="1"/>
  <c r="B1299" i="1"/>
  <c r="B1297" i="1"/>
  <c r="B1296" i="1"/>
  <c r="B1295" i="1"/>
  <c r="B1294" i="1"/>
  <c r="B1293" i="1"/>
  <c r="B1291" i="1"/>
  <c r="B1289" i="1"/>
  <c r="B1287" i="1"/>
  <c r="B1285" i="1"/>
  <c r="B1284" i="1"/>
  <c r="B1283" i="1"/>
  <c r="B1281" i="1"/>
  <c r="B1280" i="1"/>
  <c r="B1279" i="1"/>
  <c r="B1278" i="1"/>
  <c r="B1277" i="1"/>
  <c r="B1276" i="1"/>
  <c r="B1275" i="1"/>
  <c r="B1274" i="1"/>
  <c r="B1273" i="1"/>
  <c r="B1271" i="1"/>
  <c r="B1269" i="1"/>
  <c r="B1267" i="1"/>
  <c r="B1266" i="1"/>
  <c r="B1265" i="1"/>
  <c r="B1263" i="1"/>
  <c r="B1261" i="1"/>
  <c r="B1259" i="1"/>
  <c r="B1258" i="1"/>
  <c r="B1257" i="1"/>
  <c r="B1255" i="1"/>
  <c r="B1254" i="1"/>
  <c r="B1253" i="1"/>
  <c r="B1252" i="1"/>
  <c r="B1251" i="1"/>
  <c r="B1249" i="1"/>
  <c r="B1247" i="1"/>
  <c r="B1246" i="1"/>
  <c r="B1245" i="1"/>
  <c r="B1243" i="1"/>
  <c r="B1242" i="1"/>
  <c r="B1241" i="1"/>
  <c r="B1239" i="1"/>
  <c r="B1238" i="1"/>
  <c r="B1237" i="1"/>
  <c r="B1235" i="1"/>
  <c r="B1233" i="1"/>
  <c r="B1231" i="1"/>
  <c r="B1230" i="1"/>
  <c r="B1229" i="1"/>
  <c r="B1228" i="1"/>
  <c r="B1227" i="1"/>
  <c r="B1225" i="1"/>
  <c r="B1224" i="1"/>
  <c r="B1223" i="1"/>
  <c r="B1222" i="1"/>
  <c r="B1221" i="1"/>
  <c r="B1219" i="1"/>
  <c r="B1217" i="1"/>
  <c r="B1215" i="1"/>
  <c r="B1213" i="1"/>
  <c r="B1211" i="1"/>
  <c r="B1209" i="1"/>
  <c r="B1207" i="1"/>
  <c r="B1206" i="1"/>
  <c r="B1205" i="1"/>
  <c r="B1203" i="1"/>
  <c r="B1201" i="1"/>
  <c r="B1200" i="1"/>
  <c r="B1199" i="1"/>
  <c r="B1198" i="1"/>
  <c r="B1197" i="1"/>
  <c r="B1196" i="1"/>
  <c r="B1195" i="1"/>
  <c r="B1193" i="1"/>
  <c r="B1191" i="1"/>
  <c r="B1189" i="1"/>
  <c r="B1188" i="1"/>
  <c r="B1187" i="1"/>
  <c r="B1186" i="1"/>
  <c r="B1185" i="1"/>
  <c r="B1184" i="1"/>
  <c r="B1183" i="1"/>
  <c r="B1181" i="1"/>
  <c r="B1179" i="1"/>
  <c r="B1177" i="1"/>
  <c r="B1175" i="1"/>
  <c r="B1173" i="1"/>
  <c r="B1171" i="1"/>
  <c r="B1169" i="1"/>
  <c r="B1167" i="1"/>
  <c r="B1165" i="1"/>
  <c r="B1163" i="1"/>
  <c r="B1161" i="1"/>
  <c r="B1160" i="1"/>
  <c r="B1159" i="1"/>
  <c r="B1158" i="1"/>
  <c r="B1157" i="1"/>
  <c r="B1155" i="1"/>
  <c r="B1153" i="1"/>
  <c r="B1151" i="1"/>
  <c r="B1149" i="1"/>
  <c r="B1147" i="1"/>
  <c r="B1146" i="1"/>
  <c r="B1145" i="1"/>
  <c r="B1143" i="1"/>
  <c r="B1141" i="1"/>
  <c r="B1139" i="1"/>
  <c r="B1137" i="1"/>
  <c r="B1136" i="1"/>
  <c r="B1135" i="1"/>
  <c r="B1133" i="1"/>
  <c r="B1131" i="1"/>
  <c r="B1129" i="1"/>
  <c r="B1127" i="1"/>
  <c r="B1126" i="1"/>
  <c r="B1125" i="1"/>
  <c r="B1123" i="1"/>
  <c r="B1121" i="1"/>
  <c r="B1119" i="1"/>
  <c r="B1118" i="1"/>
  <c r="B1117" i="1"/>
  <c r="B1115" i="1"/>
  <c r="B1113" i="1"/>
  <c r="B1111" i="1"/>
  <c r="B1109" i="1"/>
  <c r="B1107" i="1"/>
  <c r="B1105" i="1"/>
  <c r="B1103" i="1"/>
  <c r="B1101" i="1"/>
  <c r="B1097" i="1"/>
  <c r="B1092" i="1"/>
  <c r="B1091" i="1"/>
  <c r="B1089" i="1"/>
  <c r="B1087" i="1"/>
  <c r="B1085" i="1"/>
  <c r="B1084" i="1"/>
  <c r="B1083" i="1"/>
  <c r="B1082" i="1"/>
  <c r="B1081" i="1"/>
  <c r="B1080" i="1"/>
  <c r="B1079" i="1"/>
  <c r="B1077" i="1"/>
  <c r="B1075" i="1"/>
  <c r="B1073" i="1"/>
  <c r="B1071" i="1"/>
  <c r="B1069" i="1"/>
  <c r="B1068" i="1"/>
  <c r="B1067" i="1"/>
  <c r="B1065" i="1"/>
  <c r="B1063" i="1"/>
  <c r="B1061" i="1"/>
  <c r="B1059" i="1"/>
  <c r="B1057" i="1"/>
  <c r="B1055" i="1"/>
  <c r="B1053" i="1"/>
  <c r="B1051" i="1"/>
  <c r="B1050" i="1"/>
  <c r="B1049" i="1"/>
  <c r="B1047" i="1"/>
  <c r="B1045" i="1"/>
  <c r="B1043" i="1"/>
  <c r="B1042" i="1"/>
  <c r="B1041" i="1"/>
  <c r="B1039" i="1"/>
  <c r="B1037" i="1"/>
  <c r="B1035" i="1"/>
  <c r="B1033" i="1"/>
  <c r="B1032" i="1"/>
  <c r="B1031" i="1"/>
  <c r="B1030" i="1"/>
  <c r="B1029" i="1"/>
  <c r="B1028" i="1"/>
  <c r="B1027" i="1"/>
  <c r="B1025" i="1"/>
  <c r="B1023" i="1"/>
  <c r="B1022" i="1"/>
  <c r="B1021" i="1"/>
  <c r="B1020" i="1"/>
  <c r="B1017" i="1"/>
  <c r="B1015" i="1"/>
  <c r="B1013" i="1"/>
  <c r="B1011" i="1"/>
  <c r="B1009" i="1"/>
  <c r="B1007" i="1"/>
  <c r="B1006" i="1"/>
  <c r="B1005" i="1"/>
  <c r="B1003" i="1"/>
  <c r="B1002" i="1"/>
  <c r="B999" i="1"/>
  <c r="B998" i="1"/>
  <c r="B997" i="1"/>
  <c r="B995" i="1"/>
  <c r="B993" i="1"/>
  <c r="B991" i="1"/>
  <c r="B989" i="1"/>
  <c r="B988" i="1"/>
  <c r="B987" i="1"/>
  <c r="B985" i="1"/>
  <c r="B981" i="1"/>
  <c r="B979" i="1"/>
  <c r="B977" i="1"/>
  <c r="B975" i="1"/>
  <c r="B973" i="1"/>
  <c r="B971" i="1"/>
  <c r="B969" i="1"/>
  <c r="B967" i="1"/>
  <c r="B965" i="1"/>
  <c r="B963" i="1"/>
  <c r="B961" i="1"/>
  <c r="B960" i="1"/>
  <c r="B959" i="1"/>
  <c r="B957" i="1"/>
  <c r="B956" i="1"/>
  <c r="B955" i="1"/>
  <c r="B954" i="1"/>
  <c r="B953" i="1"/>
  <c r="B951" i="1"/>
  <c r="B949" i="1"/>
  <c r="B948" i="1"/>
  <c r="B947" i="1"/>
  <c r="B945" i="1"/>
  <c r="B943" i="1"/>
  <c r="B941" i="1"/>
  <c r="B939" i="1"/>
  <c r="B938" i="1"/>
  <c r="B937" i="1"/>
  <c r="B936" i="1"/>
  <c r="B935" i="1"/>
  <c r="B933" i="1"/>
  <c r="B932" i="1"/>
  <c r="B931" i="1"/>
  <c r="B929" i="1"/>
  <c r="B927" i="1"/>
  <c r="B925" i="1"/>
  <c r="B924" i="1"/>
  <c r="B923" i="1"/>
  <c r="B922" i="1"/>
  <c r="B921" i="1"/>
  <c r="B920" i="1"/>
  <c r="B919" i="1"/>
  <c r="B917" i="1"/>
  <c r="B915" i="1"/>
  <c r="B913" i="1"/>
  <c r="B911" i="1"/>
  <c r="B909" i="1"/>
  <c r="B907" i="1"/>
  <c r="B905" i="1"/>
  <c r="B904" i="1"/>
  <c r="B903" i="1"/>
  <c r="B901" i="1"/>
  <c r="B899" i="1"/>
  <c r="B897" i="1"/>
  <c r="B896" i="1"/>
  <c r="B895" i="1"/>
  <c r="B893" i="1"/>
  <c r="B892" i="1"/>
  <c r="B891" i="1"/>
  <c r="B890" i="1"/>
  <c r="B889" i="1"/>
  <c r="B888" i="1"/>
  <c r="B887" i="1"/>
  <c r="B886" i="1"/>
  <c r="B885" i="1"/>
  <c r="B883" i="1"/>
  <c r="B882" i="1"/>
  <c r="B881" i="1"/>
  <c r="B880" i="1"/>
  <c r="B879" i="1"/>
  <c r="B877" i="1"/>
  <c r="B875" i="1"/>
  <c r="B873" i="1"/>
  <c r="B871" i="1"/>
  <c r="B869" i="1"/>
  <c r="B867" i="1"/>
  <c r="B863" i="1"/>
  <c r="B861" i="1"/>
  <c r="B859" i="1"/>
  <c r="B857" i="1"/>
  <c r="B855" i="1"/>
  <c r="B853" i="1"/>
  <c r="B851" i="1"/>
  <c r="B849" i="1"/>
  <c r="B847" i="1"/>
  <c r="B845" i="1"/>
  <c r="B843" i="1"/>
  <c r="B841" i="1"/>
  <c r="B839" i="1"/>
  <c r="B837" i="1"/>
  <c r="B835" i="1"/>
  <c r="B833" i="1"/>
  <c r="B831" i="1"/>
  <c r="B829" i="1"/>
  <c r="B827" i="1"/>
  <c r="B825" i="1"/>
  <c r="B823" i="1"/>
  <c r="B821" i="1"/>
  <c r="B819" i="1"/>
  <c r="B817" i="1"/>
  <c r="B815" i="1"/>
  <c r="B813" i="1"/>
  <c r="B811" i="1"/>
  <c r="B809" i="1"/>
  <c r="B808" i="1"/>
  <c r="B807" i="1"/>
  <c r="B805" i="1"/>
  <c r="B803" i="1"/>
  <c r="B801" i="1"/>
  <c r="B799" i="1"/>
  <c r="B797" i="1"/>
  <c r="B795" i="1"/>
  <c r="B787" i="1"/>
  <c r="B786" i="1"/>
  <c r="B785" i="1"/>
  <c r="B784" i="1"/>
  <c r="B783" i="1"/>
  <c r="B781" i="1"/>
  <c r="B779" i="1"/>
  <c r="B777" i="1"/>
  <c r="B775" i="1"/>
  <c r="B774" i="1"/>
  <c r="B773" i="1"/>
  <c r="B771" i="1"/>
  <c r="B769" i="1"/>
  <c r="B767" i="1"/>
  <c r="B765" i="1"/>
  <c r="B763" i="1"/>
  <c r="B761" i="1"/>
  <c r="B759" i="1"/>
  <c r="B757" i="1"/>
  <c r="B755" i="1"/>
  <c r="B754" i="1"/>
  <c r="B753" i="1"/>
  <c r="B751" i="1"/>
  <c r="B749" i="1"/>
  <c r="B747" i="1"/>
  <c r="B745" i="1"/>
  <c r="B743" i="1"/>
  <c r="B741" i="1"/>
  <c r="B739" i="1"/>
  <c r="B737" i="1"/>
  <c r="B735" i="1"/>
  <c r="B733" i="1"/>
  <c r="B731" i="1"/>
  <c r="B729" i="1"/>
  <c r="B727" i="1"/>
  <c r="B725" i="1"/>
  <c r="B724" i="1"/>
  <c r="B723" i="1"/>
  <c r="B721" i="1"/>
  <c r="B720" i="1"/>
  <c r="B719" i="1"/>
  <c r="B718" i="1"/>
  <c r="B717" i="1"/>
  <c r="B715" i="1"/>
  <c r="B713" i="1"/>
  <c r="B711" i="1"/>
  <c r="B709" i="1"/>
  <c r="B707" i="1"/>
  <c r="B706" i="1"/>
  <c r="B705" i="1"/>
  <c r="B703" i="1"/>
  <c r="B702" i="1"/>
  <c r="B701" i="1"/>
  <c r="B699" i="1"/>
  <c r="B697" i="1"/>
  <c r="B695" i="1"/>
  <c r="B693" i="1"/>
  <c r="B691" i="1"/>
  <c r="B689" i="1"/>
  <c r="B687" i="1"/>
  <c r="B685" i="1"/>
  <c r="B683" i="1"/>
  <c r="B681" i="1"/>
  <c r="B680" i="1"/>
  <c r="B679" i="1"/>
  <c r="B678" i="1"/>
  <c r="B677" i="1"/>
  <c r="B675" i="1"/>
  <c r="B673" i="1"/>
  <c r="B671" i="1"/>
  <c r="B669" i="1"/>
  <c r="B667" i="1"/>
  <c r="B666" i="1"/>
  <c r="B665" i="1"/>
  <c r="B663" i="1"/>
  <c r="B661" i="1"/>
  <c r="B659" i="1"/>
  <c r="B657" i="1"/>
  <c r="B655" i="1"/>
  <c r="B653" i="1"/>
  <c r="B651" i="1"/>
  <c r="B649" i="1"/>
  <c r="B647" i="1"/>
  <c r="B645" i="1"/>
  <c r="B643" i="1"/>
  <c r="B641" i="1"/>
  <c r="B639" i="1"/>
  <c r="B637" i="1"/>
  <c r="B635" i="1"/>
  <c r="B633" i="1"/>
  <c r="B631" i="1"/>
  <c r="B629" i="1"/>
  <c r="B627" i="1"/>
  <c r="B626" i="1"/>
  <c r="B625" i="1"/>
  <c r="B623" i="1"/>
  <c r="B621" i="1"/>
  <c r="B619" i="1"/>
  <c r="B617" i="1"/>
  <c r="B613" i="1"/>
  <c r="B611" i="1"/>
  <c r="B609" i="1"/>
  <c r="B607" i="1"/>
  <c r="B605" i="1"/>
  <c r="B603" i="1"/>
  <c r="B601" i="1"/>
  <c r="B599" i="1"/>
  <c r="B598" i="1"/>
  <c r="B597" i="1"/>
  <c r="B595" i="1"/>
  <c r="B593" i="1"/>
  <c r="B591" i="1"/>
  <c r="B589" i="1"/>
  <c r="B587" i="1"/>
  <c r="B585" i="1"/>
  <c r="B583" i="1"/>
  <c r="B581" i="1"/>
  <c r="B579" i="1"/>
  <c r="B577" i="1"/>
  <c r="B575" i="1"/>
  <c r="B573" i="1"/>
  <c r="B571" i="1"/>
  <c r="B569" i="1"/>
  <c r="B567" i="1"/>
  <c r="B565" i="1"/>
  <c r="B564" i="1"/>
  <c r="B563" i="1"/>
  <c r="B561" i="1"/>
  <c r="B559" i="1"/>
  <c r="B557" i="1"/>
  <c r="B555" i="1"/>
  <c r="B553" i="1"/>
  <c r="B552" i="1"/>
  <c r="B551" i="1"/>
  <c r="B549" i="1"/>
  <c r="B548" i="1"/>
  <c r="B547" i="1"/>
  <c r="B545" i="1"/>
  <c r="B544" i="1"/>
  <c r="B543" i="1"/>
  <c r="B541" i="1"/>
  <c r="B539" i="1"/>
  <c r="B537" i="1"/>
  <c r="B535" i="1"/>
  <c r="B534" i="1"/>
  <c r="B533" i="1"/>
  <c r="B531" i="1"/>
  <c r="B529" i="1"/>
  <c r="B527" i="1"/>
  <c r="B526" i="1"/>
  <c r="B525" i="1"/>
  <c r="B523" i="1"/>
  <c r="B522" i="1"/>
  <c r="B521" i="1"/>
  <c r="B519" i="1"/>
  <c r="B518" i="1"/>
  <c r="B517" i="1"/>
  <c r="B515" i="1"/>
  <c r="B513" i="1"/>
  <c r="B511" i="1"/>
  <c r="B509" i="1"/>
  <c r="B507" i="1"/>
  <c r="B505" i="1"/>
  <c r="B503" i="1"/>
  <c r="B502" i="1"/>
  <c r="B501" i="1"/>
  <c r="B499" i="1"/>
  <c r="B497" i="1"/>
  <c r="B495" i="1"/>
  <c r="B494" i="1"/>
  <c r="B493" i="1"/>
  <c r="B492" i="1"/>
  <c r="B491" i="1"/>
  <c r="B489" i="1"/>
  <c r="B487" i="1"/>
  <c r="B485" i="1"/>
  <c r="B483" i="1"/>
  <c r="B481" i="1"/>
  <c r="B479" i="1"/>
  <c r="B477" i="1"/>
  <c r="B475" i="1"/>
  <c r="B473" i="1"/>
  <c r="B472" i="1"/>
  <c r="B471" i="1"/>
  <c r="B470" i="1"/>
  <c r="B469" i="1"/>
  <c r="B467" i="1"/>
  <c r="B465" i="1"/>
  <c r="B463" i="1"/>
  <c r="B461" i="1"/>
  <c r="B459" i="1"/>
  <c r="B458" i="1"/>
  <c r="B457" i="1"/>
  <c r="B455" i="1"/>
  <c r="B453" i="1"/>
  <c r="B451" i="1"/>
  <c r="B450" i="1"/>
  <c r="B449" i="1"/>
  <c r="B447" i="1"/>
  <c r="B446" i="1"/>
  <c r="B445" i="1"/>
  <c r="B441" i="1"/>
  <c r="B439" i="1"/>
  <c r="B437" i="1"/>
  <c r="B435" i="1"/>
  <c r="B433" i="1"/>
  <c r="B431" i="1"/>
  <c r="B429" i="1"/>
  <c r="B427" i="1"/>
  <c r="B425" i="1"/>
  <c r="B424" i="1"/>
  <c r="B423" i="1"/>
  <c r="B421" i="1"/>
  <c r="B419" i="1"/>
  <c r="B418" i="1"/>
  <c r="B417" i="1"/>
  <c r="B415" i="1"/>
  <c r="B414" i="1"/>
  <c r="B413" i="1"/>
  <c r="B411" i="1"/>
  <c r="B409" i="1"/>
  <c r="B407" i="1"/>
  <c r="B405" i="1"/>
  <c r="B403" i="1"/>
  <c r="B401" i="1"/>
  <c r="B399" i="1"/>
  <c r="B397" i="1"/>
  <c r="B395" i="1"/>
  <c r="B393" i="1"/>
  <c r="B391" i="1"/>
  <c r="B389" i="1"/>
  <c r="B387" i="1"/>
  <c r="B385" i="1"/>
  <c r="B383" i="1"/>
  <c r="B381" i="1"/>
  <c r="B379" i="1"/>
  <c r="B378" i="1"/>
  <c r="B377" i="1"/>
  <c r="B376" i="1"/>
  <c r="B375" i="1"/>
  <c r="B373" i="1"/>
  <c r="B371" i="1"/>
  <c r="B370" i="1"/>
  <c r="B369" i="1"/>
  <c r="B367" i="1"/>
  <c r="B365" i="1"/>
  <c r="B364" i="1"/>
  <c r="B363" i="1"/>
  <c r="B362" i="1"/>
  <c r="B361" i="1"/>
  <c r="B360" i="1"/>
  <c r="B359" i="1"/>
  <c r="B357" i="1"/>
  <c r="B356" i="1"/>
  <c r="B355" i="1"/>
  <c r="B354" i="1"/>
  <c r="B353" i="1"/>
  <c r="B351" i="1"/>
  <c r="B349" i="1"/>
  <c r="B348" i="1"/>
  <c r="B347" i="1"/>
  <c r="B345" i="1"/>
  <c r="B343" i="1"/>
  <c r="B342" i="1"/>
  <c r="B341" i="1"/>
  <c r="B340" i="1"/>
  <c r="B339" i="1"/>
  <c r="B337" i="1"/>
  <c r="B336" i="1"/>
  <c r="B335" i="1"/>
  <c r="B334" i="1"/>
  <c r="B333" i="1"/>
  <c r="B332" i="1"/>
  <c r="B331" i="1"/>
  <c r="B330" i="1"/>
  <c r="B329" i="1"/>
  <c r="B327" i="1"/>
  <c r="B325" i="1"/>
  <c r="B324" i="1"/>
  <c r="B323" i="1"/>
  <c r="B321" i="1"/>
  <c r="B320" i="1"/>
  <c r="B319" i="1"/>
  <c r="B318" i="1"/>
  <c r="B317" i="1"/>
  <c r="B315" i="1"/>
  <c r="B313" i="1"/>
  <c r="B311" i="1"/>
  <c r="B309" i="1"/>
  <c r="B307" i="1"/>
  <c r="B305" i="1"/>
  <c r="B303" i="1"/>
  <c r="B301" i="1"/>
  <c r="B299" i="1"/>
  <c r="B297" i="1"/>
  <c r="B296" i="1"/>
  <c r="B295" i="1"/>
  <c r="B293" i="1"/>
  <c r="B291" i="1"/>
  <c r="B289" i="1"/>
  <c r="B288" i="1"/>
  <c r="B287" i="1"/>
  <c r="B285" i="1"/>
  <c r="B284" i="1"/>
  <c r="B283" i="1"/>
  <c r="B281" i="1"/>
  <c r="B280" i="1"/>
  <c r="B279" i="1"/>
  <c r="B277" i="1"/>
  <c r="B275" i="1"/>
  <c r="B273" i="1"/>
  <c r="B271" i="1"/>
  <c r="B269" i="1"/>
  <c r="B267" i="1"/>
  <c r="B265" i="1"/>
  <c r="B263" i="1"/>
  <c r="B261" i="1"/>
  <c r="B259" i="1"/>
  <c r="B257" i="1"/>
  <c r="B255" i="1"/>
  <c r="B253" i="1"/>
  <c r="B251" i="1"/>
  <c r="B249" i="1"/>
  <c r="B247" i="1"/>
  <c r="B246" i="1"/>
  <c r="B245" i="1"/>
  <c r="B243" i="1"/>
  <c r="B241" i="1"/>
  <c r="B239" i="1"/>
  <c r="B237" i="1"/>
  <c r="B235" i="1"/>
  <c r="B233" i="1"/>
  <c r="B231" i="1"/>
  <c r="B230" i="1"/>
  <c r="B229" i="1"/>
  <c r="B227" i="1"/>
  <c r="B225" i="1"/>
  <c r="B223" i="1"/>
  <c r="B222" i="1"/>
  <c r="B221" i="1"/>
  <c r="B219" i="1"/>
  <c r="B217" i="1"/>
  <c r="B215" i="1"/>
  <c r="B213" i="1"/>
  <c r="B211" i="1"/>
  <c r="B209" i="1"/>
  <c r="B207" i="1"/>
  <c r="B205" i="1"/>
  <c r="B204" i="1"/>
  <c r="B203" i="1"/>
  <c r="B201" i="1"/>
  <c r="B200" i="1"/>
  <c r="B199" i="1"/>
  <c r="B198" i="1"/>
  <c r="B197" i="1"/>
  <c r="B196" i="1"/>
  <c r="B195" i="1"/>
  <c r="B193" i="1"/>
  <c r="B192" i="1"/>
  <c r="B191" i="1"/>
  <c r="B189" i="1"/>
  <c r="B187" i="1"/>
  <c r="B185" i="1"/>
  <c r="B184" i="1"/>
  <c r="B183" i="1"/>
  <c r="B181" i="1"/>
  <c r="B179" i="1"/>
  <c r="B177" i="1"/>
  <c r="B176" i="1"/>
  <c r="B175" i="1"/>
  <c r="B174" i="1"/>
  <c r="B173" i="1"/>
  <c r="B172" i="1"/>
  <c r="B171" i="1"/>
  <c r="B169" i="1"/>
  <c r="B168" i="1"/>
  <c r="B167" i="1"/>
  <c r="B165" i="1"/>
  <c r="B163" i="1"/>
  <c r="B161" i="1"/>
  <c r="B159" i="1"/>
  <c r="B158" i="1"/>
  <c r="B157" i="1"/>
  <c r="B155" i="1"/>
  <c r="B154" i="1"/>
  <c r="B153" i="1"/>
  <c r="B152" i="1"/>
  <c r="B151" i="1"/>
  <c r="B146" i="1"/>
  <c r="B145" i="1"/>
  <c r="B143" i="1"/>
  <c r="B141" i="1"/>
  <c r="B139" i="1"/>
  <c r="B138" i="1"/>
  <c r="B137" i="1"/>
  <c r="B135" i="1"/>
  <c r="B134" i="1"/>
  <c r="B133" i="1"/>
  <c r="B131" i="1"/>
  <c r="B129" i="1"/>
  <c r="B128" i="1"/>
  <c r="B127" i="1"/>
  <c r="B126" i="1"/>
  <c r="B125" i="1"/>
  <c r="B123" i="1"/>
  <c r="B121" i="1"/>
  <c r="B119" i="1"/>
  <c r="B117" i="1"/>
  <c r="B115" i="1"/>
  <c r="B114" i="1"/>
  <c r="B113" i="1"/>
  <c r="B111" i="1"/>
  <c r="B110" i="1"/>
  <c r="B109" i="1"/>
  <c r="B107" i="1"/>
  <c r="B105" i="1"/>
  <c r="B104" i="1"/>
  <c r="B103" i="1"/>
  <c r="B101" i="1"/>
  <c r="B99" i="1"/>
  <c r="B97" i="1"/>
  <c r="B95" i="1"/>
  <c r="B94" i="1"/>
  <c r="B93" i="1"/>
  <c r="B91" i="1"/>
  <c r="B89" i="1"/>
  <c r="B87" i="1"/>
  <c r="B85" i="1"/>
  <c r="B84" i="1"/>
  <c r="B83" i="1"/>
  <c r="B81" i="1"/>
  <c r="B79" i="1"/>
  <c r="B78" i="1"/>
  <c r="B77" i="1"/>
  <c r="B75" i="1"/>
  <c r="B73" i="1"/>
  <c r="B71" i="1"/>
  <c r="B69" i="1"/>
  <c r="B67" i="1"/>
  <c r="B65" i="1"/>
  <c r="B63" i="1"/>
  <c r="B61" i="1"/>
  <c r="B59" i="1"/>
  <c r="B57" i="1"/>
  <c r="B55" i="1"/>
  <c r="B53" i="1"/>
  <c r="B51" i="1"/>
  <c r="B49" i="1"/>
  <c r="B47" i="1"/>
  <c r="B45" i="1"/>
  <c r="B43" i="1"/>
  <c r="B41" i="1"/>
  <c r="B39" i="1"/>
  <c r="B37" i="1"/>
  <c r="B35" i="1"/>
  <c r="B33" i="1"/>
  <c r="B31" i="1"/>
  <c r="B30" i="1"/>
  <c r="B29" i="1"/>
  <c r="B27" i="1"/>
  <c r="B26" i="1"/>
  <c r="B25" i="1"/>
  <c r="B23" i="1"/>
  <c r="B21" i="1"/>
  <c r="B20" i="1"/>
  <c r="B19" i="1"/>
  <c r="B17" i="1"/>
  <c r="B15" i="1"/>
  <c r="B14" i="1"/>
  <c r="B13" i="1"/>
  <c r="B11" i="1"/>
  <c r="B9" i="1"/>
  <c r="B8" i="1"/>
  <c r="B7" i="1"/>
  <c r="B5" i="1"/>
  <c r="B3" i="1"/>
  <c r="B2" i="1"/>
</calcChain>
</file>

<file path=xl/sharedStrings.xml><?xml version="1.0" encoding="utf-8"?>
<sst xmlns="http://schemas.openxmlformats.org/spreadsheetml/2006/main" count="2819" uniqueCount="359">
  <si>
    <t>STT</t>
  </si>
  <si>
    <t>-</t>
  </si>
  <si>
    <t>Công an xã Đồng Tiến tỉnh Hưng Yên</t>
  </si>
  <si>
    <t>Công an xã Liên Khê tỉnh Hưng Yên</t>
  </si>
  <si>
    <t>Công an xã Việt Hòa tỉnh Hưng Yên</t>
  </si>
  <si>
    <t>Công an xã Đông Ninh tỉnh Hưng Yên</t>
  </si>
  <si>
    <t>Công an xã Chí Tân tỉnh Hưng Yên</t>
  </si>
  <si>
    <t>Công an xã Thành Công tỉnh Hưng Yên</t>
  </si>
  <si>
    <t>Công an xã Nghĩa Dân tỉnh Hưng Yên</t>
  </si>
  <si>
    <t>Công an xã Thọ Vinh tỉnh Hưng Yên</t>
  </si>
  <si>
    <t>Công an xã Đồng Thanh tỉnh Hưng Yên</t>
  </si>
  <si>
    <t>Công an xã Song Mai tỉnh Hưng Yên</t>
  </si>
  <si>
    <t>Công an xã Chính Nghĩa tỉnh Hưng Yên</t>
  </si>
  <si>
    <t>Công an xã Nhân La tỉnh Hưng Yên</t>
  </si>
  <si>
    <t>Công an xã Hùng An tỉnh Hưng Yên</t>
  </si>
  <si>
    <t>Công an xã Vũ Xá tỉnh Hưng Yên</t>
  </si>
  <si>
    <t>Công an thị trấn Vương tỉnh Hưng Yên</t>
  </si>
  <si>
    <t>Công an xã Hưng Đạo tỉnh Hưng Yên</t>
  </si>
  <si>
    <t>Công an xã Ngô Quyền tỉnh Hưng Yên</t>
  </si>
  <si>
    <t>Công an xã Nhật Tân tỉnh Hưng Yên</t>
  </si>
  <si>
    <t>Công an xã Dị Chế tỉnh Hưng Yên</t>
  </si>
  <si>
    <t>Công an xã Lệ Xá tỉnh Hưng Yên</t>
  </si>
  <si>
    <t>Công an xã Đức Thắng tỉnh Hưng Yên</t>
  </si>
  <si>
    <t>Công an xã Trung Dũng tỉnh Hưng Yên</t>
  </si>
  <si>
    <t>Công an xã Thủ Sỹ tỉnh Hưng Yên</t>
  </si>
  <si>
    <t>Công an xã Thụy Lôi tỉnh Hưng Yên</t>
  </si>
  <si>
    <t>Công an xã Cương Chính tỉnh Hưng Yên</t>
  </si>
  <si>
    <t>Công an thị trấn Trần Cao tỉnh Hưng Yên</t>
  </si>
  <si>
    <t>Công an xã Minh Tân tỉnh Hưng Yên</t>
  </si>
  <si>
    <t>Công an xã Phan Sào Nam tỉnh Hưng Yên</t>
  </si>
  <si>
    <t>Công an xã Quang Hưng tỉnh Hưng Yên</t>
  </si>
  <si>
    <t>Công an xã Đoàn Đào tỉnh Hưng Yên</t>
  </si>
  <si>
    <t>Công an xã Tống Phan tỉnh Hưng Yên</t>
  </si>
  <si>
    <t>Công an xã Nhật Quang tỉnh Hưng Yên</t>
  </si>
  <si>
    <t>Công an xã Tam Đa tỉnh Hưng Yên</t>
  </si>
  <si>
    <t>Công an xã Minh Tiến tỉnh Hưng Yên</t>
  </si>
  <si>
    <t>Công an xã Tống Trân tỉnh Hưng Yên</t>
  </si>
  <si>
    <t>Công an phường Kỳ Bá tỉnh Thái Bình</t>
  </si>
  <si>
    <t>Công an phường Quang Trung tỉnh Thái Bình</t>
  </si>
  <si>
    <t>Công an phường Tiền Phong tỉnh Thái Bình</t>
  </si>
  <si>
    <t>Công an phường Trần Lãm tỉnh Thái Bình</t>
  </si>
  <si>
    <t>Công an phường Hoàng Diệu tỉnh Thái Bình</t>
  </si>
  <si>
    <t>UBND Ủy ban nhân dân xã Phú Xuân tỉnh Thái Bình</t>
  </si>
  <si>
    <t>Công an xã Vũ Phúc tỉnh Thái Bình</t>
  </si>
  <si>
    <t>UBND Ủy ban nhân dân xã Vũ Phúc tỉnh Thái Bình</t>
  </si>
  <si>
    <t>Công an xã Vũ Chính tỉnh Thái Bình</t>
  </si>
  <si>
    <t>Công an xã Tân Bình tỉnh Thái Bình</t>
  </si>
  <si>
    <t>Công an xã Quỳnh Khê tỉnh Thái Bình</t>
  </si>
  <si>
    <t>Công an xã Quỳnh Hải tỉnh Thái Bình</t>
  </si>
  <si>
    <t>Công an xã An Lễ tỉnh Thái Bình</t>
  </si>
  <si>
    <t>Công an xã Quỳnh Xá tỉnh Thái Bình</t>
  </si>
  <si>
    <t>Công an xã Tân Lễ tỉnh Thái Bình</t>
  </si>
  <si>
    <t>Công an xã Cộng Hòa tỉnh Thái Bình</t>
  </si>
  <si>
    <t>Công an xã Canh Tân tỉnh Thái Bình</t>
  </si>
  <si>
    <t>Công an xã Hòa Tiến tỉnh Thái Bình</t>
  </si>
  <si>
    <t>Công an xã Hùng Dũng tỉnh Thái Bình</t>
  </si>
  <si>
    <t>Công an xã Tân Tiến tỉnh Thái Bình</t>
  </si>
  <si>
    <t>Công an xã Đoan Hùng tỉnh Thái Bình</t>
  </si>
  <si>
    <t>Công an xã Duyên Hải tỉnh Thái Bình</t>
  </si>
  <si>
    <t>Công an xã Tân Hòa tỉnh Thái Bình</t>
  </si>
  <si>
    <t>Công an xã Văn Cẩm tỉnh Thái Bình</t>
  </si>
  <si>
    <t>Công an xã Bắc Sơn tỉnh Thái Bình</t>
  </si>
  <si>
    <t>Công an xã Đông Đô tỉnh Thái Bình</t>
  </si>
  <si>
    <t>Công an xã Phúc Khánh tỉnh Thái Bình</t>
  </si>
  <si>
    <t>Công an xã Thống Nhất tỉnh Thái Bình</t>
  </si>
  <si>
    <t>Công an xã Tiến Đức tỉnh Thái Bình</t>
  </si>
  <si>
    <t>Công an xã Thái Phương tỉnh Thái Bình</t>
  </si>
  <si>
    <t>Công an xã Chi Lăng tỉnh Thái Bình</t>
  </si>
  <si>
    <t>Công an xã Kim Chung tỉnh Thái Bình</t>
  </si>
  <si>
    <t>Công an xã Chí Hòa tỉnh Thái Bình</t>
  </si>
  <si>
    <t>Công an xã Minh Hòa tỉnh Thái Bình</t>
  </si>
  <si>
    <t>Công an xã Hồng Minh tỉnh Thái Bình</t>
  </si>
  <si>
    <t>Công an thị trấn Đông Hưng tỉnh Thái Bình</t>
  </si>
  <si>
    <t>Công an xã Đô Lương tỉnh Thái Bình</t>
  </si>
  <si>
    <t>Công an xã Đông Phương tỉnh Thái Bình</t>
  </si>
  <si>
    <t>Công an xã Liên Giang tỉnh Thái Bình</t>
  </si>
  <si>
    <t>Công an xã Phú Lương tỉnh Thái Bình</t>
  </si>
  <si>
    <t>Công an xã Đông La tỉnh Thái Bình</t>
  </si>
  <si>
    <t>Công an xã Đông Hà tỉnh Thái Bình</t>
  </si>
  <si>
    <t>Công an xã Đông Giang tỉnh Thái Bình</t>
  </si>
  <si>
    <t>Công an xã Đông Hợp tỉnh Thái Bình</t>
  </si>
  <si>
    <t>Công an xã Hoa Lư tỉnh Thái Bình</t>
  </si>
  <si>
    <t>Công an xã Hồng Châu tỉnh Thái Bình</t>
  </si>
  <si>
    <t>Công an xã Trọng Quan tỉnh Thái Bình</t>
  </si>
  <si>
    <t>Công an xã Đông Xuân tỉnh Thái Bình</t>
  </si>
  <si>
    <t>Công an xã Đông Hoàng tỉnh Thái Bình</t>
  </si>
  <si>
    <t>Công an thị trấn Diêm Điền tỉnh Thái Bình</t>
  </si>
  <si>
    <t>Công an xã Thụy Dũng tỉnh Thái Bình</t>
  </si>
  <si>
    <t>Công an xã Thụy Quỳnh tỉnh Thái Bình</t>
  </si>
  <si>
    <t>Công an xã Thụy Xuân tỉnh Thái Bình</t>
  </si>
  <si>
    <t>Công an xã Thụy Hải tỉnh Thái Bình</t>
  </si>
  <si>
    <t>Công an xã Thụy Phúc tỉnh Thái Bình</t>
  </si>
  <si>
    <t>Công an xã Thụy Duyên tỉnh Thái Bình</t>
  </si>
  <si>
    <t>UBND Ủy ban nhân dân xã Thụy Hà tỉnh Thái Bình</t>
  </si>
  <si>
    <t>Công an xã Thái Hồng tỉnh Thái Bình</t>
  </si>
  <si>
    <t>Công an xã Thái Phúc tỉnh Thái Bình</t>
  </si>
  <si>
    <t>Công an xã Thái Tân tỉnh Thái Bình</t>
  </si>
  <si>
    <t>Công an xã Thái Thuần tỉnh Thái Bình</t>
  </si>
  <si>
    <t>Công an xã Đông Trà tỉnh Thái Bình</t>
  </si>
  <si>
    <t>Công an xã Tây Lương tỉnh Thái Bình</t>
  </si>
  <si>
    <t>Công an xã Đông Cơ tỉnh Thái Bình</t>
  </si>
  <si>
    <t>Công an xã Đông Lâm tỉnh Thái Bình</t>
  </si>
  <si>
    <t>Công an xã Nam Hồng tỉnh Thái Bình</t>
  </si>
  <si>
    <t>Công an thị trấn Thanh Nê tỉnh Thái Bình</t>
  </si>
  <si>
    <t>Công an xã Hồng Thái tỉnh Thái Bình</t>
  </si>
  <si>
    <t>Công an xã Quyết Tiến tỉnh Thái Bình</t>
  </si>
  <si>
    <t>Công an xã Vũ Lễ tỉnh Thái Bình</t>
  </si>
  <si>
    <t>Công an xã Thanh Tân tỉnh Thái Bình</t>
  </si>
  <si>
    <t>Công an xã Thượng Hiền tỉnh Thái Bình</t>
  </si>
  <si>
    <t>Công an xã Quang Lịch tỉnh Thái Bình</t>
  </si>
  <si>
    <t>Công an xã Quang Minh tỉnh Thái Bình</t>
  </si>
  <si>
    <t>Công an xã Quang Hưng tỉnh Thái Bình</t>
  </si>
  <si>
    <t>Công an xã Vũ Bình tỉnh Thái Bình</t>
  </si>
  <si>
    <t>Công an xã Hồng Tiến tỉnh Thái Bình</t>
  </si>
  <si>
    <t>Công an thị trấn Vũ Thư tỉnh Thái Bình</t>
  </si>
  <si>
    <t>Công an xã Hồng Lý tỉnh Thái Bình</t>
  </si>
  <si>
    <t>Công an xã Phúc Thành tỉnh Thái Bình</t>
  </si>
  <si>
    <t>Công an xã Tân Phong tỉnh Thái Bình</t>
  </si>
  <si>
    <t>Công an xã Song Lãng tỉnh Thái Bình</t>
  </si>
  <si>
    <t>Công an xã Minh Lãng tỉnh Thái Bình</t>
  </si>
  <si>
    <t>Công an xã Dũng Nghĩa tỉnh Thái Bình</t>
  </si>
  <si>
    <t>Công an xã Minh Quang tỉnh Thái Bình</t>
  </si>
  <si>
    <t>Công an xã Tam Quang tỉnh Thái Bình</t>
  </si>
  <si>
    <t>Công an xã Bách Thuận tỉnh Thái Bình</t>
  </si>
  <si>
    <t>Công an xã Song An tỉnh Thái Bình</t>
  </si>
  <si>
    <t>Công an xã Vũ Hội tỉnh Thái Bình</t>
  </si>
  <si>
    <t>Công an xã Vũ Vinh tỉnh Thái Bình</t>
  </si>
  <si>
    <t>Công an xã Vũ Đoài tỉnh Thái Bình</t>
  </si>
  <si>
    <t>Công an xã Vũ Tiến tỉnh Thái Bình</t>
  </si>
  <si>
    <t>Công an xã Vũ Vân tỉnh Thái Bình</t>
  </si>
  <si>
    <t>Công an phường Quang Trung tỉnh Hà Nam</t>
  </si>
  <si>
    <t>Công an phường Lương Khánh Thiện tỉnh Hà Nam</t>
  </si>
  <si>
    <t>Công an phường Lê Hồng Phong tỉnh Hà Nam</t>
  </si>
  <si>
    <t>Công an phường Hai Bà Trưng tỉnh Hà Nam</t>
  </si>
  <si>
    <t>Công an xã Phù Vân tỉnh Hà Nam</t>
  </si>
  <si>
    <t>Công an phường Liêm Chính tỉnh Hà Nam</t>
  </si>
  <si>
    <t>Công an xã Liêm Tiết tỉnh Hà Nam</t>
  </si>
  <si>
    <t>Công an xã Mộc Bắc tỉnh Hà Nam</t>
  </si>
  <si>
    <t>Công an xã Mộc Nam tỉnh Hà Nam</t>
  </si>
  <si>
    <t>Công an xã Duy Hải tỉnh Hà Nam</t>
  </si>
  <si>
    <t>Công an xã Châu Sơn tỉnh Hà Nam</t>
  </si>
  <si>
    <t>Công an xã Lê Hồ tỉnh Hà Nam</t>
  </si>
  <si>
    <t>UBND Ủy ban nhân dân xã Hoàng Tây tỉnh Hà Nam</t>
  </si>
  <si>
    <t>Công an xã Tân Sơn tỉnh Hà Nam</t>
  </si>
  <si>
    <t>UBND Ủy ban nhân dân xã Tân Sơn tỉnh Hà Nam</t>
  </si>
  <si>
    <t>Công an xã Thụy Lôi tỉnh Hà Nam</t>
  </si>
  <si>
    <t>UBND Ủy ban nhân dân xã Thụy Lôi tỉnh Hà Nam</t>
  </si>
  <si>
    <t>Công an xã Văn Xá tỉnh Hà Nam</t>
  </si>
  <si>
    <t>Công an xã Khả Phong tỉnh Hà Nam</t>
  </si>
  <si>
    <t>Công an xã Liên Sơn tỉnh Hà Nam</t>
  </si>
  <si>
    <t>Công an xã Liêm Phong tỉnh Hà Nam</t>
  </si>
  <si>
    <t>Công an xã Thanh Thủy tỉnh Hà Nam</t>
  </si>
  <si>
    <t>Công an xã Thanh Tân tỉnh Hà Nam</t>
  </si>
  <si>
    <t>Công an xã Liêm Sơn tỉnh Hà Nam</t>
  </si>
  <si>
    <t>Công an thị trấn Bình Mỹ tỉnh Hà Nam</t>
  </si>
  <si>
    <t>Công an xã Ngọc Lũ tỉnh Hà Nam</t>
  </si>
  <si>
    <t>Công an xã Hưng Công tỉnh Hà Nam</t>
  </si>
  <si>
    <t>Công an xã Bối Cầu tỉnh Hà Nam</t>
  </si>
  <si>
    <t>Công an xã An Nội tỉnh Hà Nam</t>
  </si>
  <si>
    <t>UBND Ủy ban nhân dân xã An Nội tỉnh Hà Nam</t>
  </si>
  <si>
    <t>Công an xã Vũ Bản tỉnh Hà Nam</t>
  </si>
  <si>
    <t>Công an xã Văn Lý tỉnh Hà Nam</t>
  </si>
  <si>
    <t>Công an xã Đức Lý tỉnh Hà Nam</t>
  </si>
  <si>
    <t>Công an phường Hạ Long tỉnh Nam Định</t>
  </si>
  <si>
    <t>Công an phường Vị Hoàng tỉnh Nam Định</t>
  </si>
  <si>
    <t>Công an phường Quang Trung tỉnh Nam Định</t>
  </si>
  <si>
    <t>Công an phường Trường Thi tỉnh Nam Định</t>
  </si>
  <si>
    <t>Công an phường Phan Đình Phùng tỉnh Nam Định</t>
  </si>
  <si>
    <t>Công an phường Trần Đăng Ninh tỉnh Nam Định</t>
  </si>
  <si>
    <t>Công an phường Thống Nhất tỉnh Nam Định</t>
  </si>
  <si>
    <t>Công an phường Lộc Vượng tỉnh Nam Định</t>
  </si>
  <si>
    <t>Công an xã Lộc Hòa tỉnh Nam Định</t>
  </si>
  <si>
    <t>Công an thị trấn Mỹ Lộc tỉnh Nam Định</t>
  </si>
  <si>
    <t>Công an xã Mỹ Hà tỉnh Nam Định</t>
  </si>
  <si>
    <t>Công an xã Mỹ Thắng tỉnh Nam Định</t>
  </si>
  <si>
    <t>UBND Ủy ban nhân dân xã Mỹ Thắng tỉnh Nam Định</t>
  </si>
  <si>
    <t>Công an xã Mỹ Tân tỉnh Nam Định</t>
  </si>
  <si>
    <t>Công an xã Mỹ Thuận tỉnh Nam Định</t>
  </si>
  <si>
    <t>Công an xã Mỹ Thành tỉnh Nam Định</t>
  </si>
  <si>
    <t>Công an xã Minh Thuận tỉnh Nam Định</t>
  </si>
  <si>
    <t>UBND Ủy ban nhân dân xã Minh Thuận tỉnh Nam Định</t>
  </si>
  <si>
    <t>Công an xã Quang Trung tỉnh Nam Định</t>
  </si>
  <si>
    <t>Công an xã Tân Thành tỉnh Nam Định</t>
  </si>
  <si>
    <t>Công an xã Cộng Hòa tỉnh Nam Định</t>
  </si>
  <si>
    <t>Công an xã Minh Tân tỉnh Nam Định</t>
  </si>
  <si>
    <t>Công an xã Đại Thắng tỉnh Nam Định</t>
  </si>
  <si>
    <t>Công an xã Yên Nghĩa tỉnh Nam Định</t>
  </si>
  <si>
    <t>Công an xã Yên Minh tỉnh Nam Định</t>
  </si>
  <si>
    <t>Công an xã Yên Phương tỉnh Nam Định</t>
  </si>
  <si>
    <t>Công an xã Yên Bình tỉnh Nam Định</t>
  </si>
  <si>
    <t>Công an xã Yên Phú tỉnh Nam Định</t>
  </si>
  <si>
    <t>Công an xã Yên Xá tỉnh Nam Định</t>
  </si>
  <si>
    <t>Công an xã Yên Hưng tỉnh Nam Định</t>
  </si>
  <si>
    <t>Công an xã Yên Khánh tỉnh Nam Định</t>
  </si>
  <si>
    <t>Công an xã Yên Phong tỉnh Nam Định</t>
  </si>
  <si>
    <t>Công an xã Yên Lương tỉnh Nam Định</t>
  </si>
  <si>
    <t>Công an xã Yên Hồng tỉnh Nam Định</t>
  </si>
  <si>
    <t>Công an xã Yên Thắng tỉnh Nam Định</t>
  </si>
  <si>
    <t>Công an xã Yên Đồng tỉnh Nam Định</t>
  </si>
  <si>
    <t>Công an xã Yên Khang tỉnh Nam Định</t>
  </si>
  <si>
    <t>UBND Ủy ban nhân dân xã Yên Nhân tỉnh Nam Định</t>
  </si>
  <si>
    <t>Công an xã Yên Trị tỉnh Nam Định</t>
  </si>
  <si>
    <t>UBND Ủy ban nhân dân xã Yên Trị tỉnh Nam Định</t>
  </si>
  <si>
    <t>Công an thị trấn Liễu Đề tỉnh Nam Định</t>
  </si>
  <si>
    <t>Công an thị trấn Rạng Đông tỉnh Nam Định</t>
  </si>
  <si>
    <t>UBND Ủy ban nhân dân thị trấn Rạng Đông tỉnh Nam Định</t>
  </si>
  <si>
    <t>Công an xã Nghĩa Đồng tỉnh Nam Định</t>
  </si>
  <si>
    <t>Công an xã Nghĩa Minh tỉnh Nam Định</t>
  </si>
  <si>
    <t>Công an xã Nghĩa Thái tỉnh Nam Định</t>
  </si>
  <si>
    <t>Công an xã Hoàng Nam tỉnh Nam Định</t>
  </si>
  <si>
    <t>Công an xã Nghĩa Châu tỉnh Nam Định</t>
  </si>
  <si>
    <t>Công an xã Nghĩa Trung tỉnh Nam Định</t>
  </si>
  <si>
    <t>Công an xã Nghĩa Lạc tỉnh Nam Định</t>
  </si>
  <si>
    <t>Công an xã Nghĩa Phong tỉnh Nam Định</t>
  </si>
  <si>
    <t>Công an xã Nghĩa Phú tỉnh Nam Định</t>
  </si>
  <si>
    <t>Công an xã Nghĩa Tân tỉnh Nam Định</t>
  </si>
  <si>
    <t>Công an xã Nghĩa Hùng tỉnh Nam Định</t>
  </si>
  <si>
    <t>Công an xã Nghĩa Lâm tỉnh Nam Định</t>
  </si>
  <si>
    <t>Công an xã Nghĩa Thành tỉnh Nam Định</t>
  </si>
  <si>
    <t>Công an xã Nghĩa Lợi tỉnh Nam Định</t>
  </si>
  <si>
    <t>Công an xã Nghĩa Hải tỉnh Nam Định</t>
  </si>
  <si>
    <t>Công an xã Nam Điền tỉnh Nam Định</t>
  </si>
  <si>
    <t>Công an xã Nam Mỹ tỉnh Nam Định</t>
  </si>
  <si>
    <t>Công an xã Điền Xá tỉnh Nam Định</t>
  </si>
  <si>
    <t>Công an xã Nghĩa An tỉnh Nam Định</t>
  </si>
  <si>
    <t>Công an xã Nam Thắng tỉnh Nam Định</t>
  </si>
  <si>
    <t>Công an xã Nam Toàn tỉnh Nam Định</t>
  </si>
  <si>
    <t>Công an xã Nam Cường tỉnh Nam Định</t>
  </si>
  <si>
    <t>Công an xã Nam Hùng tỉnh Nam Định</t>
  </si>
  <si>
    <t>Công an xã Nam Hoa tỉnh Nam Định</t>
  </si>
  <si>
    <t>Công an xã Nam Dương tỉnh Nam Định</t>
  </si>
  <si>
    <t>Công an xã Nam Thanh tỉnh Nam Định</t>
  </si>
  <si>
    <t>Công an xã Nam Lợi tỉnh Nam Định</t>
  </si>
  <si>
    <t>Công an xã Nam Hải tỉnh Nam Định</t>
  </si>
  <si>
    <t>Công an xã Trực Chính tỉnh Nam Định</t>
  </si>
  <si>
    <t>Công an xã Trung Đông tỉnh Nam Định</t>
  </si>
  <si>
    <t>Công an xã Liêm Hải tỉnh Nam Định</t>
  </si>
  <si>
    <t>Công an xã Trực Nội tỉnh Nam Định</t>
  </si>
  <si>
    <t>Công an xã Trực Thanh tỉnh Nam Định</t>
  </si>
  <si>
    <t>Công an xã Trực Khang tỉnh Nam Định</t>
  </si>
  <si>
    <t>Công an xã Trực Đại tỉnh Nam Định</t>
  </si>
  <si>
    <t>Công an xã Trực Cường tỉnh Nam Định</t>
  </si>
  <si>
    <t>Công an xã Trực Phú tỉnh Nam Định</t>
  </si>
  <si>
    <t>Công an xã Trực Thắng tỉnh Nam Định</t>
  </si>
  <si>
    <t>Công an xã Xuân Hồng tỉnh Nam Định</t>
  </si>
  <si>
    <t>Công an xã Xuân Thành tỉnh Nam Định</t>
  </si>
  <si>
    <t>Công an xã Xuân Thượng tỉnh Nam Định</t>
  </si>
  <si>
    <t>Công an xã Xuân Thủy tỉnh Nam Định</t>
  </si>
  <si>
    <t>Công an xã Xuân Trung tỉnh Nam Định</t>
  </si>
  <si>
    <t>Công an xã Xuân Tiến tỉnh Nam Định</t>
  </si>
  <si>
    <t>Công an thị trấn Quất Lâm tỉnh Nam Định</t>
  </si>
  <si>
    <t>Công an xã Giao Hương tỉnh Nam Định</t>
  </si>
  <si>
    <t>Công an xã Giao Nhân tỉnh Nam Định</t>
  </si>
  <si>
    <t>Công an xã Giao An tỉnh Nam Định</t>
  </si>
  <si>
    <t>Công an xã Giao Lạc tỉnh Nam Định</t>
  </si>
  <si>
    <t>Công an xã Giao Yến tỉnh Nam Định</t>
  </si>
  <si>
    <t>Công an xã Giao Xuân tỉnh Nam Định</t>
  </si>
  <si>
    <t>Công an xã Giao Phong tỉnh Nam Định</t>
  </si>
  <si>
    <t>Công an thị trấn Yên Định tỉnh Nam Định</t>
  </si>
  <si>
    <t>Công an thị trấn Cồn tỉnh Nam Định</t>
  </si>
  <si>
    <t>Công an xã Hải Vân tỉnh Nam Định</t>
  </si>
  <si>
    <t>Công an xã Hải Anh tỉnh Nam Định</t>
  </si>
  <si>
    <t>Công an xã Hải Thanh tỉnh Nam Định</t>
  </si>
  <si>
    <t>Công an xã Hải Hà tỉnh Nam Định</t>
  </si>
  <si>
    <t>Công an xã Hải Long tỉnh Nam Định</t>
  </si>
  <si>
    <t>Công an xã Hải Phương tỉnh Nam Định</t>
  </si>
  <si>
    <t>Công an xã Hải Đường tỉnh Nam Định</t>
  </si>
  <si>
    <t>Công an xã Hải Lộc tỉnh Nam Định</t>
  </si>
  <si>
    <t>Công an xã Hải Quang tỉnh Nam Định</t>
  </si>
  <si>
    <t>Công an xã Hải Đông tỉnh Nam Định</t>
  </si>
  <si>
    <t>Công an xã Hải Tân tỉnh Nam Định</t>
  </si>
  <si>
    <t>Công an xã Hải An tỉnh Nam Định</t>
  </si>
  <si>
    <t>Công an xã Hải Phú tỉnh Nam Định</t>
  </si>
  <si>
    <t>Công an xã Hải Cường tỉnh Nam Định</t>
  </si>
  <si>
    <t>Công an xã Hải Chính tỉnh Nam Định</t>
  </si>
  <si>
    <t>Công an xã Hải Xuân tỉnh Nam Định</t>
  </si>
  <si>
    <t>Công an phường Vân Giang tỉnh Ninh Bình</t>
  </si>
  <si>
    <t>Công an phường Bích Đào tỉnh Ninh Bình</t>
  </si>
  <si>
    <t>Công an phường Phúc Thành tỉnh Ninh Bình</t>
  </si>
  <si>
    <t>Công an phường Nam Bình tỉnh Ninh Bình</t>
  </si>
  <si>
    <t>Công an phường Nam Thành tỉnh Ninh Bình</t>
  </si>
  <si>
    <t>Công an xã Ninh Phúc tỉnh Ninh Bình</t>
  </si>
  <si>
    <t>Công an phường Nam Sơn tỉnh Ninh Bình</t>
  </si>
  <si>
    <t>Công an phường Yên Bình tỉnh Ninh Bình</t>
  </si>
  <si>
    <t>Công an xã Gia Thủy tỉnh Ninh Bình</t>
  </si>
  <si>
    <t>Công an xã Phú Sơn tỉnh Ninh Bình</t>
  </si>
  <si>
    <t>Công an xã Quỳnh Lưu tỉnh Ninh Bình</t>
  </si>
  <si>
    <t>Công an xã Gia Lập tỉnh Ninh Bình</t>
  </si>
  <si>
    <t>Công an xã Gia Vượng tỉnh Ninh Bình</t>
  </si>
  <si>
    <t>Công an xã Gia Lạc tỉnh Ninh Bình</t>
  </si>
  <si>
    <t>Công an xã Trường Yên tỉnh Ninh Bình</t>
  </si>
  <si>
    <t>Công an xã Ninh Khang tỉnh Ninh Bình</t>
  </si>
  <si>
    <t>Công an xã Khánh Tiên tỉnh Ninh Bình</t>
  </si>
  <si>
    <t>Công an xã Khánh Cư tỉnh Ninh Bình</t>
  </si>
  <si>
    <t>Công an xã Khánh Thiện tỉnh Ninh Bình</t>
  </si>
  <si>
    <t>Công an xã Khánh Mậu tỉnh Ninh Bình</t>
  </si>
  <si>
    <t>Công an xã Khánh Hội tỉnh Ninh Bình</t>
  </si>
  <si>
    <t>Công an xã Khánh Nhạc tỉnh Ninh Bình</t>
  </si>
  <si>
    <t>Công an xã Xuân Thiện tỉnh Ninh Bình</t>
  </si>
  <si>
    <t>Công an xã Yên Mật tỉnh Ninh Bình</t>
  </si>
  <si>
    <t>Công an xã Kim Chính tỉnh Ninh Bình</t>
  </si>
  <si>
    <t>Công an xã Yên Lộc tỉnh Ninh Bình</t>
  </si>
  <si>
    <t>Công an xã Kim Hải tỉnh Ninh Bình</t>
  </si>
  <si>
    <t>Công an xã Kim Trung tỉnh Ninh Bình</t>
  </si>
  <si>
    <t>Công an xã Yên Mạc tỉnh Ninh Bình</t>
  </si>
  <si>
    <t>UBND Ủy ban nhân dân phường Nam Ngạn tỉnh Thanh Hóa</t>
  </si>
  <si>
    <t>Công an phường Quảng Hưng tỉnh Thanh Hóa</t>
  </si>
  <si>
    <t>Công an xã Hoằng Lý tỉnh Thanh Hóa</t>
  </si>
  <si>
    <t>Công an xã Hoằng Long tỉnh Thanh Hóa</t>
  </si>
  <si>
    <t>Công an xã Hoằng Quang tỉnh Thanh Hóa</t>
  </si>
  <si>
    <t>Công an xã Hoằng Đại tỉnh Thanh Hóa</t>
  </si>
  <si>
    <t>Công an xã Hoằng Anh tỉnh Thanh Hóa</t>
  </si>
  <si>
    <t>Công an xã Đông Hưng tỉnh Thanh Hóa</t>
  </si>
  <si>
    <t>Công an xã Quảng Cát tỉnh Thanh Hóa</t>
  </si>
  <si>
    <t>Công an xã Tén Tằn tỉnh Thanh Hóa</t>
  </si>
  <si>
    <t>Công an xã Mường Lý tỉnh Thanh Hóa</t>
  </si>
  <si>
    <t>Công an xã Quang Chiểu tỉnh Thanh Hóa</t>
  </si>
  <si>
    <t>Công an xã Pù Nhi tỉnh Thanh Hóa</t>
  </si>
  <si>
    <t>Công an xã Nhi Sơn tỉnh Thanh Hóa</t>
  </si>
  <si>
    <t>Công an xã Mường Chanh tỉnh Thanh Hóa</t>
  </si>
  <si>
    <t>Công an xã Trung Sơn tỉnh Thanh Hóa</t>
  </si>
  <si>
    <t>Công an xã Phú Lệ tỉnh Thanh Hóa</t>
  </si>
  <si>
    <t>Công an xã Hiền Kiệt tỉnh Thanh Hóa</t>
  </si>
  <si>
    <t>Công an xã Nam Tiến tỉnh Thanh Hóa</t>
  </si>
  <si>
    <t>Công an xã Nam Xuân tỉnh Thanh Hóa</t>
  </si>
  <si>
    <t>Công an xã Điền Thượng tỉnh Thanh Hóa</t>
  </si>
  <si>
    <t>Công an xã Hạ Trung tỉnh Thanh Hóa</t>
  </si>
  <si>
    <t>Công an xã Kỳ Tân tỉnh Thanh Hóa</t>
  </si>
  <si>
    <t>Công an xã Lâm Xa tỉnh Thanh Hóa</t>
  </si>
  <si>
    <t>UBND Ủy ban nhân dân xã Trung Thượng tỉnh Thanh Hóa</t>
  </si>
  <si>
    <t>Công an xã Trung Tiến tỉnh Thanh Hóa</t>
  </si>
  <si>
    <t>Công an xã Trung Hạ tỉnh Thanh Hóa</t>
  </si>
  <si>
    <t>Công an xã Tam Thanh tỉnh Thanh Hóa</t>
  </si>
  <si>
    <t>Công an xã Sơn Lư tỉnh Thanh Hóa</t>
  </si>
  <si>
    <t>Công an xã Trí Nang tỉnh Thanh Hóa</t>
  </si>
  <si>
    <t>Công an xã Lâm Phú tỉnh Thanh Hóa</t>
  </si>
  <si>
    <t>Công an xã Quang Hiến tỉnh Thanh Hóa</t>
  </si>
  <si>
    <t>Công an xã Phúc Thịnh tỉnh Thanh Hóa</t>
  </si>
  <si>
    <t>UBND Ủy ban nhân dân xã Phúc Thịnh tỉnh Thanh Hóa</t>
  </si>
  <si>
    <t>Công an xã Cẩm Liên tỉnh Thanh Hóa</t>
  </si>
  <si>
    <t>UBND Ủy ban nhân dân xã Cẩm Tâm tỉnh Thanh Hóa</t>
  </si>
  <si>
    <t>ĐƠN VỊ</t>
  </si>
  <si>
    <t>LINK MÁY</t>
  </si>
  <si>
    <t>LINK TAY</t>
  </si>
  <si>
    <t>ĐƠN VỊ2</t>
  </si>
  <si>
    <t>LINK2</t>
  </si>
  <si>
    <t>LOGO</t>
  </si>
  <si>
    <t>DI ĐỘNG</t>
  </si>
  <si>
    <t>MÁY BÀN</t>
  </si>
  <si>
    <t>EMAIL</t>
  </si>
  <si>
    <t>ĐỊA CHỈ</t>
  </si>
  <si>
    <t>TÊN CÁN BỘ</t>
  </si>
  <si>
    <t>link</t>
  </si>
  <si>
    <t>link3</t>
  </si>
  <si>
    <t>TRƯỞNG 
CA</t>
  </si>
  <si>
    <t>PHÓ TRƯỞNG 
CA</t>
  </si>
  <si>
    <t>LINK
MÁY</t>
  </si>
  <si>
    <t>LINK
TAY</t>
  </si>
  <si>
    <t>TỈNH
/THÀNH PHỐ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</si>
</sst>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Times New Roman"/>
    </font>
    <font>
      <b/>
      <sz val="20"/>
      <name val="Times New Roman"/>
      <family val="1"/>
    </font>
    <font>
      <b/>
      <sz val="15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20"/>
      <name val="Calibri"/>
      <family val="2"/>
    </font>
    <font>
      <sz val="20"/>
      <name val="Times New Roman"/>
      <family val="1"/>
    </font>
    <font>
      <b/>
      <sz val="2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2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id="1" name="Table1" displayName="Table1" ref="A1:Q2001" totalsRowShown="0" headerRowDxfId="19" dataDxfId="17" headerRowBorderDxfId="18">
  <autoFilter ref="A1:Q2001"/>
  <tableColumns count="17">
    <tableColumn id="1" name="STT" dataDxfId="16"/>
    <tableColumn id="2" name="ĐƠN VỊ" dataDxfId="15"/>
    <tableColumn id="3" name="LINK_x000a_MÁY" dataDxfId="14"/>
    <tableColumn id="8" name="LINK_x000a_TAY" dataDxfId="13" dataCellStyle="Hyperlink"/>
    <tableColumn id="10" name="ĐỊA CHỈ" dataDxfId="12" dataCellStyle="Hyperlink"/>
    <tableColumn id="4" name="EMAIL" dataDxfId="11"/>
    <tableColumn id="11" name="LOGO" dataDxfId="10"/>
    <tableColumn id="5" name="MÁY BÀN" dataDxfId="9"/>
    <tableColumn id="14" name="TÊN CÁN BỘ" dataDxfId="8"/>
    <tableColumn id="15" name="DI ĐỘNG" dataDxfId="7"/>
    <tableColumn id="16" name="ĐƠN VỊ2" dataDxfId="6"/>
    <tableColumn id="6" name="TỈNH_x000a_/THÀNH PHỐ" dataDxfId="5"/>
    <tableColumn id="17" name="LINK2" dataDxfId="4"/>
    <tableColumn id="7" name="TRƯỞNG _x000a_CA" dataDxfId="3"/>
    <tableColumn id="9" name="link" dataDxfId="2"/>
    <tableColumn id="12" name="PHÓ TRƯỞNG _x000a_CA" dataDxfId="1"/>
    <tableColumn id="13" name="link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hamrong.tpthanhhoa.thanhhoa.gov.vn/tin-hoat-dong" TargetMode="External"/><Relationship Id="rId170" Type="http://schemas.openxmlformats.org/officeDocument/2006/relationships/hyperlink" Target="https://www.facebook.com/caxninhhoa" TargetMode="External"/><Relationship Id="rId987" Type="http://schemas.openxmlformats.org/officeDocument/2006/relationships/hyperlink" Target="https://www.facebook.com/giaoxuxuanhoa/" TargetMode="External"/><Relationship Id="rId847" Type="http://schemas.openxmlformats.org/officeDocument/2006/relationships/hyperlink" Target="https://thuanthanh.thaithuy.thaibinh.gov.vn/" TargetMode="External"/><Relationship Id="rId1477" Type="http://schemas.openxmlformats.org/officeDocument/2006/relationships/hyperlink" Target="https://www.facebook.com/p/Tu%E1%BB%95i-tr%E1%BA%BB-C%C3%B4ng-an-huy%E1%BB%87n-Ninh-Ph%C6%B0%E1%BB%9Bc-100068114569027/" TargetMode="External"/><Relationship Id="rId1684" Type="http://schemas.openxmlformats.org/officeDocument/2006/relationships/hyperlink" Target="https://www.facebook.com/tuoitreconganninhbinh/" TargetMode="External"/><Relationship Id="rId1891" Type="http://schemas.openxmlformats.org/officeDocument/2006/relationships/hyperlink" Target="https://www.facebook.com/p/C%C3%B4ng-an-ph%C6%B0%E1%BB%9Dng-B%E1%BA%AFc-S%C6%A1n-th%E1%BB%8B-x%C3%A3-B%E1%BB%89m-S%C6%A1n-Thanh-Ho%C3%A1-100064599529703/" TargetMode="External"/><Relationship Id="rId707" Type="http://schemas.openxmlformats.org/officeDocument/2006/relationships/hyperlink" Target="https://donghung.thaibinh.gov.vn/danh-sach-xa-thi-tran/xa-dong-cuong" TargetMode="External"/><Relationship Id="rId914" Type="http://schemas.openxmlformats.org/officeDocument/2006/relationships/hyperlink" Target="https://www.facebook.com/p/Tu%E1%BB%95i-tr%E1%BA%BB-C%C3%B4ng-an-Th%C3%A1i-B%C3%ACnh-100068113789461/" TargetMode="External"/><Relationship Id="rId1337" Type="http://schemas.openxmlformats.org/officeDocument/2006/relationships/hyperlink" Target="https://yenphuc.namdinh.gov.vn/uy-ban-nhan-dan" TargetMode="External"/><Relationship Id="rId1544" Type="http://schemas.openxmlformats.org/officeDocument/2006/relationships/hyperlink" Target="https://www.facebook.com/dtncatphp/" TargetMode="External"/><Relationship Id="rId1751" Type="http://schemas.openxmlformats.org/officeDocument/2006/relationships/hyperlink" Target="https://kimson.ninhbinh.gov.vn/gioi-thieu/xa-hoi-ninh" TargetMode="External"/><Relationship Id="rId43" Type="http://schemas.openxmlformats.org/officeDocument/2006/relationships/hyperlink" Target="https://www.facebook.com/profile.php?id=100069557631134" TargetMode="External"/><Relationship Id="rId1404" Type="http://schemas.openxmlformats.org/officeDocument/2006/relationships/hyperlink" Target="https://www.facebook.com/p/Tr%C6%B0%E1%BB%9Dng-THCS-%C4%90%E1%BB%93ng-S%C6%A1n-H-Nam-Tr%E1%BB%B1c-T-Nam-%C4%90%E1%BB%8Bnh-100064154528264/" TargetMode="External"/><Relationship Id="rId1611" Type="http://schemas.openxmlformats.org/officeDocument/2006/relationships/hyperlink" Target="https://www.facebook.com/p/C%C3%B4ng-an-x%C3%A3-Th%E1%BA%A1ch-B%C3%ACnh-huy%E1%BB%87n-Th%E1%BA%A1ch-Th%C3%A0nh-t%E1%BB%89nh-Thanh-Ho%C3%A1-100068119171056/" TargetMode="External"/><Relationship Id="rId497" Type="http://schemas.openxmlformats.org/officeDocument/2006/relationships/hyperlink" Target="https://duchop.gov.vn/danh-ba-so-dien-thoai-cua-lanh-dao-ubnd-tinh-hung-yen-huyen-kim-dong-cac-phong-ban-huyen-va-cac-xa-thi-tran/" TargetMode="External"/><Relationship Id="rId357" Type="http://schemas.openxmlformats.org/officeDocument/2006/relationships/hyperlink" Target="https://www.facebook.com/profile.php?id=100072107333325" TargetMode="External"/><Relationship Id="rId1194" Type="http://schemas.openxmlformats.org/officeDocument/2006/relationships/hyperlink" Target="https://lynhan.hanam.gov.vn/Pages/Thong-tin-ve-lanh-%C4%91ao-xa--thi-tran792346957.aspx" TargetMode="External"/><Relationship Id="rId2038" Type="http://schemas.openxmlformats.org/officeDocument/2006/relationships/hyperlink" Target="https://yenkhuong.langchanh.thanhhoa.gov.vn/" TargetMode="External"/><Relationship Id="rId217" Type="http://schemas.openxmlformats.org/officeDocument/2006/relationships/hyperlink" Target="https://www.facebook.com/ConganxaHaiHoa" TargetMode="External"/><Relationship Id="rId564" Type="http://schemas.openxmlformats.org/officeDocument/2006/relationships/hyperlink" Target="https://thaibinh.gov.vn/tin-tuc/tin-kinh-te/xa-dong-hoa-thanh-pho-thai-binh-voi-thanh-tich-phat-trien-ng.html" TargetMode="External"/><Relationship Id="rId771" Type="http://schemas.openxmlformats.org/officeDocument/2006/relationships/hyperlink" Target="https://dongphu.binhphuoc.gov.vn/vi/co-cau-to-chuc/" TargetMode="External"/><Relationship Id="rId424" Type="http://schemas.openxmlformats.org/officeDocument/2006/relationships/hyperlink" Target="https://www.facebook.com/profile.php?id=100080314555783" TargetMode="External"/><Relationship Id="rId631" Type="http://schemas.openxmlformats.org/officeDocument/2006/relationships/hyperlink" Target="https://quynhphu.thaibinh.gov.vn/danh-sach-cac-xa/xa-quynh-bao" TargetMode="External"/><Relationship Id="rId1054" Type="http://schemas.openxmlformats.org/officeDocument/2006/relationships/hyperlink" Target="https://phuly.hanam.gov.vn/Pages/dang-uy-hdnd-ubnd-ubmttq-xa-liem-tiet-long-trong-to-chuc-le-cong-bo-quyet-dinh-cua-ubnd-tinh-ha-nam-cong-nhan-xa-dat.aspx" TargetMode="External"/><Relationship Id="rId1261" Type="http://schemas.openxmlformats.org/officeDocument/2006/relationships/hyperlink" Target="https://www.facebook.com/p/Tu%E1%BB%95i-tr%E1%BA%BB-C%C3%B4ng-an-huy%E1%BB%87n-L%E1%BB%99c-B%C3%ACnh-100063492099584/" TargetMode="External"/><Relationship Id="rId2105" Type="http://schemas.openxmlformats.org/officeDocument/2006/relationships/hyperlink" Target="https://camluong.camthuy.thanhhoa.gov.vn/" TargetMode="External"/><Relationship Id="rId1121" Type="http://schemas.openxmlformats.org/officeDocument/2006/relationships/hyperlink" Target="https://thanhliem.hanam.gov.vn/" TargetMode="External"/><Relationship Id="rId1938" Type="http://schemas.openxmlformats.org/officeDocument/2006/relationships/hyperlink" Target="https://punhi.muonglat.thanhhoa.gov.vn/" TargetMode="External"/><Relationship Id="rId281" Type="http://schemas.openxmlformats.org/officeDocument/2006/relationships/hyperlink" Target="https://www.facebook.com/profile.php?id=100079519235078" TargetMode="External"/><Relationship Id="rId141" Type="http://schemas.openxmlformats.org/officeDocument/2006/relationships/hyperlink" Target="https://www.facebook.com/profile.php?id=100071263880376" TargetMode="External"/><Relationship Id="rId7" Type="http://schemas.openxmlformats.org/officeDocument/2006/relationships/hyperlink" Target="https://www.facebook.com/profile.php?id=100063596555894" TargetMode="External"/><Relationship Id="rId306" Type="http://schemas.openxmlformats.org/officeDocument/2006/relationships/hyperlink" Target="https://www.facebook.com/profile.php?id=100072091316213" TargetMode="External"/><Relationship Id="rId860" Type="http://schemas.openxmlformats.org/officeDocument/2006/relationships/hyperlink" Target="https://dongtra.tienhai.thaibinh.gov.vn/" TargetMode="External"/><Relationship Id="rId958" Type="http://schemas.openxmlformats.org/officeDocument/2006/relationships/hyperlink" Target="https://kienxuong.thaibinh.gov.vn/tin-tuc/nong-thon-moi/xa-an-boi-to-chuc-le-don-bang-cong-nhan-xa-dat-chuan-quoc-gi.html" TargetMode="External"/><Relationship Id="rId1143" Type="http://schemas.openxmlformats.org/officeDocument/2006/relationships/hyperlink" Target="https://www.facebook.com/doanthanhnienconganhanam/" TargetMode="External"/><Relationship Id="rId1588" Type="http://schemas.openxmlformats.org/officeDocument/2006/relationships/hyperlink" Target="https://bacson.tamdiep.ninhbinh.gov.vn/" TargetMode="External"/><Relationship Id="rId1795" Type="http://schemas.openxmlformats.org/officeDocument/2006/relationships/hyperlink" Target="https://www.facebook.com/100083327291378" TargetMode="External"/><Relationship Id="rId87" Type="http://schemas.openxmlformats.org/officeDocument/2006/relationships/hyperlink" Target="https://www.facebook.com/policequangcu" TargetMode="External"/><Relationship Id="rId513" Type="http://schemas.openxmlformats.org/officeDocument/2006/relationships/hyperlink" Target="https://ngoquyen.tienlu.hungyen.gov.vn/" TargetMode="External"/><Relationship Id="rId720" Type="http://schemas.openxmlformats.org/officeDocument/2006/relationships/hyperlink" Target="https://www.facebook.com/p/C%C3%B4ng-an-x%C3%A3-Nguy%C3%AAn-X%C3%A1-%C4%90%C3%B4ng-H%C6%B0ng-Th%C3%A1i-B%C3%ACnh-100075874274651/" TargetMode="External"/><Relationship Id="rId818" Type="http://schemas.openxmlformats.org/officeDocument/2006/relationships/hyperlink" Target="https://www.facebook.com/p/C%C3%B4ng-an-x%C3%A3-Th%C3%A1i-Th%C6%B0%E1%BB%A3ng-100071836983313/" TargetMode="External"/><Relationship Id="rId1350" Type="http://schemas.openxmlformats.org/officeDocument/2006/relationships/hyperlink" Target="https://yenkhang.namdinh.gov.vn/ubnd/danh-sach-thuong-truc-ubnd-xa-yen-khang-nhiem-ky-2020-2025-222786" TargetMode="External"/><Relationship Id="rId1448" Type="http://schemas.openxmlformats.org/officeDocument/2006/relationships/hyperlink" Target="https://dichvucong.namdinh.gov.vn/portaldvc/KenhTin/dich-vu-cong-truc-tuyen.aspx?_dv=1A6A9988-F251-7A04-2D7C-74CA88752A47" TargetMode="External"/><Relationship Id="rId1655" Type="http://schemas.openxmlformats.org/officeDocument/2006/relationships/hyperlink" Target="https://thitranme.giavien.ninhbinh.gov.vn/" TargetMode="External"/><Relationship Id="rId1003" Type="http://schemas.openxmlformats.org/officeDocument/2006/relationships/hyperlink" Target="https://www.facebook.com/p/C%C3%B4ng-an-x%C3%A3-T%C3%A2n-L%E1%BA%ADp-V%C5%A9-Th%C6%B0-Th%C3%A1i-B%C3%ACnh-100071370459145/" TargetMode="External"/><Relationship Id="rId1210" Type="http://schemas.openxmlformats.org/officeDocument/2006/relationships/hyperlink" Target="https://www.facebook.com/doanthanhnienconganhanam/" TargetMode="External"/><Relationship Id="rId1308" Type="http://schemas.openxmlformats.org/officeDocument/2006/relationships/hyperlink" Target="https://yenphuc.namdinh.gov.vn/uy-ban-nhan-dan" TargetMode="External"/><Relationship Id="rId1862" Type="http://schemas.openxmlformats.org/officeDocument/2006/relationships/hyperlink" Target="https://www.facebook.com/p/C%C3%B4ng-an-ph%C6%B0%E1%BB%9Dng-Thi%E1%BB%87u-Kh%C3%A1nh-TPThanh-Ho%C3%A1-100065023710926/" TargetMode="External"/><Relationship Id="rId1515" Type="http://schemas.openxmlformats.org/officeDocument/2006/relationships/hyperlink" Target="https://www.facebook.com/THCS.ThinhLong/" TargetMode="External"/><Relationship Id="rId1722" Type="http://schemas.openxmlformats.org/officeDocument/2006/relationships/hyperlink" Target="https://www.facebook.com/reel/304059332766137/" TargetMode="External"/><Relationship Id="rId14" Type="http://schemas.openxmlformats.org/officeDocument/2006/relationships/hyperlink" Target="https://www.facebook.com/Conganxaphunggiao" TargetMode="External"/><Relationship Id="rId163" Type="http://schemas.openxmlformats.org/officeDocument/2006/relationships/hyperlink" Target="https://www.facebook.com/profile.php?id=100071618093163" TargetMode="External"/><Relationship Id="rId370" Type="http://schemas.openxmlformats.org/officeDocument/2006/relationships/hyperlink" Target="https://www.facebook.com/profile.php?id=100093432711319" TargetMode="External"/><Relationship Id="rId2051" Type="http://schemas.openxmlformats.org/officeDocument/2006/relationships/hyperlink" Target="https://quangloc.quangxuong.thanhhoa.gov.vn/tin-hoat-dong-xa" TargetMode="External"/><Relationship Id="rId230" Type="http://schemas.openxmlformats.org/officeDocument/2006/relationships/hyperlink" Target="https://www.facebook.com/profile.php?id=100083598332694" TargetMode="External"/><Relationship Id="rId468" Type="http://schemas.openxmlformats.org/officeDocument/2006/relationships/hyperlink" Target="https://tanchau.tayninh.gov.vn/vi/page/Uy-ban-nhan-dan-xa-Tan-Hoa.html" TargetMode="External"/><Relationship Id="rId675" Type="http://schemas.openxmlformats.org/officeDocument/2006/relationships/hyperlink" Target="https://hungha.thaibinh.gov.vn/tin-tuc/van-hoa-xa-hoi/xa-tien-duc-to-chuc-hoi-nghi-tiep-xuc-doi-thoai-truc-tiep-gi.html" TargetMode="External"/><Relationship Id="rId882" Type="http://schemas.openxmlformats.org/officeDocument/2006/relationships/hyperlink" Target="https://kienxuong.thaibinh.gov.vn/cac-don-vi-hanh-chinh/xa-vu-ninh" TargetMode="External"/><Relationship Id="rId1098" Type="http://schemas.openxmlformats.org/officeDocument/2006/relationships/hyperlink" Target="https://www.facebook.com/p/C%C3%B4ng-An-x%C3%A3-T%C6%B0%E1%BB%A3ng-L%C4%A9nh-100071815184607/" TargetMode="External"/><Relationship Id="rId328" Type="http://schemas.openxmlformats.org/officeDocument/2006/relationships/hyperlink" Target="https://www.facebook.com/profile.php?id=100086752510512" TargetMode="External"/><Relationship Id="rId535" Type="http://schemas.openxmlformats.org/officeDocument/2006/relationships/hyperlink" Target="https://www.facebook.com/groups/1024966124538939/" TargetMode="External"/><Relationship Id="rId742" Type="http://schemas.openxmlformats.org/officeDocument/2006/relationships/hyperlink" Target="https://www.facebook.com/p/C%C3%B4ng-an-x%C3%A3-%C4%90%C3%B4ng-T%C3%A2n-Huy%E1%BB%87n-%C4%90%C3%B4ng-H%C6%B0ng-100071699825487/" TargetMode="External"/><Relationship Id="rId1165" Type="http://schemas.openxmlformats.org/officeDocument/2006/relationships/hyperlink" Target="https://www.facebook.com/p/C%C3%B4ng-an-x%C3%A3-Nh%C3%A2n-M%E1%BB%B9-huy%E1%BB%87n-L%C3%BD-Nh%C3%A2n-t%E1%BB%89nh-H%C3%A0-Nam-100069107072102/" TargetMode="External"/><Relationship Id="rId1372" Type="http://schemas.openxmlformats.org/officeDocument/2006/relationships/hyperlink" Target="https://dichvucong.namdinh.gov.vn/portaldvc/KenhTin/dich-vu-cong-truc-tuyen.aspx?_dv=9A78DD6A-D136-98F1-E6D5-292BD37ED277" TargetMode="External"/><Relationship Id="rId2009" Type="http://schemas.openxmlformats.org/officeDocument/2006/relationships/hyperlink" Target="https://lamphu.langchanh.thanhhoa.gov.vn/" TargetMode="External"/><Relationship Id="rId602" Type="http://schemas.openxmlformats.org/officeDocument/2006/relationships/hyperlink" Target="https://www.facebook.com/p/Tu%E1%BB%95i-tr%E1%BA%BB-C%C3%B4ng-an-Th%C3%A1i-B%C3%ACnh-100068113789461/" TargetMode="External"/><Relationship Id="rId1025" Type="http://schemas.openxmlformats.org/officeDocument/2006/relationships/hyperlink" Target="https://vuthu.thaibinh.gov.vn/" TargetMode="External"/><Relationship Id="rId1232" Type="http://schemas.openxmlformats.org/officeDocument/2006/relationships/hyperlink" Target="https://dichvucong.namdinh.gov.vn/portaldvc/KenhTin/dich-vu-cong-truc-tuyen.aspx?_dv=90401729-80E1-FD68-8976-EEBCC8017794" TargetMode="External"/><Relationship Id="rId1677" Type="http://schemas.openxmlformats.org/officeDocument/2006/relationships/hyperlink" Target="https://giaphuong.giavien.ninhbinh.gov.vn/" TargetMode="External"/><Relationship Id="rId1884" Type="http://schemas.openxmlformats.org/officeDocument/2006/relationships/hyperlink" Target="https://www.facebook.com/p/C%C3%B4ng-an-ph%C6%B0%E1%BB%9Dng-Qu%E1%BA%A3ng-%C4%90%C3%B4ng-TP-Thanh-Ho%C3%A1-100027654767657/" TargetMode="External"/><Relationship Id="rId907" Type="http://schemas.openxmlformats.org/officeDocument/2006/relationships/hyperlink" Target="https://www.facebook.com/congannamha.19.8.1945/" TargetMode="External"/><Relationship Id="rId1537" Type="http://schemas.openxmlformats.org/officeDocument/2006/relationships/hyperlink" Target="https://haiquang-haihau.namdinh.gov.vn/" TargetMode="External"/><Relationship Id="rId1744" Type="http://schemas.openxmlformats.org/officeDocument/2006/relationships/hyperlink" Target="https://khanhhong.yenkhanh.ninhbinh.gov.vn/" TargetMode="External"/><Relationship Id="rId1951" Type="http://schemas.openxmlformats.org/officeDocument/2006/relationships/hyperlink" Target="https://www.facebook.com/CAXPSTX.NS/" TargetMode="External"/><Relationship Id="rId36" Type="http://schemas.openxmlformats.org/officeDocument/2006/relationships/hyperlink" Target="https://www.facebook.com/profile.php?id=100091410260429" TargetMode="External"/><Relationship Id="rId1604" Type="http://schemas.openxmlformats.org/officeDocument/2006/relationships/hyperlink" Target="https://nhoquan.ninhbinh.gov.vn/" TargetMode="External"/><Relationship Id="rId185" Type="http://schemas.openxmlformats.org/officeDocument/2006/relationships/hyperlink" Target="https://www.facebook.com/profile.php?id=100071425931849" TargetMode="External"/><Relationship Id="rId1811" Type="http://schemas.openxmlformats.org/officeDocument/2006/relationships/hyperlink" Target="https://www.facebook.com/p/C%C3%B4ng-an-x%C3%A3-Y%C3%AAn-H%C6%B0ng-Y%C3%AAn-M%C3%B4-Ninh-B%C3%ACnh-100079904653113/" TargetMode="External"/><Relationship Id="rId1909" Type="http://schemas.openxmlformats.org/officeDocument/2006/relationships/hyperlink" Target="https://www.facebook.com/p/C%C3%B4ng-an-ph%C6%B0%E1%BB%9Dng-B%E1%BA%AFc-S%C6%A1n-th%E1%BB%8B-x%C3%A3-B%E1%BB%89m-S%C6%A1n-Thanh-Ho%C3%A1-100064599529703/" TargetMode="External"/><Relationship Id="rId392" Type="http://schemas.openxmlformats.org/officeDocument/2006/relationships/hyperlink" Target="https://www.facebook.com/ConganxaDongLa" TargetMode="External"/><Relationship Id="rId697" Type="http://schemas.openxmlformats.org/officeDocument/2006/relationships/hyperlink" Target="https://thaibinh.gov.vn/van-ban-phap-luat/van-ban-dieu-hanh/ve-viec-cho-phep-uy-ban-nhan-dan-xa-hong-minh-huyen-hung-ha-.html?customDomain=thaibinh.gov.vn" TargetMode="External"/><Relationship Id="rId2073" Type="http://schemas.openxmlformats.org/officeDocument/2006/relationships/hyperlink" Target="https://dongthinh.dinhhoa.thainguyen.gov.vn/" TargetMode="External"/><Relationship Id="rId252" Type="http://schemas.openxmlformats.org/officeDocument/2006/relationships/hyperlink" Target="https://www.facebook.com/profile.php?id=100071298306943" TargetMode="External"/><Relationship Id="rId1187" Type="http://schemas.openxmlformats.org/officeDocument/2006/relationships/hyperlink" Target="https://hanam.gov.vn/Pages/Uy-ban-nhan-dan-tinh-Ha-Nam2060707545.aspx" TargetMode="External"/><Relationship Id="rId112" Type="http://schemas.openxmlformats.org/officeDocument/2006/relationships/hyperlink" Target="https://www.facebook.com/capngoctraobs" TargetMode="External"/><Relationship Id="rId557" Type="http://schemas.openxmlformats.org/officeDocument/2006/relationships/hyperlink" Target="https://www.facebook.com/p/C%C3%B4ng-an-ph%C6%B0%E1%BB%9Dng-Ph%C3%BA-Kh%C3%A1nh-TP-Th%C3%A1i-B%C3%ACnh-100061084563171/" TargetMode="External"/><Relationship Id="rId764" Type="http://schemas.openxmlformats.org/officeDocument/2006/relationships/hyperlink" Target="https://thaibinh.gov.vn/" TargetMode="External"/><Relationship Id="rId971" Type="http://schemas.openxmlformats.org/officeDocument/2006/relationships/hyperlink" Target="https://donghung.thaibinh.gov.vn/" TargetMode="External"/><Relationship Id="rId1394" Type="http://schemas.openxmlformats.org/officeDocument/2006/relationships/hyperlink" Target="https://dichvucong.namdinh.gov.vn/portaldvc/KenhTin/dich-vu-cong-truc-tuyen.aspx?_dv=B771C044-97BF-5879-78A3-A07E2CF46B1E" TargetMode="External"/><Relationship Id="rId1699" Type="http://schemas.openxmlformats.org/officeDocument/2006/relationships/hyperlink" Target="https://www.facebook.com/conganxaninhmy/" TargetMode="External"/><Relationship Id="rId2000" Type="http://schemas.openxmlformats.org/officeDocument/2006/relationships/hyperlink" Target="https://www.facebook.com/conganxathanhlam/" TargetMode="External"/><Relationship Id="rId417" Type="http://schemas.openxmlformats.org/officeDocument/2006/relationships/hyperlink" Target="https://www.facebook.com/CONGANXADONGHAI" TargetMode="External"/><Relationship Id="rId624" Type="http://schemas.openxmlformats.org/officeDocument/2006/relationships/hyperlink" Target="https://quynhphu.thaibinh.gov.vn/tin-tuc/van-hoa-xa-hoi/xa-chau-son-huyen-quynh-phu-to-chuc-ky-hop-thu-nhat-hdnd-xa-.html" TargetMode="External"/><Relationship Id="rId831" Type="http://schemas.openxmlformats.org/officeDocument/2006/relationships/hyperlink" Target="https://thaison.hiephoa.bacgiang.gov.vn/" TargetMode="External"/><Relationship Id="rId1047" Type="http://schemas.openxmlformats.org/officeDocument/2006/relationships/hyperlink" Target="https://hanam.gov.vn/Pages/chu-tich-ubnd-tinh-doi-thoai-voi-nhan-dan-xa-tien-hiep-thanh-pho-phu-ly-ve-cong-tac-giai-phong-mat-bang-khu-do-thi-thoi.aspx" TargetMode="External"/><Relationship Id="rId1254" Type="http://schemas.openxmlformats.org/officeDocument/2006/relationships/hyperlink" Target="https://www.facebook.com/tieuhoccuanam/" TargetMode="External"/><Relationship Id="rId1461" Type="http://schemas.openxmlformats.org/officeDocument/2006/relationships/hyperlink" Target="https://www.facebook.com/1657015647810953" TargetMode="External"/><Relationship Id="rId929" Type="http://schemas.openxmlformats.org/officeDocument/2006/relationships/hyperlink" Target="https://dongtrieu.quangninh.gov.vn/Trang/ChiTietBVGioiThieu.aspx?bvid=219" TargetMode="External"/><Relationship Id="rId1114" Type="http://schemas.openxmlformats.org/officeDocument/2006/relationships/hyperlink" Target="https://kimbang.hanam.gov.vn/Pages/danh-sach-bi-thu-chu-tich-cac-xa-thi-tran.aspx" TargetMode="External"/><Relationship Id="rId1321" Type="http://schemas.openxmlformats.org/officeDocument/2006/relationships/hyperlink" Target="https://yenchinh.namdinh.gov.vn/uy-ban-nhan-dan-51754" TargetMode="External"/><Relationship Id="rId1559" Type="http://schemas.openxmlformats.org/officeDocument/2006/relationships/hyperlink" Target="https://www.facebook.com/p/C%C3%B4ng-an-x%C3%A3-H%E1%BA%A3i-Ch%C3%A2u-100083214740199/" TargetMode="External"/><Relationship Id="rId1766" Type="http://schemas.openxmlformats.org/officeDocument/2006/relationships/hyperlink" Target="https://kimson.ninhbinh.gov.vn/gioi-thieu/xa-chat-binh" TargetMode="External"/><Relationship Id="rId1973" Type="http://schemas.openxmlformats.org/officeDocument/2006/relationships/hyperlink" Target="https://thitrancanhnang.bathuoc.thanhhoa.gov.vn/" TargetMode="External"/><Relationship Id="rId58" Type="http://schemas.openxmlformats.org/officeDocument/2006/relationships/hyperlink" Target="https://www.facebook.com/conganxathanhson" TargetMode="External"/><Relationship Id="rId1419" Type="http://schemas.openxmlformats.org/officeDocument/2006/relationships/hyperlink" Target="https://dichvucong.namdinh.gov.vn/portaldvc/KenhTin/dich-vu-cong-truc-tuyen.aspx?_dv=06FDD247-9A0B-0E9C-7906-B27CE749E745" TargetMode="External"/><Relationship Id="rId1626" Type="http://schemas.openxmlformats.org/officeDocument/2006/relationships/hyperlink" Target="https://nhoquan.ninhbinh.gov.vn/" TargetMode="External"/><Relationship Id="rId1833" Type="http://schemas.openxmlformats.org/officeDocument/2006/relationships/hyperlink" Target="https://www.facebook.com/p/C%C3%B4ng-an-Ph%C6%B0%E1%BB%9Dng-%C4%90i%E1%BB%87n-Bi%C3%AAn-TP-Thanh-Ho%C3%A1-100063745954284/" TargetMode="External"/><Relationship Id="rId1900" Type="http://schemas.openxmlformats.org/officeDocument/2006/relationships/hyperlink" Target="https://dongson.bimson.thanhhoa.gov.vn/" TargetMode="External"/><Relationship Id="rId2095" Type="http://schemas.openxmlformats.org/officeDocument/2006/relationships/hyperlink" Target="https://minhson.trieuson.thanhhoa.gov.vn/hoi-dong-nhan-dan" TargetMode="External"/><Relationship Id="rId274" Type="http://schemas.openxmlformats.org/officeDocument/2006/relationships/hyperlink" Target="https://www.facebook.com/profile.php?id=100080099675650" TargetMode="External"/><Relationship Id="rId481" Type="http://schemas.openxmlformats.org/officeDocument/2006/relationships/hyperlink" Target="https://thanhcong.phoyen.thainguyen.gov.vn/he-thong-chinh-tri/-/asset_publisher/2tcC5Qe2kAsY/content/bo-may-to-chuc-xa-thanh-cong?inheritRedirect=true" TargetMode="External"/><Relationship Id="rId134" Type="http://schemas.openxmlformats.org/officeDocument/2006/relationships/hyperlink" Target="https://www.facebook.com/profile.php?id=100064465330716" TargetMode="External"/><Relationship Id="rId579" Type="http://schemas.openxmlformats.org/officeDocument/2006/relationships/hyperlink" Target="https://www.facebook.com/322827476213987" TargetMode="External"/><Relationship Id="rId786" Type="http://schemas.openxmlformats.org/officeDocument/2006/relationships/hyperlink" Target="https://thaibinh.gov.vn/van-ban-phap-luat/van-ban-dieu-hanh/cho-phep-uy-ban-nhan-dan-xa-thuy-ninh-huyen-thai-thuy-chuyen.html" TargetMode="External"/><Relationship Id="rId993" Type="http://schemas.openxmlformats.org/officeDocument/2006/relationships/hyperlink" Target="https://vuthu.thaibinh.gov.vn/tin-tuc/chinh-tri/xa-song-la-ng-minh-quang-do-ng-chi-chu-ti-ch-uy-ban-nhan-dan.html" TargetMode="External"/><Relationship Id="rId341" Type="http://schemas.openxmlformats.org/officeDocument/2006/relationships/hyperlink" Target="https://www.facebook.com/profile.php?id=100062863974205" TargetMode="External"/><Relationship Id="rId439" Type="http://schemas.openxmlformats.org/officeDocument/2006/relationships/hyperlink" Target="https://www.facebook.com/profile.php?id=100072005928183" TargetMode="External"/><Relationship Id="rId646" Type="http://schemas.openxmlformats.org/officeDocument/2006/relationships/hyperlink" Target="https://thaibinh.gov.vn/van-ban-phap-luat/van-ban-dieu-hanh/ve-viec-cho-phep-uy-ban-nhan-dan-xa-an-trang-huyen-quynh-phu.html" TargetMode="External"/><Relationship Id="rId1069" Type="http://schemas.openxmlformats.org/officeDocument/2006/relationships/hyperlink" Target="https://duytien.hanam.gov.vn/Pages/ubnd-phuong-bach-thuong-thi-xa-duy-tien-trien-khai-xay-dung-mo-hinh-nha-tro-khu-cong-nhan-tam-tru-tu-quan-dam-bao-an.aspx" TargetMode="External"/><Relationship Id="rId1276" Type="http://schemas.openxmlformats.org/officeDocument/2006/relationships/hyperlink" Target="https://dichvucong.namdinh.gov.vn/portaldvc/KenhTin/dich-vu-cong-truc-tuyen.aspx?_dv=1984F7D5-4A64-D74D-3DCE-48AFB432B5AF" TargetMode="External"/><Relationship Id="rId1483" Type="http://schemas.openxmlformats.org/officeDocument/2006/relationships/hyperlink" Target="https://www.facebook.com/p/An-ninh-x%C3%A3-Giao-Thi%E1%BB%87n-Giao-Thu%E1%BB%B7-Nam-%C4%90%E1%BB%8Bnh-100079906964613/?locale=bg_BG" TargetMode="External"/><Relationship Id="rId2022" Type="http://schemas.openxmlformats.org/officeDocument/2006/relationships/hyperlink" Target="https://hason.hatrung.thanhhoa.gov.vn/" TargetMode="External"/><Relationship Id="rId201" Type="http://schemas.openxmlformats.org/officeDocument/2006/relationships/hyperlink" Target="https://www.facebook.com/profile.php?id=100079833732163" TargetMode="External"/><Relationship Id="rId506" Type="http://schemas.openxmlformats.org/officeDocument/2006/relationships/hyperlink" Target="https://www.facebook.com/684810815444728" TargetMode="External"/><Relationship Id="rId853" Type="http://schemas.openxmlformats.org/officeDocument/2006/relationships/hyperlink" Target="https://thuanthanh.thaithuy.thaibinh.gov.vn/" TargetMode="External"/><Relationship Id="rId1136" Type="http://schemas.openxmlformats.org/officeDocument/2006/relationships/hyperlink" Target="https://www.facebook.com/doanthanhnienconganhanam/" TargetMode="External"/><Relationship Id="rId1690" Type="http://schemas.openxmlformats.org/officeDocument/2006/relationships/hyperlink" Target="https://giasinh.giavien.ninhbinh.gov.vn/" TargetMode="External"/><Relationship Id="rId1788" Type="http://schemas.openxmlformats.org/officeDocument/2006/relationships/hyperlink" Target="https://kimson.ninhbinh.gov.vn/gioi-thieu/xa-con-thoi" TargetMode="External"/><Relationship Id="rId1995" Type="http://schemas.openxmlformats.org/officeDocument/2006/relationships/hyperlink" Target="https://www.facebook.com/p/C%C3%B4ng-an-x%C3%A3-L%C5%A9ng-Cao-huy%E1%BB%87n-B%C3%A1-Th%C6%B0%E1%BB%9Bc-t%E1%BB%89nh-Thanh-H%C3%B3a-100094622217760/" TargetMode="External"/><Relationship Id="rId713" Type="http://schemas.openxmlformats.org/officeDocument/2006/relationships/hyperlink" Target="https://donghung.thaibinh.gov.vn/danh-sach-xa-thi-tran/xa-dong-la" TargetMode="External"/><Relationship Id="rId920" Type="http://schemas.openxmlformats.org/officeDocument/2006/relationships/hyperlink" Target="https://kienxuong.thaibinh.gov.vn/cac-don-vi-hanh-chinh/tt-thanh-ne" TargetMode="External"/><Relationship Id="rId1343" Type="http://schemas.openxmlformats.org/officeDocument/2006/relationships/hyperlink" Target="https://www.facebook.com/p/C%C3%B4ng-an-x%C3%A3-Y%C3%AAn-C%C6%B0%E1%BB%9Dng-100083547871524/" TargetMode="External"/><Relationship Id="rId1550" Type="http://schemas.openxmlformats.org/officeDocument/2006/relationships/hyperlink" Target="https://dichvucong.namdinh.gov.vn/portaldvc/KenhTin/dich-vu-cong-truc-tuyen.aspx?_dv=9631E451-C374-28A9-274B-6D966033B93F" TargetMode="External"/><Relationship Id="rId1648" Type="http://schemas.openxmlformats.org/officeDocument/2006/relationships/hyperlink" Target="https://www.facebook.com/p/C%C3%B4ng-an-x%C3%A3-S%C6%A1n-Tr%C3%A0-100063467105701/" TargetMode="External"/><Relationship Id="rId1203" Type="http://schemas.openxmlformats.org/officeDocument/2006/relationships/hyperlink" Target="https://lynhan.hanam.gov.vn/Pages/Thong-tin-ve-lanh-%C4%91ao-xa--thi-tran792346957.aspx" TargetMode="External"/><Relationship Id="rId1410" Type="http://schemas.openxmlformats.org/officeDocument/2006/relationships/hyperlink" Target="https://namthai-namtruc.namdinh.gov.vn/" TargetMode="External"/><Relationship Id="rId1508" Type="http://schemas.openxmlformats.org/officeDocument/2006/relationships/hyperlink" Target="https://www.facebook.com/p/C%C3%B4ng-an-x%C3%A3-B%E1%BA%A1ch-Long-100083207503327/" TargetMode="External"/><Relationship Id="rId1855" Type="http://schemas.openxmlformats.org/officeDocument/2006/relationships/hyperlink" Target="https://kntc.thanhhoa.gov.vn/kntc.nsf/8B7B11ADD65ADB7D4725877A000C15D3/$file/DT-VBDTPT936332298-10-20211634804359487tungct22.10.2021_08h43p58_giangld_22-10-2021-08-51-13_signed.pdf" TargetMode="External"/><Relationship Id="rId1715" Type="http://schemas.openxmlformats.org/officeDocument/2006/relationships/hyperlink" Target="http://khanhtien.yenkhanh.ninhbinh.gov.vn/" TargetMode="External"/><Relationship Id="rId1922" Type="http://schemas.openxmlformats.org/officeDocument/2006/relationships/hyperlink" Target="https://quangtho.samson.thanhhoa.gov.vn/" TargetMode="External"/><Relationship Id="rId296" Type="http://schemas.openxmlformats.org/officeDocument/2006/relationships/hyperlink" Target="https://www.facebook.com/profile.php?id=100083278757954" TargetMode="External"/><Relationship Id="rId156" Type="http://schemas.openxmlformats.org/officeDocument/2006/relationships/hyperlink" Target="https://www.facebook.com/profile.php?id=100091968821206" TargetMode="External"/><Relationship Id="rId363" Type="http://schemas.openxmlformats.org/officeDocument/2006/relationships/hyperlink" Target="https://www.facebook.com/profile.php?id=100092188904003" TargetMode="External"/><Relationship Id="rId570" Type="http://schemas.openxmlformats.org/officeDocument/2006/relationships/hyperlink" Target="https://www.facebook.com/p/C%C3%B4ng-an-x%C3%A3-%C4%90%C3%B4ng-Th%E1%BB%8D-TP-Th%C3%A1i-B%C3%ACnh-100071936465870/?locale=it_IT" TargetMode="External"/><Relationship Id="rId2044" Type="http://schemas.openxmlformats.org/officeDocument/2006/relationships/hyperlink" Target="https://www.facebook.com/Caxgt/" TargetMode="External"/><Relationship Id="rId223" Type="http://schemas.openxmlformats.org/officeDocument/2006/relationships/hyperlink" Target="https://www.facebook.com/profile.php?id=100083117122927" TargetMode="External"/><Relationship Id="rId430" Type="http://schemas.openxmlformats.org/officeDocument/2006/relationships/hyperlink" Target="https://www.facebook.com/profile.php?id=100069461508295" TargetMode="External"/><Relationship Id="rId668" Type="http://schemas.openxmlformats.org/officeDocument/2006/relationships/hyperlink" Target="https://hungha.thaibinh.gov.vn/tin-tuc/van-hoa-xa-hoi/le-cat-bang-khanh-thanh-dinh-lang-chi-linh-xa-dong-do.html" TargetMode="External"/><Relationship Id="rId875" Type="http://schemas.openxmlformats.org/officeDocument/2006/relationships/hyperlink" Target="https://www.facebook.com/p/Tu%E1%BB%95i-tr%E1%BA%BB-C%C3%B4ng-an-Th%C3%A1i-B%C3%ACnh-100068113789461/" TargetMode="External"/><Relationship Id="rId1060" Type="http://schemas.openxmlformats.org/officeDocument/2006/relationships/hyperlink" Target="https://phuly.hanam.gov.vn/Pages/dang-uy--hdnd--ubnd--ub-mttq-xa-trinh-xa-thanh-pho-phu-ly-to-chuc-le-don-nhan-va-an-tang-hai-cot-liet-sy-chu-phuc-thien.aspx" TargetMode="External"/><Relationship Id="rId1298" Type="http://schemas.openxmlformats.org/officeDocument/2006/relationships/hyperlink" Target="https://www.facebook.com/tuoitrecongansonla/" TargetMode="External"/><Relationship Id="rId2111" Type="http://schemas.openxmlformats.org/officeDocument/2006/relationships/hyperlink" Target="https://www.facebook.com/ubndcambinh/" TargetMode="External"/><Relationship Id="rId528" Type="http://schemas.openxmlformats.org/officeDocument/2006/relationships/hyperlink" Target="https://www.facebook.com/groups/307286884423569/" TargetMode="External"/><Relationship Id="rId735" Type="http://schemas.openxmlformats.org/officeDocument/2006/relationships/hyperlink" Target="https://www.facebook.com/p/C%C3%B4ng-an-x%C3%A3-%C4%90%C3%B4ng-C%C3%A1c-100071387960428/" TargetMode="External"/><Relationship Id="rId942" Type="http://schemas.openxmlformats.org/officeDocument/2006/relationships/hyperlink" Target="https://www.facebook.com/groups/332223766901920/" TargetMode="External"/><Relationship Id="rId1158" Type="http://schemas.openxmlformats.org/officeDocument/2006/relationships/hyperlink" Target="https://www.facebook.com/doanthanhnienconganhanam/" TargetMode="External"/><Relationship Id="rId1365" Type="http://schemas.openxmlformats.org/officeDocument/2006/relationships/hyperlink" Target="https://nghiahong.namdinh.gov.vn/" TargetMode="External"/><Relationship Id="rId1572" Type="http://schemas.openxmlformats.org/officeDocument/2006/relationships/hyperlink" Target="https://bichdao.tpninhbinh.ninhbinh.gov.vn/" TargetMode="External"/><Relationship Id="rId1018" Type="http://schemas.openxmlformats.org/officeDocument/2006/relationships/hyperlink" Target="https://vuthu.thaibinh.gov.vn/" TargetMode="External"/><Relationship Id="rId1225" Type="http://schemas.openxmlformats.org/officeDocument/2006/relationships/hyperlink" Target="https://www.facebook.com/UBNDphuongTranTeXuong/?locale=vi_VN" TargetMode="External"/><Relationship Id="rId1432" Type="http://schemas.openxmlformats.org/officeDocument/2006/relationships/hyperlink" Target="https://tructhuan.namdinh.gov.vn/" TargetMode="External"/><Relationship Id="rId1877" Type="http://schemas.openxmlformats.org/officeDocument/2006/relationships/hyperlink" Target="https://www.facebook.com/TuoitreConganVinhPhuc/" TargetMode="External"/><Relationship Id="rId71" Type="http://schemas.openxmlformats.org/officeDocument/2006/relationships/hyperlink" Target="https://www.facebook.com/profile.php?id=100070713225531" TargetMode="External"/><Relationship Id="rId802" Type="http://schemas.openxmlformats.org/officeDocument/2006/relationships/hyperlink" Target="https://www.facebook.com/p/Tu%E1%BB%95i-tr%E1%BA%BB-C%C3%B4ng-an-huy%E1%BB%87n-Th%C3%A1i-Th%E1%BB%A5y-100083773900284/" TargetMode="External"/><Relationship Id="rId1737" Type="http://schemas.openxmlformats.org/officeDocument/2006/relationships/hyperlink" Target="http://khanhcong.yenkhanh.ninhbinh.gov.vn/" TargetMode="External"/><Relationship Id="rId1944" Type="http://schemas.openxmlformats.org/officeDocument/2006/relationships/hyperlink" Target="https://thanhson.quanhoa.thanhhoa.gov.vn/" TargetMode="External"/><Relationship Id="rId29" Type="http://schemas.openxmlformats.org/officeDocument/2006/relationships/hyperlink" Target="https://www.facebook.com/Caxgt" TargetMode="External"/><Relationship Id="rId178" Type="http://schemas.openxmlformats.org/officeDocument/2006/relationships/hyperlink" Target="https://www.facebook.com/profile.php?id=100070019633719" TargetMode="External"/><Relationship Id="rId1804" Type="http://schemas.openxmlformats.org/officeDocument/2006/relationships/hyperlink" Target="http://yenphong.yenmo.ninhbinh.gov.vn/" TargetMode="External"/><Relationship Id="rId385" Type="http://schemas.openxmlformats.org/officeDocument/2006/relationships/hyperlink" Target="https://www.facebook.com/profile.php?id=100071493706778" TargetMode="External"/><Relationship Id="rId592" Type="http://schemas.openxmlformats.org/officeDocument/2006/relationships/hyperlink" Target="https://thaibinh.gov.vn/van-ban-phap-luat/van-ban-dieu-hanh/ve-viec-cho-phep-uy-ban-nhan-dan-xa-quynh-hoang-huyen-quynh-2.html" TargetMode="External"/><Relationship Id="rId2066" Type="http://schemas.openxmlformats.org/officeDocument/2006/relationships/hyperlink" Target="https://www.facebook.com/p/C%C3%B4ng-an-x%C3%A3-Cao-Ng%E1%BB%8Dc-huy%E1%BB%87n-Ng%E1%BB%8Dc-L%E1%BA%B7c-100063589652011/" TargetMode="External"/><Relationship Id="rId245" Type="http://schemas.openxmlformats.org/officeDocument/2006/relationships/hyperlink" Target="https://www.facebook.com/profile.php?id=100072429159631" TargetMode="External"/><Relationship Id="rId452" Type="http://schemas.openxmlformats.org/officeDocument/2006/relationships/hyperlink" Target="https://www.facebook.com/caxthuyloi" TargetMode="External"/><Relationship Id="rId897" Type="http://schemas.openxmlformats.org/officeDocument/2006/relationships/hyperlink" Target="https://www.facebook.com/p/C%C3%B4ng-an-x%C3%A3-V%C3%A2n-Tr%C6%B0%E1%BB%9Dng-Ti%E1%BB%81n-H%E1%BA%A3i-Th%C3%A1i-B%C3%ACnh-100072158541042/" TargetMode="External"/><Relationship Id="rId1082" Type="http://schemas.openxmlformats.org/officeDocument/2006/relationships/hyperlink" Target="https://www.facebook.com/doanthanhnienconganhanam/" TargetMode="External"/><Relationship Id="rId105" Type="http://schemas.openxmlformats.org/officeDocument/2006/relationships/hyperlink" Target="https://www.facebook.com/profile.php?id=100075713480192" TargetMode="External"/><Relationship Id="rId312" Type="http://schemas.openxmlformats.org/officeDocument/2006/relationships/hyperlink" Target="https://www.facebook.com/congankimbang" TargetMode="External"/><Relationship Id="rId757" Type="http://schemas.openxmlformats.org/officeDocument/2006/relationships/hyperlink" Target="https://thaibinh.gov.vn/" TargetMode="External"/><Relationship Id="rId964" Type="http://schemas.openxmlformats.org/officeDocument/2006/relationships/hyperlink" Target="https://kienxuong.thaibinh.gov.vn/cac-don-vi-hanh-chinh/xa-vu-cong" TargetMode="External"/><Relationship Id="rId1387" Type="http://schemas.openxmlformats.org/officeDocument/2006/relationships/hyperlink" Target="https://dichvucong.namdinh.gov.vn/portaldvc/KenhTin/dich-vu-cong-truc-tuyen.aspx?_dv=DB9767F9-10CD-D2BC-52A9-50654D7506D9" TargetMode="External"/><Relationship Id="rId1594" Type="http://schemas.openxmlformats.org/officeDocument/2006/relationships/hyperlink" Target="https://www.facebook.com/p/C%C3%B4ng-an-huy%E1%BB%87n-Y%C3%AAn-S%C6%A1n-t%E1%BB%89nh-Tuy%C3%AAn-Quang-100064458052002/" TargetMode="External"/><Relationship Id="rId93" Type="http://schemas.openxmlformats.org/officeDocument/2006/relationships/hyperlink" Target="https://www.facebook.com/profile.php?id=61552408657091" TargetMode="External"/><Relationship Id="rId617" Type="http://schemas.openxmlformats.org/officeDocument/2006/relationships/hyperlink" Target="https://www.facebook.com/p/C%C3%B4ng-an-x%C3%A3-Qu%E1%BB%B3nh-M%E1%BB%B9-huy%E1%BB%87n-Qu%E1%BB%B3nh-Ph%E1%BB%A5-t%E1%BB%89nh-Th%C3%A1i-B%C3%ACnh-100080314555783/" TargetMode="External"/><Relationship Id="rId824" Type="http://schemas.openxmlformats.org/officeDocument/2006/relationships/hyperlink" Target="https://www.facebook.com/p/C%C3%B4ng-an-x%C3%A3-Th%C3%A1i-D%C6%B0%C6%A1ng-B%C3%ACnh-Giang-H%E1%BA%A3i-D%C6%B0%C6%A1ng-100066911606935/" TargetMode="External"/><Relationship Id="rId1247" Type="http://schemas.openxmlformats.org/officeDocument/2006/relationships/hyperlink" Target="https://dichvucong.namdinh.gov.vn/portaldvc/KenhTin/dich-vu-cong-truc-tuyen.aspx?_dv=EBAD3BA1-812D-3AA1-0CDD-48C27EAE5F5D" TargetMode="External"/><Relationship Id="rId1454" Type="http://schemas.openxmlformats.org/officeDocument/2006/relationships/hyperlink" Target="https://www.facebook.com/p/C%C3%B4ng-an-X%C3%A3-Xu%C3%A2n-T%C3%A2n-Xu%C3%A2n-Tr%C6%B0%E1%BB%9Dng-Nam-%C4%90%E1%BB%8Bnh-100081772332944/" TargetMode="External"/><Relationship Id="rId1661" Type="http://schemas.openxmlformats.org/officeDocument/2006/relationships/hyperlink" Target="https://lienson.giavien.ninhbinh.gov.vn/" TargetMode="External"/><Relationship Id="rId1899" Type="http://schemas.openxmlformats.org/officeDocument/2006/relationships/hyperlink" Target="https://www.facebook.com/conganphuongdongson/" TargetMode="External"/><Relationship Id="rId1107" Type="http://schemas.openxmlformats.org/officeDocument/2006/relationships/hyperlink" Target="https://kimbang.hanam.gov.vn/Pages/thong-bao-to-chuc-dau-gia-quyen-su-dung-dat-tai-xa-van-xa-huyen-kim-bang.aspx" TargetMode="External"/><Relationship Id="rId1314" Type="http://schemas.openxmlformats.org/officeDocument/2006/relationships/hyperlink" Target="https://yyen.namdinh.gov.vn/ubnd-cac-xa-thi-tran/xa-tan-minh-di-vao-hoat-dong-on-dinh-sau-sap-xep-sap-nhap-don-vi-hanh-chinh-cap-xa-383272" TargetMode="External"/><Relationship Id="rId1521" Type="http://schemas.openxmlformats.org/officeDocument/2006/relationships/hyperlink" Target="https://dichvucong.namdinh.gov.vn/portaldvc/KenhTin/dich-vu-cong-truc-tuyen.aspx?_dv=B8911E8B-5B88-3AEE-FC4B-00387983DE3B" TargetMode="External"/><Relationship Id="rId1759" Type="http://schemas.openxmlformats.org/officeDocument/2006/relationships/hyperlink" Target="https://kimson.ninhbinh.gov.vn/gioi-thieu/xa-hung-tien" TargetMode="External"/><Relationship Id="rId1966" Type="http://schemas.openxmlformats.org/officeDocument/2006/relationships/hyperlink" Target="https://phunghiem.quanhoa.thanhhoa.gov.vn/" TargetMode="External"/><Relationship Id="rId1619" Type="http://schemas.openxmlformats.org/officeDocument/2006/relationships/hyperlink" Target="https://www.facebook.com/tuoitreconganninhbinh/" TargetMode="External"/><Relationship Id="rId1826" Type="http://schemas.openxmlformats.org/officeDocument/2006/relationships/hyperlink" Target="https://www.facebook.com/p/C%C3%B4ng-an-ph%C6%B0%E1%BB%9Dng-H%C3%A0m-R%E1%BB%93ng-Th%C3%A0nh-ph%E1%BB%91-Thanh-H%C3%B3a-100083009238696/" TargetMode="External"/><Relationship Id="rId20" Type="http://schemas.openxmlformats.org/officeDocument/2006/relationships/hyperlink" Target="https://www.facebook.com/profile.php?id=100063589652011" TargetMode="External"/><Relationship Id="rId2088" Type="http://schemas.openxmlformats.org/officeDocument/2006/relationships/hyperlink" Target="https://www.facebook.com/p/CA-x%C3%A3-Nguy%E1%BB%87t-%E1%BA%A4n-Ng%E1%BB%8Dc-L%E1%BA%B7c-Thanh-H%C3%B3a-100064209605409/" TargetMode="External"/><Relationship Id="rId267" Type="http://schemas.openxmlformats.org/officeDocument/2006/relationships/hyperlink" Target="https://www.facebook.com/profile.php?id=100076021241876" TargetMode="External"/><Relationship Id="rId474" Type="http://schemas.openxmlformats.org/officeDocument/2006/relationships/hyperlink" Target="https://www.facebook.com/p/C%C3%B4ng-an-x%C3%A3-%C4%90%E1%BA%A1i-T%E1%BA%ADp-huy%E1%BB%87n-Kho%C3%A1i-Ch%C3%A2u-t%E1%BB%89nh-H%C6%B0ng-Y%C3%AAn-100082738157258/" TargetMode="External"/><Relationship Id="rId127" Type="http://schemas.openxmlformats.org/officeDocument/2006/relationships/hyperlink" Target="https://www.facebook.com/profile.php?id=100076161210682" TargetMode="External"/><Relationship Id="rId681" Type="http://schemas.openxmlformats.org/officeDocument/2006/relationships/hyperlink" Target="https://thaibinh.gov.vn/van-ban-phap-luat/van-ban-dieu-hanh/ve-viec-cho-phep-uy-ban-nhan-dan-xa-chi-lang-huyen-hung-ha-c.html?customDomain=thaibinh.gov.vn" TargetMode="External"/><Relationship Id="rId779" Type="http://schemas.openxmlformats.org/officeDocument/2006/relationships/hyperlink" Target="https://thaithuy.thaibinh.gov.vn/gioi-thieu/dia-diem-tham-quan/vui-choi-giai-tri" TargetMode="External"/><Relationship Id="rId986" Type="http://schemas.openxmlformats.org/officeDocument/2006/relationships/hyperlink" Target="https://vuthu.thaibinh.gov.vn/" TargetMode="External"/><Relationship Id="rId334" Type="http://schemas.openxmlformats.org/officeDocument/2006/relationships/hyperlink" Target="https://www.facebook.com/profile.php?id=100071860307251" TargetMode="External"/><Relationship Id="rId541" Type="http://schemas.openxmlformats.org/officeDocument/2006/relationships/hyperlink" Target="https://congan.hungyen.gov.vn/xa-nhat-quang-huyen-phu-cu-to-chuc-ngay-hoi-toan-dan-bao-ve-an-ninh-to-quoc-c229232.html" TargetMode="External"/><Relationship Id="rId639" Type="http://schemas.openxmlformats.org/officeDocument/2006/relationships/hyperlink" Target="https://www.facebook.com/p/Tu%E1%BB%95i-tr%E1%BA%BB-C%C3%B4ng-an-Th%C3%A1i-B%C3%ACnh-100068113789461/" TargetMode="External"/><Relationship Id="rId1171" Type="http://schemas.openxmlformats.org/officeDocument/2006/relationships/hyperlink" Target="https://hanam.gov.vn/Pages/dong-chi-bi-thu-tinh-uy-le-thi-thuy-tiep-cong-dan-dinh-ky-thang-92024.aspx" TargetMode="External"/><Relationship Id="rId1269" Type="http://schemas.openxmlformats.org/officeDocument/2006/relationships/hyperlink" Target="https://www.facebook.com/p/C%C3%B4ng-an-X%C3%A3-M%E1%BB%B9-Ph%C3%BAc-Huy%E1%BB%87n-M%E1%BB%B9-L%E1%BB%99c-T%E1%BB%89nh-Nam-%C4%90%E1%BB%8Bnh-100075952150469/?locale=vi_VN" TargetMode="External"/><Relationship Id="rId1476" Type="http://schemas.openxmlformats.org/officeDocument/2006/relationships/hyperlink" Target="https://dichvucong.namdinh.gov.vn/portaldvc/KenhTin/dich-vu-cong-truc-tuyen.aspx?_dv=2508817C-FF04-94E3-278C-71B346AA0ED3" TargetMode="External"/><Relationship Id="rId2015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401" Type="http://schemas.openxmlformats.org/officeDocument/2006/relationships/hyperlink" Target="https://www.facebook.com/profile.php?id=100086752510512" TargetMode="External"/><Relationship Id="rId846" Type="http://schemas.openxmlformats.org/officeDocument/2006/relationships/hyperlink" Target="https://thaithuy.thaibinh.gov.vn/" TargetMode="External"/><Relationship Id="rId1031" Type="http://schemas.openxmlformats.org/officeDocument/2006/relationships/hyperlink" Target="https://dean06.hanam.gov.vn/index.php/vi/news/tin-cap-huyen/ubnd-phuong-hai-ba-trung-trien-khai-mo-hinh-tuyen-truyen-thuc-hien-de-an-06-cua-chinh-phu-tren-dia-ban-phuong-hai-ba-trung-646.html" TargetMode="External"/><Relationship Id="rId1129" Type="http://schemas.openxmlformats.org/officeDocument/2006/relationships/hyperlink" Target="https://thanhliem.hanam.gov.vn/" TargetMode="External"/><Relationship Id="rId1683" Type="http://schemas.openxmlformats.org/officeDocument/2006/relationships/hyperlink" Target="https://giatrung.giavien.ninhbinh.gov.vn/" TargetMode="External"/><Relationship Id="rId1890" Type="http://schemas.openxmlformats.org/officeDocument/2006/relationships/hyperlink" Target="https://tpthanhhoa.thanhhoa.gov.vn/web/gioi-thieu-chung/tin-tuc/chinh-tri/dang-bo-phuong-quang-tam-ky-niem-70-nam-ngay-thanh-lap-va-ra-mat-cuon-lich-su-dang-bo-giai-doan-1954-2024.html" TargetMode="External"/><Relationship Id="rId1988" Type="http://schemas.openxmlformats.org/officeDocument/2006/relationships/hyperlink" Target="https://luongnoi.bathuoc.thanhhoa.gov.vn/" TargetMode="External"/><Relationship Id="rId706" Type="http://schemas.openxmlformats.org/officeDocument/2006/relationships/hyperlink" Target="https://www.facebook.com/p/C%C3%B4ng-an-x%C3%A3-%C4%90%C3%B4ng-C%C6%B0%E1%BB%9Dng-100071262357256/" TargetMode="External"/><Relationship Id="rId913" Type="http://schemas.openxmlformats.org/officeDocument/2006/relationships/hyperlink" Target="https://dichvucong.namdinh.gov.vn/portaldvc/KenhTin/dich-vu-cong-truc-tuyen.aspx?_dv=C78DE14F-E063-9CEE-026B-9F3F49675801" TargetMode="External"/><Relationship Id="rId1336" Type="http://schemas.openxmlformats.org/officeDocument/2006/relationships/hyperlink" Target="https://www.facebook.com/p/Tu%E1%BB%95i-tr%E1%BA%BB-C%C3%B4ng-an-Th%C3%A0nh-ph%E1%BB%91-V%C4%A9nh-Y%C3%AAn-100066497717181/?locale=nl_BE" TargetMode="External"/><Relationship Id="rId1543" Type="http://schemas.openxmlformats.org/officeDocument/2006/relationships/hyperlink" Target="https://haihau.namdinh.gov.vn/" TargetMode="External"/><Relationship Id="rId1750" Type="http://schemas.openxmlformats.org/officeDocument/2006/relationships/hyperlink" Target="https://www.facebook.com/tuoitreconganninhbinh/" TargetMode="External"/><Relationship Id="rId42" Type="http://schemas.openxmlformats.org/officeDocument/2006/relationships/hyperlink" Target="https://www.facebook.com/profile.php?id=100063349323680" TargetMode="External"/><Relationship Id="rId1403" Type="http://schemas.openxmlformats.org/officeDocument/2006/relationships/hyperlink" Target="https://dichvucong.namdinh.gov.vn/portaldvc/KenhTin/dich-vu-cong-truc-tuyen.aspx?_dv=ADE0BDEC-F132-BC08-7DA7-847A136E1930" TargetMode="External"/><Relationship Id="rId1610" Type="http://schemas.openxmlformats.org/officeDocument/2006/relationships/hyperlink" Target="http://giaphong.giavien.ninhbinh.gov.vn/" TargetMode="External"/><Relationship Id="rId1848" Type="http://schemas.openxmlformats.org/officeDocument/2006/relationships/hyperlink" Target="http://tanson.tpthanhhoa.thanhhoa.gov.vn/" TargetMode="External"/><Relationship Id="rId191" Type="http://schemas.openxmlformats.org/officeDocument/2006/relationships/hyperlink" Target="https://www.facebook.com/profile.php?id=100071573438794" TargetMode="External"/><Relationship Id="rId1708" Type="http://schemas.openxmlformats.org/officeDocument/2006/relationships/hyperlink" Target="https://ninhthang.hoalu.ninhbinh.gov.vn/" TargetMode="External"/><Relationship Id="rId1915" Type="http://schemas.openxmlformats.org/officeDocument/2006/relationships/hyperlink" Target="https://www.facebook.com/p/C%C3%94NG-AN-PH%C6%AF%E1%BB%9CNG-QU%E1%BA%A2NG-TI%E1%BA%BEN-100067973416405/" TargetMode="External"/><Relationship Id="rId289" Type="http://schemas.openxmlformats.org/officeDocument/2006/relationships/hyperlink" Target="https://www.facebook.com/capquangtrung.nd" TargetMode="External"/><Relationship Id="rId496" Type="http://schemas.openxmlformats.org/officeDocument/2006/relationships/hyperlink" Target="https://songmai.tpbacgiang.bacgiang.gov.vn/van-ban-qppl" TargetMode="External"/><Relationship Id="rId149" Type="http://schemas.openxmlformats.org/officeDocument/2006/relationships/hyperlink" Target="https://www.facebook.com/profile.php?id=100091834942336" TargetMode="External"/><Relationship Id="rId356" Type="http://schemas.openxmlformats.org/officeDocument/2006/relationships/hyperlink" Target="https://www.facebook.com/profile.php?id=61550843445772" TargetMode="External"/><Relationship Id="rId563" Type="http://schemas.openxmlformats.org/officeDocument/2006/relationships/hyperlink" Target="https://www.facebook.com/3444584565590175" TargetMode="External"/><Relationship Id="rId770" Type="http://schemas.openxmlformats.org/officeDocument/2006/relationships/hyperlink" Target="https://www.facebook.com/XaDongPhuDongHungThaiBinh/" TargetMode="External"/><Relationship Id="rId1193" Type="http://schemas.openxmlformats.org/officeDocument/2006/relationships/hyperlink" Target="https://lynhan.hanam.gov.vn/Pages/ubnd-xa-cong-ly-huyen-ly-nhan-trien-khai-xay-dung-mo-hinh-xa-khong-co-hoat-dong-tin-dung-den.aspx" TargetMode="External"/><Relationship Id="rId2037" Type="http://schemas.openxmlformats.org/officeDocument/2006/relationships/hyperlink" Target="https://www.facebook.com/thoisulangchanh/videos/b%C3%A0n-giao-%C4%91%C6%B0a-v%C3%A0o-s%E1%BB%AD-d%E1%BB%A5ng-c%C3%B4ng-tr%C3%ACnh-c%E1%BA%A5p-n%C6%B0%E1%BB%9Bc-sinh-ho%E1%BA%A1t-t%E1%BA%A1i-x%C3%A3-y%C3%AAn-kh%C6%B0%C6%A1ng/2591568414242109/" TargetMode="External"/><Relationship Id="rId216" Type="http://schemas.openxmlformats.org/officeDocument/2006/relationships/hyperlink" Target="https://www.facebook.com/profile.php?id=100071471547113" TargetMode="External"/><Relationship Id="rId423" Type="http://schemas.openxmlformats.org/officeDocument/2006/relationships/hyperlink" Target="https://www.facebook.com/profile.php?id=100066957979579" TargetMode="External"/><Relationship Id="rId868" Type="http://schemas.openxmlformats.org/officeDocument/2006/relationships/hyperlink" Target="https://thaibinh.gov.vn/van-ban-phap-luat/van-ban-dieu-hanh/ve-viec-cho-phep-uy-ban-nhan-dan-xa-dong-xuyen-huyen-tien-ha.html" TargetMode="External"/><Relationship Id="rId1053" Type="http://schemas.openxmlformats.org/officeDocument/2006/relationships/hyperlink" Target="https://phuly.hanam.gov.vn/Pages/hdnd-xa-liem-tuyen-khoa-xix-nhiem-ky-2021-2026-to-chuc-ky-hop-thu-7-ky-hop-chuyen-de.aspx" TargetMode="External"/><Relationship Id="rId1260" Type="http://schemas.openxmlformats.org/officeDocument/2006/relationships/hyperlink" Target="https://dichvucong.namdinh.gov.vn/portaldvc/KenhTin/dich-vu-cong-truc-tuyen.aspx?_dv=1984F7D5-4A64-D74D-3DCE-48AFB432B5AF" TargetMode="External"/><Relationship Id="rId1498" Type="http://schemas.openxmlformats.org/officeDocument/2006/relationships/hyperlink" Target="https://www.facebook.com/p/An-Ninh-Giao-Ch%C3%A2u-100071764098176/" TargetMode="External"/><Relationship Id="rId2104" Type="http://schemas.openxmlformats.org/officeDocument/2006/relationships/hyperlink" Target="https://www.facebook.com/Tu%E1%BB%95i-tr%E1%BA%BB-C%C3%B4ng-an-TP-S%E1%BA%A7m-S%C6%A1n-100069346653553/?locale=vi_VN" TargetMode="External"/><Relationship Id="rId630" Type="http://schemas.openxmlformats.org/officeDocument/2006/relationships/hyperlink" Target="https://www.facebook.com/p/Tu%E1%BB%95i-tr%E1%BA%BB-C%C3%B4ng-an-Th%C3%A1i-B%C3%ACnh-100068113789461/" TargetMode="External"/><Relationship Id="rId728" Type="http://schemas.openxmlformats.org/officeDocument/2006/relationships/hyperlink" Target="https://donghung.thaibinh.gov.vn/" TargetMode="External"/><Relationship Id="rId935" Type="http://schemas.openxmlformats.org/officeDocument/2006/relationships/hyperlink" Target="https://kienxuong.thaibinh.gov.vn/cac-don-vi-hanh-chinh/xa-le-loi" TargetMode="External"/><Relationship Id="rId1358" Type="http://schemas.openxmlformats.org/officeDocument/2006/relationships/hyperlink" Target="https://hoangnam.namdinh.gov.vn/" TargetMode="External"/><Relationship Id="rId1565" Type="http://schemas.openxmlformats.org/officeDocument/2006/relationships/hyperlink" Target="https://www.facebook.com/p/C%C3%B4ng-an-ph%C6%B0%E1%BB%9Dng-%C4%90%C3%B4ng-Th%C3%A0nh-100061038304353/" TargetMode="External"/><Relationship Id="rId1772" Type="http://schemas.openxmlformats.org/officeDocument/2006/relationships/hyperlink" Target="https://www.facebook.com/806445473380377" TargetMode="External"/><Relationship Id="rId64" Type="http://schemas.openxmlformats.org/officeDocument/2006/relationships/hyperlink" Target="https://www.facebook.com/profile.php?id=100061283673247" TargetMode="External"/><Relationship Id="rId1120" Type="http://schemas.openxmlformats.org/officeDocument/2006/relationships/hyperlink" Target="https://thanhliem.hanam.gov.vn/" TargetMode="External"/><Relationship Id="rId1218" Type="http://schemas.openxmlformats.org/officeDocument/2006/relationships/hyperlink" Target="https://www.facebook.com/caxuankhelynhanhanam/" TargetMode="External"/><Relationship Id="rId1425" Type="http://schemas.openxmlformats.org/officeDocument/2006/relationships/hyperlink" Target="https://truchung4.namdinh.gov.vn/" TargetMode="External"/><Relationship Id="rId1632" Type="http://schemas.openxmlformats.org/officeDocument/2006/relationships/hyperlink" Target="https://ninhbinh.gov.vn/van-phong-ubnd-tinh" TargetMode="External"/><Relationship Id="rId1937" Type="http://schemas.openxmlformats.org/officeDocument/2006/relationships/hyperlink" Target="https://quangchieu.muonglat.thanhhoa.gov.vn/" TargetMode="External"/><Relationship Id="rId280" Type="http://schemas.openxmlformats.org/officeDocument/2006/relationships/hyperlink" Target="https://www.facebook.com/ConganxaDaiAnVuBanNamDinh" TargetMode="External"/><Relationship Id="rId140" Type="http://schemas.openxmlformats.org/officeDocument/2006/relationships/hyperlink" Target="https://www.facebook.com/profile.php?id=100071380970684" TargetMode="External"/><Relationship Id="rId378" Type="http://schemas.openxmlformats.org/officeDocument/2006/relationships/hyperlink" Target="https://www.facebook.com/conganxatrongquan" TargetMode="External"/><Relationship Id="rId585" Type="http://schemas.openxmlformats.org/officeDocument/2006/relationships/hyperlink" Target="https://www.facebook.com/groups/296758903750439/" TargetMode="External"/><Relationship Id="rId792" Type="http://schemas.openxmlformats.org/officeDocument/2006/relationships/hyperlink" Target="https://thaithuy.thaibinh.gov.vn/" TargetMode="External"/><Relationship Id="rId2059" Type="http://schemas.openxmlformats.org/officeDocument/2006/relationships/hyperlink" Target="https://dichvucong.namdinh.gov.vn/portaldvc/KenhTin/dich-vu-cong-truc-tuyen.aspx?_dv=9D8F09A7-E7FC-DD1E-1D3B-01A62CAB7FBD" TargetMode="External"/><Relationship Id="rId6" Type="http://schemas.openxmlformats.org/officeDocument/2006/relationships/hyperlink" Target="https://www.facebook.com/conganxacamlien" TargetMode="External"/><Relationship Id="rId238" Type="http://schemas.openxmlformats.org/officeDocument/2006/relationships/hyperlink" Target="https://www.facebook.com/profile.php?id=100071876779388" TargetMode="External"/><Relationship Id="rId445" Type="http://schemas.openxmlformats.org/officeDocument/2006/relationships/hyperlink" Target="https://www.facebook.com/profile.php?id=100072357731750" TargetMode="External"/><Relationship Id="rId652" Type="http://schemas.openxmlformats.org/officeDocument/2006/relationships/hyperlink" Target="https://hungha.thaibinh.gov.vn/tin-tuc/van-hoa-xa-hoi/h29.html" TargetMode="External"/><Relationship Id="rId1075" Type="http://schemas.openxmlformats.org/officeDocument/2006/relationships/hyperlink" Target="https://duytien.hanam.gov.vn/Pages/danh-sach-so-dien-thoai-cua-lanh-dao-cac-xa-thi-tran-tren-dia-ban-huyen-duy-tien.aspx" TargetMode="External"/><Relationship Id="rId1282" Type="http://schemas.openxmlformats.org/officeDocument/2006/relationships/hyperlink" Target="https://www.facebook.com/p/An-ninh-Hi%E1%BB%83n-Kh%C3%A1nh-100075732109601/" TargetMode="External"/><Relationship Id="rId305" Type="http://schemas.openxmlformats.org/officeDocument/2006/relationships/hyperlink" Target="https://www.facebook.com/caxthison" TargetMode="External"/><Relationship Id="rId512" Type="http://schemas.openxmlformats.org/officeDocument/2006/relationships/hyperlink" Target="https://hungdao.hungnguyen.nghean.gov.vn/" TargetMode="External"/><Relationship Id="rId957" Type="http://schemas.openxmlformats.org/officeDocument/2006/relationships/hyperlink" Target="https://www.facebook.com/p/Tu%E1%BB%95i-tr%E1%BA%BB-C%C3%B4ng-an-huy%E1%BB%87n-Th%C3%A1i-Th%E1%BB%A5y-100083773900284/" TargetMode="External"/><Relationship Id="rId1142" Type="http://schemas.openxmlformats.org/officeDocument/2006/relationships/hyperlink" Target="https://ttt.hanam.gov.vn/Pages/vu-viec-cua-ong-nguyen-van-toan-dia-chi-thon-kenh-xa-thanh-nghi-huyen-thanh-liem-tinh-ha-nam.aspx" TargetMode="External"/><Relationship Id="rId1587" Type="http://schemas.openxmlformats.org/officeDocument/2006/relationships/hyperlink" Target="https://www.facebook.com/p/C%C3%B4ng-an-ph%C6%B0%E1%BB%9Dng-B%E1%BA%AFc-S%C6%A1n-TP-Tam-%C4%90i%E1%BB%87p-100069946128643/" TargetMode="External"/><Relationship Id="rId1794" Type="http://schemas.openxmlformats.org/officeDocument/2006/relationships/hyperlink" Target="https://yenthinh.yenmo.ninhbinh.gov.vn/" TargetMode="External"/><Relationship Id="rId86" Type="http://schemas.openxmlformats.org/officeDocument/2006/relationships/hyperlink" Target="https://www.facebook.com/profile.php?id=100066807214699" TargetMode="External"/><Relationship Id="rId817" Type="http://schemas.openxmlformats.org/officeDocument/2006/relationships/hyperlink" Target="https://thaithuy.thaibinh.gov.vn/" TargetMode="External"/><Relationship Id="rId1002" Type="http://schemas.openxmlformats.org/officeDocument/2006/relationships/hyperlink" Target="https://vuthu.thaibinh.gov.vn/" TargetMode="External"/><Relationship Id="rId1447" Type="http://schemas.openxmlformats.org/officeDocument/2006/relationships/hyperlink" Target="https://xuanhong-xuantruong.namdinh.gov.vn/" TargetMode="External"/><Relationship Id="rId1654" Type="http://schemas.openxmlformats.org/officeDocument/2006/relationships/hyperlink" Target="https://www.facebook.com/CAHGiaVien/" TargetMode="External"/><Relationship Id="rId1861" Type="http://schemas.openxmlformats.org/officeDocument/2006/relationships/hyperlink" Target="http://thieuvan.thieuhoa.thanhhoa.gov.vn/" TargetMode="External"/><Relationship Id="rId1307" Type="http://schemas.openxmlformats.org/officeDocument/2006/relationships/hyperlink" Target="https://www.facebook.com/p/C%C3%B4ng-an-x%C3%A3-Y%C3%AAn-Trung-%C3%9D-Y%C3%AAn-Nam-%C4%90%E1%BB%8Bnh-100066534833248/" TargetMode="External"/><Relationship Id="rId1514" Type="http://schemas.openxmlformats.org/officeDocument/2006/relationships/hyperlink" Target="https://ttcon-haihau.namdinh.gov.vn/" TargetMode="External"/><Relationship Id="rId1721" Type="http://schemas.openxmlformats.org/officeDocument/2006/relationships/hyperlink" Target="http://khanhloi.yenkhanh.ninhbinh.gov.vn/" TargetMode="External"/><Relationship Id="rId1959" Type="http://schemas.openxmlformats.org/officeDocument/2006/relationships/hyperlink" Target="https://hienkiet.quanhoa.thanhhoa.gov.vn/" TargetMode="External"/><Relationship Id="rId13" Type="http://schemas.openxmlformats.org/officeDocument/2006/relationships/hyperlink" Target="https://www.facebook.com/profile.php?id=100037192226173" TargetMode="External"/><Relationship Id="rId1819" Type="http://schemas.openxmlformats.org/officeDocument/2006/relationships/hyperlink" Target="https://yenmac.yenmo.ninhbinh.gov.vn/" TargetMode="External"/><Relationship Id="rId162" Type="http://schemas.openxmlformats.org/officeDocument/2006/relationships/hyperlink" Target="https://www.facebook.com/profile.php?id=100061614877552" TargetMode="External"/><Relationship Id="rId467" Type="http://schemas.openxmlformats.org/officeDocument/2006/relationships/hyperlink" Target="https://www.facebook.com/caxtanchau/" TargetMode="External"/><Relationship Id="rId1097" Type="http://schemas.openxmlformats.org/officeDocument/2006/relationships/hyperlink" Target="https://kimbang.hanam.gov.vn/Pages/xa-le-ho-to-chuc-doi-thoai-giua-nguoi-dung-dau-cap-uy-dang-chinh-quyen-voi-can-bo-doan-vien-hoi-vien-va-nhan-dan-dia.aspx" TargetMode="External"/><Relationship Id="rId2050" Type="http://schemas.openxmlformats.org/officeDocument/2006/relationships/hyperlink" Target="https://lamphu.langchanh.thanhhoa.gov.vn/" TargetMode="External"/><Relationship Id="rId674" Type="http://schemas.openxmlformats.org/officeDocument/2006/relationships/hyperlink" Target="https://thaibinh.gov.vn/van-ban-phap-luat/van-ban-dieu-hanh/ve-viec-cho-phep-uy-ban-nhan-dan-xa-thong-nhat-huyen-hung-ha2.html" TargetMode="External"/><Relationship Id="rId881" Type="http://schemas.openxmlformats.org/officeDocument/2006/relationships/hyperlink" Target="https://www.facebook.com/p/Tu%E1%BB%95i-tr%E1%BA%BB-C%C3%B4ng-an-Th%C3%A1i-B%C3%ACnh-100068113789461/" TargetMode="External"/><Relationship Id="rId979" Type="http://schemas.openxmlformats.org/officeDocument/2006/relationships/hyperlink" Target="https://kienxuong.thaibinh.gov.vn/cac-don-vi-hanh-chinh/xa-binh-thanh" TargetMode="External"/><Relationship Id="rId327" Type="http://schemas.openxmlformats.org/officeDocument/2006/relationships/hyperlink" Target="https://www.facebook.com/profile.php?id=100071804550852" TargetMode="External"/><Relationship Id="rId534" Type="http://schemas.openxmlformats.org/officeDocument/2006/relationships/hyperlink" Target="https://www.quangninh.gov.vn/donvi/TXQuangYen/Trang/Default.aspx" TargetMode="External"/><Relationship Id="rId741" Type="http://schemas.openxmlformats.org/officeDocument/2006/relationships/hyperlink" Target="https://donghung.thaibinh.gov.vn/gioi-thieu/so-do-to-chuc/dang-uy-H%C4%90ND-UBND-cac-xa-thi-tran" TargetMode="External"/><Relationship Id="rId839" Type="http://schemas.openxmlformats.org/officeDocument/2006/relationships/hyperlink" Target="https://thaibinh.gov.vn/van-ban-phap-luat/van-ban-dieu-hanh/cho-phep-ubnd-xa-thai-do-huyen-thai-thuy-chuyen-muc-dich-su-.html" TargetMode="External"/><Relationship Id="rId1164" Type="http://schemas.openxmlformats.org/officeDocument/2006/relationships/hyperlink" Target="https://stp.hanam.gov.vn/Pages/thong-bao-dau-gia-tai-san-638611622189098600.aspx" TargetMode="External"/><Relationship Id="rId1371" Type="http://schemas.openxmlformats.org/officeDocument/2006/relationships/hyperlink" Target="https://ttquynhat.namdinh.gov.vn/" TargetMode="External"/><Relationship Id="rId1469" Type="http://schemas.openxmlformats.org/officeDocument/2006/relationships/hyperlink" Target="https://xuanvinh-xuantruong.namdinh.gov.vn/uy-ban-nhan-dan" TargetMode="External"/><Relationship Id="rId2008" Type="http://schemas.openxmlformats.org/officeDocument/2006/relationships/hyperlink" Target="https://thietong.bathuoc.thanhhoa.gov.vn/" TargetMode="External"/><Relationship Id="rId601" Type="http://schemas.openxmlformats.org/officeDocument/2006/relationships/hyperlink" Target="https://quynhphu.thaibinh.gov.vn/" TargetMode="External"/><Relationship Id="rId1024" Type="http://schemas.openxmlformats.org/officeDocument/2006/relationships/hyperlink" Target="https://www.facebook.com/p/H%E1%BB%93ng-Phong-V%C5%A9-Th%C6%B0-Th%C3%A1i-B%C3%ACnh-100071349681937/" TargetMode="External"/><Relationship Id="rId1231" Type="http://schemas.openxmlformats.org/officeDocument/2006/relationships/hyperlink" Target="https://www.facebook.com/p/C%C3%B4ng-an-ph%C6%B0%E1%BB%9Dng-C%E1%BB%ADa-B%E1%BA%AFc-TP-Nam-%C4%90%E1%BB%8Bnh-100064886926843/" TargetMode="External"/><Relationship Id="rId1676" Type="http://schemas.openxmlformats.org/officeDocument/2006/relationships/hyperlink" Target="https://www.facebook.com/p/C%C3%B4ng-an-x%C3%A3-Gia-Ph%C6%B0%C6%A1ng-100076347844664/" TargetMode="External"/><Relationship Id="rId1883" Type="http://schemas.openxmlformats.org/officeDocument/2006/relationships/hyperlink" Target="https://haiha.quangninh.gov.vn/Trang/ChiTietBVGioiThieu.aspx?bvid=133" TargetMode="External"/><Relationship Id="rId906" Type="http://schemas.openxmlformats.org/officeDocument/2006/relationships/hyperlink" Target="https://thaibinh.gov.vn/van-ban-phap-luat/quyet-dinh-cho-phep-ubnd-xa-nam-thinh-huyen-tien-hai-duoc-su.html" TargetMode="External"/><Relationship Id="rId1329" Type="http://schemas.openxmlformats.org/officeDocument/2006/relationships/hyperlink" Target="https://yentien.namdinh.gov.vn/ubnd/thuong-truc-ubnd-xa-yen-tien-236273" TargetMode="External"/><Relationship Id="rId1536" Type="http://schemas.openxmlformats.org/officeDocument/2006/relationships/hyperlink" Target="https://haihau.namdinh.gov.vn/" TargetMode="External"/><Relationship Id="rId1743" Type="http://schemas.openxmlformats.org/officeDocument/2006/relationships/hyperlink" Target="https://www.facebook.com/p/C%C3%B4ng-an-x%C3%A3-Kh%C3%A1nh-H%E1%BB%93ng-100063758442353/" TargetMode="External"/><Relationship Id="rId1950" Type="http://schemas.openxmlformats.org/officeDocument/2006/relationships/hyperlink" Target="https://phule.quanhoa.thanhhoa.gov.vn/" TargetMode="External"/><Relationship Id="rId35" Type="http://schemas.openxmlformats.org/officeDocument/2006/relationships/hyperlink" Target="https://www.facebook.com/caxsondien" TargetMode="External"/><Relationship Id="rId1603" Type="http://schemas.openxmlformats.org/officeDocument/2006/relationships/hyperlink" Target="https://www.facebook.com/CAHNhoQuan/" TargetMode="External"/><Relationship Id="rId1810" Type="http://schemas.openxmlformats.org/officeDocument/2006/relationships/hyperlink" Target="https://yentu.yenmo.ninhbinh.gov.vn/" TargetMode="External"/><Relationship Id="rId184" Type="http://schemas.openxmlformats.org/officeDocument/2006/relationships/hyperlink" Target="https://www.facebook.com/profile.php?id=100071425931849" TargetMode="External"/><Relationship Id="rId391" Type="http://schemas.openxmlformats.org/officeDocument/2006/relationships/hyperlink" Target="https://www.facebook.com/profile.php?id=100086752510512" TargetMode="External"/><Relationship Id="rId1908" Type="http://schemas.openxmlformats.org/officeDocument/2006/relationships/hyperlink" Target="https://trungson.samson.thanhhoa.gov.vn/" TargetMode="External"/><Relationship Id="rId2072" Type="http://schemas.openxmlformats.org/officeDocument/2006/relationships/hyperlink" Target="https://www.facebook.com/Conganxadongthinh/" TargetMode="External"/><Relationship Id="rId251" Type="http://schemas.openxmlformats.org/officeDocument/2006/relationships/hyperlink" Target="https://www.facebook.com/profile.php?id=100072039308025" TargetMode="External"/><Relationship Id="rId489" Type="http://schemas.openxmlformats.org/officeDocument/2006/relationships/hyperlink" Target="https://www.facebook.com/p/Tr%C6%B0%E1%BB%9Dng-THCS-V%C4%A9nh-X%C3%A1-Kim-%C4%90%C3%B4%CC%A3ng-H%C6%B0ng-Y%C3%AAn-100072191914013/" TargetMode="External"/><Relationship Id="rId696" Type="http://schemas.openxmlformats.org/officeDocument/2006/relationships/hyperlink" Target="https://thaibinh.gov.vn/van-ban-phap-luat/van-ban-dieu-hanh/ve-viec-cho-phep-uy-ban-nhan-dan-xa-minh-hoa-huyen-hung-ha-s.html" TargetMode="External"/><Relationship Id="rId349" Type="http://schemas.openxmlformats.org/officeDocument/2006/relationships/hyperlink" Target="https://www.facebook.com/profile.php?id=100092898631072" TargetMode="External"/><Relationship Id="rId556" Type="http://schemas.openxmlformats.org/officeDocument/2006/relationships/hyperlink" Target="https://thanhpho.thaibinh.gov.vn/" TargetMode="External"/><Relationship Id="rId763" Type="http://schemas.openxmlformats.org/officeDocument/2006/relationships/hyperlink" Target="https://www.facebook.com/p/Tu%E1%BB%95i-tr%E1%BA%BB-C%C3%B4ng-an-Th%C3%A1i-B%C3%ACnh-100068113789461/" TargetMode="External"/><Relationship Id="rId1186" Type="http://schemas.openxmlformats.org/officeDocument/2006/relationships/hyperlink" Target="https://www.facebook.com/p/C%C3%B4ng-an-x%C3%A3-Ch%C3%ADnh-L%C3%BD-L%C3%BD-Nh%C3%A2n-H%C3%A0-Nam-100083445454609/" TargetMode="External"/><Relationship Id="rId1393" Type="http://schemas.openxmlformats.org/officeDocument/2006/relationships/hyperlink" Target="https://dichvucong.namdinh.gov.vn/portaldvc/KenhTin/dich-vu-cong-truc-tuyen.aspx?_dv=B18AE6B4-54BC-4178-5345-F7D866DB8519" TargetMode="External"/><Relationship Id="rId111" Type="http://schemas.openxmlformats.org/officeDocument/2006/relationships/hyperlink" Target="https://www.facebook.com/profile.php?id=100027853282094" TargetMode="External"/><Relationship Id="rId209" Type="http://schemas.openxmlformats.org/officeDocument/2006/relationships/hyperlink" Target="https://www.facebook.com/congantanbinhtamdiep" TargetMode="External"/><Relationship Id="rId416" Type="http://schemas.openxmlformats.org/officeDocument/2006/relationships/hyperlink" Target="https://www.facebook.com/profile.php?id=100072019284210" TargetMode="External"/><Relationship Id="rId970" Type="http://schemas.openxmlformats.org/officeDocument/2006/relationships/hyperlink" Target="https://www.facebook.com/p/Tu%E1%BB%95i-tr%E1%BA%BB-C%C3%B4ng-an-Th%C3%A1i-B%C3%ACnh-100068113789461/" TargetMode="External"/><Relationship Id="rId1046" Type="http://schemas.openxmlformats.org/officeDocument/2006/relationships/hyperlink" Target="https://www.facebook.com/doanthanhnienconganhanam/" TargetMode="External"/><Relationship Id="rId1253" Type="http://schemas.openxmlformats.org/officeDocument/2006/relationships/hyperlink" Target="https://dichvucong.namdinh.gov.vn/portaldvc/KenhTin/dich-vu-cong-truc-tuyen.aspx?_dv=F6FF406E-29A0-2B9D-A9A1-325B886E3F40" TargetMode="External"/><Relationship Id="rId1698" Type="http://schemas.openxmlformats.org/officeDocument/2006/relationships/hyperlink" Target="https://ninhkhang.hoalu.ninhbinh.gov.vn/" TargetMode="External"/><Relationship Id="rId623" Type="http://schemas.openxmlformats.org/officeDocument/2006/relationships/hyperlink" Target="https://www.facebook.com/conganxaquynhchau/" TargetMode="External"/><Relationship Id="rId830" Type="http://schemas.openxmlformats.org/officeDocument/2006/relationships/hyperlink" Target="https://www.facebook.com/p/Tu%E1%BB%95i-tr%E1%BA%BB-C%C3%B4ng-an-Th%C3%A1i-B%C3%ACnh-100068113789461/" TargetMode="External"/><Relationship Id="rId928" Type="http://schemas.openxmlformats.org/officeDocument/2006/relationships/hyperlink" Target="https://thaibinh.gov.vn/van-ban-phap-luat/van-ban-tinh-uy/cho-phep-ubnd-xa-vu-tay-huyen-kien-xuong-su-dung-dat-de-thuc.html" TargetMode="External"/><Relationship Id="rId1460" Type="http://schemas.openxmlformats.org/officeDocument/2006/relationships/hyperlink" Target="https://xuanloc.dongnai.gov.vn/Pages/gioithieuchitiet.aspx?IDxa=45" TargetMode="External"/><Relationship Id="rId1558" Type="http://schemas.openxmlformats.org/officeDocument/2006/relationships/hyperlink" Target="https://haixuan-haihau.namdinh.gov.vn/" TargetMode="External"/><Relationship Id="rId1765" Type="http://schemas.openxmlformats.org/officeDocument/2006/relationships/hyperlink" Target="https://www.facebook.com/291925665632295" TargetMode="External"/><Relationship Id="rId57" Type="http://schemas.openxmlformats.org/officeDocument/2006/relationships/hyperlink" Target="https://www.facebook.com/profile.php?id=100065261359765" TargetMode="External"/><Relationship Id="rId1113" Type="http://schemas.openxmlformats.org/officeDocument/2006/relationships/hyperlink" Target="https://kimbang.hanam.gov.vn/" TargetMode="External"/><Relationship Id="rId1320" Type="http://schemas.openxmlformats.org/officeDocument/2006/relationships/hyperlink" Target="https://www.facebook.com/people/C%C3%B4ng-an-x%C3%A3-Y%C3%AAn-Ch%C3%ADnh/100071867406660/" TargetMode="External"/><Relationship Id="rId1418" Type="http://schemas.openxmlformats.org/officeDocument/2006/relationships/hyperlink" Target="https://www.facebook.com/p/Th%C3%B4ng-tin-An-ninh-Tr%E1%BB%B1c-Tu%E1%BA%A5n-100066786433399/" TargetMode="External"/><Relationship Id="rId1972" Type="http://schemas.openxmlformats.org/officeDocument/2006/relationships/hyperlink" Target="https://www.facebook.com/p/C%C3%B4ng-an-th%E1%BB%8B-tr%E1%BA%A5n-C%C3%A0nh-N%C3%A0ng-huy%E1%BB%87n-B%C3%A1-Th%C6%B0%E1%BB%9Bc-t%E1%BB%89nh-Thanh-Ho%C3%A1-100071216247100/" TargetMode="External"/><Relationship Id="rId1625" Type="http://schemas.openxmlformats.org/officeDocument/2006/relationships/hyperlink" Target="https://www.facebook.com/p/C%C3%B4ng-An-x%C3%A3-Y%C3%AAn-Quang-huy%E1%BB%87n-Nho-Quan-t%E1%BB%89nh-Ninh-B%C3%ACnh-100092041623191/" TargetMode="External"/><Relationship Id="rId1832" Type="http://schemas.openxmlformats.org/officeDocument/2006/relationships/hyperlink" Target="https://tpthanhhoa.thanhhoa.gov.vn/web/gioi-thieu-chung/tin-tuc/chinh-tri/phuong-truong-thi-ky-niem-30-nam-thanh-lap-phuong-va-don-nhan-huan-chuong-lao-dong-hang-nhi-cua-chu-tich-nuoc.html" TargetMode="External"/><Relationship Id="rId2094" Type="http://schemas.openxmlformats.org/officeDocument/2006/relationships/hyperlink" Target="https://www.facebook.com/p/C%C3%B4ng-an-x%C3%A3-Minh-S%C6%A1n-huy%E1%BB%87n-Ng%E1%BB%8Dc-L%E1%BA%B7c-t%E1%BB%89nh-Thanh-Ho%C3%A1-100069324514973/" TargetMode="External"/><Relationship Id="rId273" Type="http://schemas.openxmlformats.org/officeDocument/2006/relationships/hyperlink" Target="https://www.facebook.com/profile.php?id=100071867406660" TargetMode="External"/><Relationship Id="rId480" Type="http://schemas.openxmlformats.org/officeDocument/2006/relationships/hyperlink" Target="https://dichvucong.hungyen.gov.vn/dichvucong/bothutuc" TargetMode="External"/><Relationship Id="rId133" Type="http://schemas.openxmlformats.org/officeDocument/2006/relationships/hyperlink" Target="https://www.facebook.com/conganthitranyenthinh" TargetMode="External"/><Relationship Id="rId340" Type="http://schemas.openxmlformats.org/officeDocument/2006/relationships/hyperlink" Target="https://www.facebook.com/profile.php?id=100072158541042" TargetMode="External"/><Relationship Id="rId578" Type="http://schemas.openxmlformats.org/officeDocument/2006/relationships/hyperlink" Target="https://quynhphu.thaibinh.gov.vn/" TargetMode="External"/><Relationship Id="rId785" Type="http://schemas.openxmlformats.org/officeDocument/2006/relationships/hyperlink" Target="https://www.facebook.com/p/Tu%E1%BB%95i-tr%E1%BA%BB-C%C3%B4ng-an-huy%E1%BB%87n-Th%C3%A1i-Th%E1%BB%A5y-100083773900284/" TargetMode="External"/><Relationship Id="rId992" Type="http://schemas.openxmlformats.org/officeDocument/2006/relationships/hyperlink" Target="https://thaibinh.gov.vn/van-ban-phap-luat/van-ban-dieu-hanh/ve-viec-cho-phep-ubnd-xa-tan-phong-huyen-vu-thu-su-dung-de-t.html" TargetMode="External"/><Relationship Id="rId2021" Type="http://schemas.openxmlformats.org/officeDocument/2006/relationships/hyperlink" Target="https://www.facebook.com/p/Tu%E1%BB%95i-tr%E1%BA%BB-C%C3%B4ng-an-th%E1%BB%8B-x%C3%A3-S%C6%A1n-T%C3%A2y-100040884909606/" TargetMode="External"/><Relationship Id="rId200" Type="http://schemas.openxmlformats.org/officeDocument/2006/relationships/hyperlink" Target="https://www.facebook.com/profile.php?id=100067845964898" TargetMode="External"/><Relationship Id="rId438" Type="http://schemas.openxmlformats.org/officeDocument/2006/relationships/hyperlink" Target="https://www.facebook.com/profile.php?id=100059689203802" TargetMode="External"/><Relationship Id="rId645" Type="http://schemas.openxmlformats.org/officeDocument/2006/relationships/hyperlink" Target="https://www.facebook.com/p/Tu%E1%BB%95i-tr%E1%BA%BB-C%C3%B4ng-an-Th%C3%A1i-B%C3%ACnh-100068113789461/" TargetMode="External"/><Relationship Id="rId852" Type="http://schemas.openxmlformats.org/officeDocument/2006/relationships/hyperlink" Target="https://www.facebook.com/p/Tu%E1%BB%95i-tr%E1%BA%BB-C%C3%B4ng-an-Th%C3%A1i-B%C3%ACnh-100068113789461/" TargetMode="External"/><Relationship Id="rId1068" Type="http://schemas.openxmlformats.org/officeDocument/2006/relationships/hyperlink" Target="https://www.facebook.com/p/C%C3%B4ng-an-ph%C6%B0%E1%BB%9Dng-B%E1%BA%A1ch-Th%C6%B0%E1%BB%A3ng-100081711753886/" TargetMode="External"/><Relationship Id="rId1275" Type="http://schemas.openxmlformats.org/officeDocument/2006/relationships/hyperlink" Target="https://dichvucong.namdinh.gov.vn/portaldvc/KenhTin/dich-vu-cong-truc-tuyen.aspx?_dv=AA6B0CCE-0A40-6D33-DC58-8349A4E30660" TargetMode="External"/><Relationship Id="rId1482" Type="http://schemas.openxmlformats.org/officeDocument/2006/relationships/hyperlink" Target="https://hongthuan.namdinh.gov.vn/to-chuc-bo-may" TargetMode="External"/><Relationship Id="rId2119" Type="http://schemas.openxmlformats.org/officeDocument/2006/relationships/hyperlink" Target="https://www.facebook.com/p/C%C3%B4ng-an-x%C3%A3-C%E1%BA%A9m-T%C3%A2m-C%E1%BA%A9m-Th%E1%BB%A7y-100034707926299/" TargetMode="External"/><Relationship Id="rId505" Type="http://schemas.openxmlformats.org/officeDocument/2006/relationships/hyperlink" Target="https://hungyennam.hungnguyen.nghean.gov.vn/" TargetMode="External"/><Relationship Id="rId712" Type="http://schemas.openxmlformats.org/officeDocument/2006/relationships/hyperlink" Target="https://thaibinh.gov.vn/van-ban-phap-luat/van-ban-tinh-uy/cho-phep-uy-ban-nhan-dan-xa-lo-giang-huyen-dong-hung-chuyen-.html?customDomain=thaibinh.gov.vn" TargetMode="External"/><Relationship Id="rId1135" Type="http://schemas.openxmlformats.org/officeDocument/2006/relationships/hyperlink" Target="https://thanhliem.hanam.gov.vn/" TargetMode="External"/><Relationship Id="rId1342" Type="http://schemas.openxmlformats.org/officeDocument/2006/relationships/hyperlink" Target="https://yenphuc.namdinh.gov.vn/uy-ban-nhan-dan" TargetMode="External"/><Relationship Id="rId1787" Type="http://schemas.openxmlformats.org/officeDocument/2006/relationships/hyperlink" Target="https://www.facebook.com/p/C%C3%B4ng-an-huy%E1%BB%87n-Y%C3%AAn-M%C3%B4-100033535308059/?locale=nl_NL" TargetMode="External"/><Relationship Id="rId1994" Type="http://schemas.openxmlformats.org/officeDocument/2006/relationships/hyperlink" Target="https://qppl.thanhhoa.gov.vn/vbpq_thanhhoa.nsf/str/69A163B6B024CC9E472585DF00389978/$file/DT-VBDTPT463235070-9-20201599703878841chanth10.09.2020_13h23p20_thinv_10-09-2020-14-40-04_signed.pdf" TargetMode="External"/><Relationship Id="rId79" Type="http://schemas.openxmlformats.org/officeDocument/2006/relationships/hyperlink" Target="https://www.facebook.com/profile.php?id=100064598297790" TargetMode="External"/><Relationship Id="rId1202" Type="http://schemas.openxmlformats.org/officeDocument/2006/relationships/hyperlink" Target="https://www.facebook.com/p/C%C3%B4ng-an-x%C3%A3-Nh%C3%A2n-Th%E1%BB%8Bnh-huy%E1%BB%87n-L%C3%BD-Nh%C3%A2n-t%E1%BB%89nh-H%C3%A0-Nam-100083255233203/" TargetMode="External"/><Relationship Id="rId1647" Type="http://schemas.openxmlformats.org/officeDocument/2006/relationships/hyperlink" Target="https://nhoquan.ninhbinh.gov.vn/xa-quynh-luu" TargetMode="External"/><Relationship Id="rId1854" Type="http://schemas.openxmlformats.org/officeDocument/2006/relationships/hyperlink" Target="https://tpthanhhoa.thanhhoa.gov.vn/web/gioi-thieu-chung/bo-may-to-chuc/cac-phong-ban-chuyen-mon/page/2.htx" TargetMode="External"/><Relationship Id="rId1507" Type="http://schemas.openxmlformats.org/officeDocument/2006/relationships/hyperlink" Target="https://giaohai.namdinh.gov.vn/to-chuc-bo-may" TargetMode="External"/><Relationship Id="rId1714" Type="http://schemas.openxmlformats.org/officeDocument/2006/relationships/hyperlink" Target="http://thitranyenninh.yenkhanh.ninhbinh.gov.vn/" TargetMode="External"/><Relationship Id="rId295" Type="http://schemas.openxmlformats.org/officeDocument/2006/relationships/hyperlink" Target="https://www.facebook.com/CONGANXADAOLY" TargetMode="External"/><Relationship Id="rId1921" Type="http://schemas.openxmlformats.org/officeDocument/2006/relationships/hyperlink" Target="https://www.facebook.com/p/C%C3%B4ng-an-ph%C6%B0%E1%BB%9Dng-Qu%E1%BA%A3ng-Th%E1%BB%8D-th%C3%A0nh-ph%E1%BB%91-S%E1%BA%A7m-S%C6%A1n-100064098489738/" TargetMode="External"/><Relationship Id="rId155" Type="http://schemas.openxmlformats.org/officeDocument/2006/relationships/hyperlink" Target="https://www.facebook.com/Conganxakhanhvan" TargetMode="External"/><Relationship Id="rId362" Type="http://schemas.openxmlformats.org/officeDocument/2006/relationships/hyperlink" Target="https://www.facebook.com/PoliceThuyDan" TargetMode="External"/><Relationship Id="rId1297" Type="http://schemas.openxmlformats.org/officeDocument/2006/relationships/hyperlink" Target="https://kimthai.namdinh.gov.vn/" TargetMode="External"/><Relationship Id="rId2043" Type="http://schemas.openxmlformats.org/officeDocument/2006/relationships/hyperlink" Target="https://giaoan.langchanh.thanhhoa.gov.vn/" TargetMode="External"/><Relationship Id="rId222" Type="http://schemas.openxmlformats.org/officeDocument/2006/relationships/hyperlink" Target="https://www.facebook.com/CAXHAIPHU" TargetMode="External"/><Relationship Id="rId667" Type="http://schemas.openxmlformats.org/officeDocument/2006/relationships/hyperlink" Target="https://hungha.thaibinh.gov.vn/tin-tuc/tin-tuc-su-kien-noi-bat/xa-bac-son-to-chuc-diem-cua-huyen-ngay-hoi-toan-dan-bao-ve-a.html" TargetMode="External"/><Relationship Id="rId874" Type="http://schemas.openxmlformats.org/officeDocument/2006/relationships/hyperlink" Target="https://thaibinh.gov.vn/van-ban-phap-luat/van-ban-dieu-hanh/ve-viec-cho-phep-uy-ban-nhan-dan-xa-dong-hoang-huyen-tien-ha.html" TargetMode="External"/><Relationship Id="rId2110" Type="http://schemas.openxmlformats.org/officeDocument/2006/relationships/hyperlink" Target="https://camgiang.camthuy.thanhhoa.gov.vn/" TargetMode="External"/><Relationship Id="rId527" Type="http://schemas.openxmlformats.org/officeDocument/2006/relationships/hyperlink" Target="https://cuongchinh.tienlu.hungyen.gov.vn/" TargetMode="External"/><Relationship Id="rId734" Type="http://schemas.openxmlformats.org/officeDocument/2006/relationships/hyperlink" Target="https://donghung.thaibinh.gov.vn/danh-sach-xa-thi-tran/xa-thang-long" TargetMode="External"/><Relationship Id="rId941" Type="http://schemas.openxmlformats.org/officeDocument/2006/relationships/hyperlink" Target="https://kienxuong.thaibinh.gov.vn/cac-don-vi-hanh-chinh/xa-nam-cao" TargetMode="External"/><Relationship Id="rId1157" Type="http://schemas.openxmlformats.org/officeDocument/2006/relationships/hyperlink" Target="https://ttt.hanam.gov.vn/Pages/vu-viec-cua-cong-dan-o-thon-doi-5-xa-hung-cong-huyen-binh-luc.aspx" TargetMode="External"/><Relationship Id="rId1364" Type="http://schemas.openxmlformats.org/officeDocument/2006/relationships/hyperlink" Target="https://www.facebook.com/tuoitredongthap/?locale=id_ID" TargetMode="External"/><Relationship Id="rId1571" Type="http://schemas.openxmlformats.org/officeDocument/2006/relationships/hyperlink" Target="https://vangiang.tpninhbinh.ninhbinh.gov.vn/" TargetMode="External"/><Relationship Id="rId70" Type="http://schemas.openxmlformats.org/officeDocument/2006/relationships/hyperlink" Target="https://www.facebook.com/CAXPL" TargetMode="External"/><Relationship Id="rId801" Type="http://schemas.openxmlformats.org/officeDocument/2006/relationships/hyperlink" Target="https://thaithuy.thaibinh.gov.vn/" TargetMode="External"/><Relationship Id="rId1017" Type="http://schemas.openxmlformats.org/officeDocument/2006/relationships/hyperlink" Target="https://vuthu.thaibinh.gov.vn/" TargetMode="External"/><Relationship Id="rId1224" Type="http://schemas.openxmlformats.org/officeDocument/2006/relationships/hyperlink" Target="https://dichvucong.namdinh.gov.vn/portaldvc/KenhTin/dich-vu-cong-truc-tuyen.aspx?_dv=A90C944D-AB9B-5699-5157-0CA45321FA2E" TargetMode="External"/><Relationship Id="rId1431" Type="http://schemas.openxmlformats.org/officeDocument/2006/relationships/hyperlink" Target="https://www.facebook.com/p/Tu%E1%BB%95i-tr%E1%BA%BB-C%C3%B4ng-an-huy%E1%BB%87n-Ninh-Ph%C6%B0%E1%BB%9Bc-100068114569027/" TargetMode="External"/><Relationship Id="rId1669" Type="http://schemas.openxmlformats.org/officeDocument/2006/relationships/hyperlink" Target="https://giaxuan.giavien.ninhbinh.gov.vn/" TargetMode="External"/><Relationship Id="rId1876" Type="http://schemas.openxmlformats.org/officeDocument/2006/relationships/hyperlink" Target="https://qppl.thanhhoa.gov.vn/vbpq_thanhhoa.nsf/F8C400B34F450893472585E00036D421/$file/DT-VBDTPT76565841-9-20201599792565101_(quyennd)(11.09.2020_10h20p32)_signed.pdf" TargetMode="External"/><Relationship Id="rId1529" Type="http://schemas.openxmlformats.org/officeDocument/2006/relationships/hyperlink" Target="https://www.facebook.com/p/C%C3%B4ng-an-x%C3%A3-H%E1%BA%A3i-Ph%C3%BAc-100082844531282/" TargetMode="External"/><Relationship Id="rId1736" Type="http://schemas.openxmlformats.org/officeDocument/2006/relationships/hyperlink" Target="https://www.facebook.com/Conganhuyenyenkhanh/?locale=vi_VN" TargetMode="External"/><Relationship Id="rId1943" Type="http://schemas.openxmlformats.org/officeDocument/2006/relationships/hyperlink" Target="https://www.facebook.com/conganxathanhson/" TargetMode="External"/><Relationship Id="rId28" Type="http://schemas.openxmlformats.org/officeDocument/2006/relationships/hyperlink" Target="https://www.facebook.com/conganxatanphuc" TargetMode="External"/><Relationship Id="rId1803" Type="http://schemas.openxmlformats.org/officeDocument/2006/relationships/hyperlink" Target="https://www.facebook.com/p/C%C3%B4ng-an-huy%E1%BB%87n-Y%C3%AAn-M%C3%B4-100033535308059/?locale=nl_NL" TargetMode="External"/><Relationship Id="rId177" Type="http://schemas.openxmlformats.org/officeDocument/2006/relationships/hyperlink" Target="https://www.facebook.com/profile.php?id=100079553720084" TargetMode="External"/><Relationship Id="rId384" Type="http://schemas.openxmlformats.org/officeDocument/2006/relationships/hyperlink" Target="https://www.facebook.com/conganxaThangLong" TargetMode="External"/><Relationship Id="rId591" Type="http://schemas.openxmlformats.org/officeDocument/2006/relationships/hyperlink" Target="https://www.facebook.com/p/C%C3%B4ng-an-x%C3%A3-Qu%E1%BB%B3nh-Ho%C3%A0ng-100071703224611/" TargetMode="External"/><Relationship Id="rId2065" Type="http://schemas.openxmlformats.org/officeDocument/2006/relationships/hyperlink" Target="https://vanam.ngoclac.thanhhoa.gov.vn/gioi-thieu" TargetMode="External"/><Relationship Id="rId244" Type="http://schemas.openxmlformats.org/officeDocument/2006/relationships/hyperlink" Target="https://www.facebook.com/caxxuantien" TargetMode="External"/><Relationship Id="rId689" Type="http://schemas.openxmlformats.org/officeDocument/2006/relationships/hyperlink" Target="https://www.facebook.com/ConganxaMinhTan/" TargetMode="External"/><Relationship Id="rId896" Type="http://schemas.openxmlformats.org/officeDocument/2006/relationships/hyperlink" Target="https://namcuong.tienhai.thaibinh.gov.vn/" TargetMode="External"/><Relationship Id="rId1081" Type="http://schemas.openxmlformats.org/officeDocument/2006/relationships/hyperlink" Target="https://duytien.hanam.gov.vn/Pages/danh-sach-so-dien-thoai-cua-lanh-dao-cac-xa-thi-tran-tren-dia-ban-huyen-duy-tien.aspx" TargetMode="External"/><Relationship Id="rId451" Type="http://schemas.openxmlformats.org/officeDocument/2006/relationships/hyperlink" Target="https://www.facebook.com/profile.php?id=61555218358619" TargetMode="External"/><Relationship Id="rId549" Type="http://schemas.openxmlformats.org/officeDocument/2006/relationships/hyperlink" Target="https://www.facebook.com/285967602759019" TargetMode="External"/><Relationship Id="rId756" Type="http://schemas.openxmlformats.org/officeDocument/2006/relationships/hyperlink" Target="https://www.facebook.com/100071042246293" TargetMode="External"/><Relationship Id="rId1179" Type="http://schemas.openxmlformats.org/officeDocument/2006/relationships/hyperlink" Target="https://hanam.gov.vn/" TargetMode="External"/><Relationship Id="rId1386" Type="http://schemas.openxmlformats.org/officeDocument/2006/relationships/hyperlink" Target="https://dichvucong.namdinh.gov.vn/portaldvc/KenhTin/dich-vu-cong-truc-tuyen.aspx?_dv=5D10ED69-CE62-3422-9944-1609262E83F2" TargetMode="External"/><Relationship Id="rId1593" Type="http://schemas.openxmlformats.org/officeDocument/2006/relationships/hyperlink" Target="https://tayson.tamdiep.ninhbinh.gov.vn/" TargetMode="External"/><Relationship Id="rId104" Type="http://schemas.openxmlformats.org/officeDocument/2006/relationships/hyperlink" Target="https://www.facebook.com/profile.php?id=61553337050736" TargetMode="External"/><Relationship Id="rId311" Type="http://schemas.openxmlformats.org/officeDocument/2006/relationships/hyperlink" Target="https://www.facebook.com/profile.php?id=100072175101945" TargetMode="External"/><Relationship Id="rId409" Type="http://schemas.openxmlformats.org/officeDocument/2006/relationships/hyperlink" Target="https://www.facebook.com/profile.php?id=100077984722046" TargetMode="External"/><Relationship Id="rId963" Type="http://schemas.openxmlformats.org/officeDocument/2006/relationships/hyperlink" Target="https://www.facebook.com/p/Tu%E1%BB%95i-tr%E1%BA%BB-C%C3%B4ng-an-Th%C3%A1i-B%C3%ACnh-100068113789461/" TargetMode="External"/><Relationship Id="rId1039" Type="http://schemas.openxmlformats.org/officeDocument/2006/relationships/hyperlink" Target="https://phuly.hanam.gov.vn/Pages/hdnd-xa-liem-chung-to-chuc-ky-hop-thu-nhat-khoa-xix-nhiem-ky-2021-2026.aspx" TargetMode="External"/><Relationship Id="rId1246" Type="http://schemas.openxmlformats.org/officeDocument/2006/relationships/hyperlink" Target="https://www.facebook.com/p/C%C3%B4ng-an-ph%C6%B0%E1%BB%9Dng-V%C4%83n-Mi%E1%BA%BFu-TP-Nam-%C4%90%E1%BB%8Bnh-100063556363214/" TargetMode="External"/><Relationship Id="rId1898" Type="http://schemas.openxmlformats.org/officeDocument/2006/relationships/hyperlink" Target="https://ngoctrao.bimson.thanhhoa.gov.vn/" TargetMode="External"/><Relationship Id="rId92" Type="http://schemas.openxmlformats.org/officeDocument/2006/relationships/hyperlink" Target="https://www.facebook.com/conganphuongdongson" TargetMode="External"/><Relationship Id="rId616" Type="http://schemas.openxmlformats.org/officeDocument/2006/relationships/hyperlink" Target="https://quynhphu.thaibinh.gov.vn/danh-sach-cac-xa/xa-quynh-son" TargetMode="External"/><Relationship Id="rId823" Type="http://schemas.openxmlformats.org/officeDocument/2006/relationships/hyperlink" Target="https://thaithuy.thaibinh.gov.vn/" TargetMode="External"/><Relationship Id="rId1453" Type="http://schemas.openxmlformats.org/officeDocument/2006/relationships/hyperlink" Target="https://hcc.namdinh.gov.vn/portaldvc/KenhTin/dich-vu-cong-truc-tuyen.aspx?_dv=2C8120D9-D2A7-474B-A431-AA043BE304D9" TargetMode="External"/><Relationship Id="rId1660" Type="http://schemas.openxmlformats.org/officeDocument/2006/relationships/hyperlink" Target="https://www.facebook.com/p/X%C3%A3-Li%C3%AAn-S%C6%A1n-huy%E1%BB%87n-Gia-Vi%E1%BB%85n-t%E1%BB%89nh-Ninh-B%C3%ACnh-100063579130806/?locale=vi_VN" TargetMode="External"/><Relationship Id="rId1758" Type="http://schemas.openxmlformats.org/officeDocument/2006/relationships/hyperlink" Target="https://www.facebook.com/p/C%C3%B4ng-An-X%C3%A3-H%C3%B9ng-Ti%E1%BA%BFn-Kim-S%C6%A1n-100077768989513/" TargetMode="External"/><Relationship Id="rId1106" Type="http://schemas.openxmlformats.org/officeDocument/2006/relationships/hyperlink" Target="https://www.facebook.com/p/Tu%E1%BB%95i-Tr%E1%BA%BB-C%C3%B4ng-An-Qu%E1%BA%ADn-T%C3%A2y-H%E1%BB%93-100080140217978/" TargetMode="External"/><Relationship Id="rId1313" Type="http://schemas.openxmlformats.org/officeDocument/2006/relationships/hyperlink" Target="https://www.facebook.com/TuoitreConganVinhPhuc/" TargetMode="External"/><Relationship Id="rId1520" Type="http://schemas.openxmlformats.org/officeDocument/2006/relationships/hyperlink" Target="https://haitrung-haihau.namdinh.gov.vn/" TargetMode="External"/><Relationship Id="rId1965" Type="http://schemas.openxmlformats.org/officeDocument/2006/relationships/hyperlink" Target="https://www.facebook.com/p/C%C3%B4ng-an-x%C3%A3-Ph%C3%BA-Nghi%C3%AAm-100058870478302/" TargetMode="External"/><Relationship Id="rId1618" Type="http://schemas.openxmlformats.org/officeDocument/2006/relationships/hyperlink" Target="https://phuson.nhoquan.ninhbinh.gov.vn/" TargetMode="External"/><Relationship Id="rId1825" Type="http://schemas.openxmlformats.org/officeDocument/2006/relationships/hyperlink" Target="https://yenlam.yenmo.ninhbinh.gov.vn/" TargetMode="External"/><Relationship Id="rId199" Type="http://schemas.openxmlformats.org/officeDocument/2006/relationships/hyperlink" Target="https://www.facebook.com/profile.php?id=100071958213132" TargetMode="External"/><Relationship Id="rId2087" Type="http://schemas.openxmlformats.org/officeDocument/2006/relationships/hyperlink" Target="https://phungminh.ngoclac.thanhhoa.gov.vn/tin-tuc-su-kien/uy-ban-nhan-dan-xa-phung-minh-to-chuc-le-ra-mat-luc-luong-tham-gia-bao-ve-an-ninh-trat-tu-o-co-s-249235" TargetMode="External"/><Relationship Id="rId266" Type="http://schemas.openxmlformats.org/officeDocument/2006/relationships/hyperlink" Target="https://www.facebook.com/profile.php?id=100066355458012" TargetMode="External"/><Relationship Id="rId473" Type="http://schemas.openxmlformats.org/officeDocument/2006/relationships/hyperlink" Target="https://www.quangninh.gov.vn/" TargetMode="External"/><Relationship Id="rId680" Type="http://schemas.openxmlformats.org/officeDocument/2006/relationships/hyperlink" Target="https://kienxuong.thaibinh.gov.vn/cac-don-vi-hanh-chinh/xa-hoa-binh" TargetMode="External"/><Relationship Id="rId126" Type="http://schemas.openxmlformats.org/officeDocument/2006/relationships/hyperlink" Target="https://www.facebook.com/profile.php?id=100071801558032" TargetMode="External"/><Relationship Id="rId333" Type="http://schemas.openxmlformats.org/officeDocument/2006/relationships/hyperlink" Target="https://www.facebook.com/profile.php?id=100067087161929" TargetMode="External"/><Relationship Id="rId540" Type="http://schemas.openxmlformats.org/officeDocument/2006/relationships/hyperlink" Target="https://dichvucong.hungyen.gov.vn/dichvucong/hotline" TargetMode="External"/><Relationship Id="rId778" Type="http://schemas.openxmlformats.org/officeDocument/2006/relationships/hyperlink" Target="https://quynhphu.thaibinh.gov.vn/" TargetMode="External"/><Relationship Id="rId985" Type="http://schemas.openxmlformats.org/officeDocument/2006/relationships/hyperlink" Target="https://www.facebook.com/p/Tu%E1%BB%95i-tr%E1%BA%BB-C%C3%B4ng-an-Th%C3%A1i-B%C3%ACnh-100068113789461/" TargetMode="External"/><Relationship Id="rId1170" Type="http://schemas.openxmlformats.org/officeDocument/2006/relationships/hyperlink" Target="https://www.facebook.com/p/Tu%E1%BB%95i-Tr%E1%BA%BB-C%C3%B4ng-An-Huy%E1%BB%87n-Ch%C6%B0%C6%A1ng-M%E1%BB%B9-100028578047777/" TargetMode="External"/><Relationship Id="rId2014" Type="http://schemas.openxmlformats.org/officeDocument/2006/relationships/hyperlink" Target="https://www.facebook.com/caqs.36/?locale=vi_VN" TargetMode="External"/><Relationship Id="rId638" Type="http://schemas.openxmlformats.org/officeDocument/2006/relationships/hyperlink" Target="https://quynhphu.thaibinh.gov.vn/" TargetMode="External"/><Relationship Id="rId845" Type="http://schemas.openxmlformats.org/officeDocument/2006/relationships/hyperlink" Target="https://thaibinh.gov.vn/van-ban-phap-luat/van-ban-dieu-hanh/ve-viec-cho-phep-ubnd-xa-my-loc-huyen-thai-thuy-su-dung-dat-.html" TargetMode="External"/><Relationship Id="rId1030" Type="http://schemas.openxmlformats.org/officeDocument/2006/relationships/hyperlink" Target="https://phuly.hanam.gov.vn/Pages/cac-xa-phuong175562080.aspx" TargetMode="External"/><Relationship Id="rId1268" Type="http://schemas.openxmlformats.org/officeDocument/2006/relationships/hyperlink" Target="https://myloc.namdinh.gov.vn/" TargetMode="External"/><Relationship Id="rId1475" Type="http://schemas.openxmlformats.org/officeDocument/2006/relationships/hyperlink" Target="https://www.facebook.com/quehuongxuanhoa/?locale=vi_VN" TargetMode="External"/><Relationship Id="rId1682" Type="http://schemas.openxmlformats.org/officeDocument/2006/relationships/hyperlink" Target="https://www.facebook.com/tuoitreconganquangbinh/" TargetMode="External"/><Relationship Id="rId400" Type="http://schemas.openxmlformats.org/officeDocument/2006/relationships/hyperlink" Target="https://www.facebook.com/profile.php?id=100064912478174" TargetMode="External"/><Relationship Id="rId705" Type="http://schemas.openxmlformats.org/officeDocument/2006/relationships/hyperlink" Target="https://dongson.donghung.thaibinh.gov.vn/" TargetMode="External"/><Relationship Id="rId1128" Type="http://schemas.openxmlformats.org/officeDocument/2006/relationships/hyperlink" Target="https://www.facebook.com/ubndxaliemthuan/?locale=hi_IN" TargetMode="External"/><Relationship Id="rId1335" Type="http://schemas.openxmlformats.org/officeDocument/2006/relationships/hyperlink" Target="https://yyen.namdinh.gov.vn/sap-xep-cac-don-vi-hanh-chinh/ky-hop-thu-nhat-hdnd-xa-hong-quang-khoa-i-nhiem-ky-2021-2026-379790" TargetMode="External"/><Relationship Id="rId1542" Type="http://schemas.openxmlformats.org/officeDocument/2006/relationships/hyperlink" Target="https://www.facebook.com/tuoitrecongansonla/" TargetMode="External"/><Relationship Id="rId1987" Type="http://schemas.openxmlformats.org/officeDocument/2006/relationships/hyperlink" Target="https://www.facebook.com/p/Tu%E1%BB%95i-tr%E1%BA%BB-C%C3%B4ng-an-TP-S%E1%BA%A7m-S%C6%A1n-100069346653553/" TargetMode="External"/><Relationship Id="rId912" Type="http://schemas.openxmlformats.org/officeDocument/2006/relationships/hyperlink" Target="https://thaibinh.gov.vn/van-ban-phap-luat/van-ban-dieu-hanh/ve-viec-cho-phep-uy-ban-nhan-dan-xa-nam-trung-huyen-tien-hai.html" TargetMode="External"/><Relationship Id="rId1847" Type="http://schemas.openxmlformats.org/officeDocument/2006/relationships/hyperlink" Target="https://www.facebook.com/ConganphuongTanSon/" TargetMode="External"/><Relationship Id="rId41" Type="http://schemas.openxmlformats.org/officeDocument/2006/relationships/hyperlink" Target="https://www.facebook.com/profile.php?id=100057034766736" TargetMode="External"/><Relationship Id="rId1402" Type="http://schemas.openxmlformats.org/officeDocument/2006/relationships/hyperlink" Target="https://www.facebook.com/TuoitreCongantinhBinhDinh/" TargetMode="External"/><Relationship Id="rId1707" Type="http://schemas.openxmlformats.org/officeDocument/2006/relationships/hyperlink" Target="https://www.facebook.com/p/C%C3%B4ng-an-x%C3%A3-Ninh-Th%E1%BA%AFng-Hoa-L%C6%B0-Ninh-B%C3%ACnh-100071436544591/" TargetMode="External"/><Relationship Id="rId190" Type="http://schemas.openxmlformats.org/officeDocument/2006/relationships/hyperlink" Target="https://www.facebook.com/profile.php?id=100080957610196" TargetMode="External"/><Relationship Id="rId288" Type="http://schemas.openxmlformats.org/officeDocument/2006/relationships/hyperlink" Target="https://www.facebook.com/profile.php?id=100091305521069" TargetMode="External"/><Relationship Id="rId1914" Type="http://schemas.openxmlformats.org/officeDocument/2006/relationships/hyperlink" Target="https://quangcu.samson.thanhhoa.gov.vn/" TargetMode="External"/><Relationship Id="rId495" Type="http://schemas.openxmlformats.org/officeDocument/2006/relationships/hyperlink" Target="https://www.facebook.com/events/c%C3%B4ng-ty-%C4%91%E1%BA%A5u-gi%C3%A1-h%E1%BB%A3p-danh-%C4%91%E1%BA%A1i-d%C6%B0%C6%A1ng-long/%C4%91%E1%BA%A5u-gi%C3%A1-t%C3%A0i-s%E1%BA%A3n-khu-%C4%91%E1%BA%A5t-x%C3%A3-song-mai-huy%E1%BB%87n-kim-%C4%91%E1%BB%99ng/3113073072123231/" TargetMode="External"/><Relationship Id="rId148" Type="http://schemas.openxmlformats.org/officeDocument/2006/relationships/hyperlink" Target="https://www.facebook.com/conganhoininh" TargetMode="External"/><Relationship Id="rId355" Type="http://schemas.openxmlformats.org/officeDocument/2006/relationships/hyperlink" Target="https://www.facebook.com/profile.php?id=100077113216062" TargetMode="External"/><Relationship Id="rId562" Type="http://schemas.openxmlformats.org/officeDocument/2006/relationships/hyperlink" Target="https://thanhpho.thaibinh.gov.vn/don-vi-hanh-chinh/phuong-tran-lam" TargetMode="External"/><Relationship Id="rId1192" Type="http://schemas.openxmlformats.org/officeDocument/2006/relationships/hyperlink" Target="https://www.facebook.com/p/C%C3%B4ng-an-x%C3%A3-C%C3%B4ng-Ly%CC%81-100063489934939/" TargetMode="External"/><Relationship Id="rId2036" Type="http://schemas.openxmlformats.org/officeDocument/2006/relationships/hyperlink" Target="https://thitran.langchanh.thanhhoa.gov.vn/" TargetMode="External"/><Relationship Id="rId215" Type="http://schemas.openxmlformats.org/officeDocument/2006/relationships/hyperlink" Target="https://www.facebook.com/profile.php?id=100078373081971" TargetMode="External"/><Relationship Id="rId422" Type="http://schemas.openxmlformats.org/officeDocument/2006/relationships/hyperlink" Target="https://www.facebook.com/profile.php?id=100080099313346" TargetMode="External"/><Relationship Id="rId867" Type="http://schemas.openxmlformats.org/officeDocument/2006/relationships/hyperlink" Target="https://www.facebook.com/p/Tu%E1%BB%95i-tr%E1%BA%BB-C%C3%B4ng-an-Th%C3%A1i-B%C3%ACnh-100068113789461/" TargetMode="External"/><Relationship Id="rId1052" Type="http://schemas.openxmlformats.org/officeDocument/2006/relationships/hyperlink" Target="https://www.facebook.com/doanthanhnienconganhanam/" TargetMode="External"/><Relationship Id="rId1497" Type="http://schemas.openxmlformats.org/officeDocument/2006/relationships/hyperlink" Target="https://giaolac.namdinh.gov.vn/to-chuc-bo-may" TargetMode="External"/><Relationship Id="rId2103" Type="http://schemas.openxmlformats.org/officeDocument/2006/relationships/hyperlink" Target="http://camquy.camthuy.thanhhoa.gov.vn/web/trang-chu/thu-tuc-hanh-chinh" TargetMode="External"/><Relationship Id="rId727" Type="http://schemas.openxmlformats.org/officeDocument/2006/relationships/hyperlink" Target="https://donghung.thaibinh.gov.vn/danh-sach-xa-thi-tran/xa-hong-viet" TargetMode="External"/><Relationship Id="rId934" Type="http://schemas.openxmlformats.org/officeDocument/2006/relationships/hyperlink" Target="https://www.facebook.com/groups/214404515389326/" TargetMode="External"/><Relationship Id="rId1357" Type="http://schemas.openxmlformats.org/officeDocument/2006/relationships/hyperlink" Target="https://nghiathai.namdinh.gov.vn/" TargetMode="External"/><Relationship Id="rId1564" Type="http://schemas.openxmlformats.org/officeDocument/2006/relationships/hyperlink" Target="https://haihoa-haihau.namdinh.gov.vn/" TargetMode="External"/><Relationship Id="rId1771" Type="http://schemas.openxmlformats.org/officeDocument/2006/relationships/hyperlink" Target="https://kimson.ninhbinh.gov.vn/gioi-thieu/xa-thuong-kiem" TargetMode="External"/><Relationship Id="rId63" Type="http://schemas.openxmlformats.org/officeDocument/2006/relationships/hyperlink" Target="https://www.facebook.com/profile.php?id=100071216247100" TargetMode="External"/><Relationship Id="rId1217" Type="http://schemas.openxmlformats.org/officeDocument/2006/relationships/hyperlink" Target="https://cdcsnd1.bocongan.gov.vn/home/hoat-dong-nha-truong/le-tong-ket-cong-tac-thuc-te-chinh-tri-xa-hoi-cho-can-bo-12667" TargetMode="External"/><Relationship Id="rId1424" Type="http://schemas.openxmlformats.org/officeDocument/2006/relationships/hyperlink" Target="https://www.facebook.com/p/An-ninh-tr%E1%BA%ADt-t%E1%BB%B1-x%C3%A3-Tr%E1%BB%B1c-H%C3%B9ng-100071263414324/" TargetMode="External"/><Relationship Id="rId1631" Type="http://schemas.openxmlformats.org/officeDocument/2006/relationships/hyperlink" Target="https://www.facebook.com/tuoitreconganninhbinh/" TargetMode="External"/><Relationship Id="rId1869" Type="http://schemas.openxmlformats.org/officeDocument/2006/relationships/hyperlink" Target="https://hoangthanh.hoanghoa.thanhhoa.gov.vn/" TargetMode="External"/><Relationship Id="rId1729" Type="http://schemas.openxmlformats.org/officeDocument/2006/relationships/hyperlink" Target="http://khanhhai.yenkhanh.ninhbinh.gov.vn/" TargetMode="External"/><Relationship Id="rId1936" Type="http://schemas.openxmlformats.org/officeDocument/2006/relationships/hyperlink" Target="https://trungly.muonglat.thanhhoa.gov.vn/web/danh-ba-co-quan-chuc-nang/danh-sach-can-bo-xa-trung-ly.html" TargetMode="External"/><Relationship Id="rId377" Type="http://schemas.openxmlformats.org/officeDocument/2006/relationships/hyperlink" Target="https://www.facebook.com/profile.php?id=61552003954416" TargetMode="External"/><Relationship Id="rId584" Type="http://schemas.openxmlformats.org/officeDocument/2006/relationships/hyperlink" Target="https://quynhphu.thaibinh.gov.vn/" TargetMode="External"/><Relationship Id="rId2058" Type="http://schemas.openxmlformats.org/officeDocument/2006/relationships/hyperlink" Target="https://www.facebook.com/people/C%C3%B4ng-an-x%C3%A3-M%E1%BB%B9-T%C3%A2n-huy%E1%BB%87n-Ng%E1%BB%8Dc-L%E1%BA%B7ct%E1%BB%89nh-Thanh-Ho%C3%A1/100082844349694/" TargetMode="External"/><Relationship Id="rId5" Type="http://schemas.openxmlformats.org/officeDocument/2006/relationships/hyperlink" Target="https://www.facebook.com/CAcamgiangCACG" TargetMode="External"/><Relationship Id="rId237" Type="http://schemas.openxmlformats.org/officeDocument/2006/relationships/hyperlink" Target="https://www.facebook.com/profile.php?id=100071876779388" TargetMode="External"/><Relationship Id="rId791" Type="http://schemas.openxmlformats.org/officeDocument/2006/relationships/hyperlink" Target="https://www.facebook.com/p/C%C3%B4ng-an-x%C3%A3-Th%E1%BB%A5y-V%C4%83n-100079410619792/" TargetMode="External"/><Relationship Id="rId889" Type="http://schemas.openxmlformats.org/officeDocument/2006/relationships/hyperlink" Target="https://www.facebook.com/p/UBND-x%C3%A3-Ph%C6%B0%C6%A1ng-C%C3%B4ng-100070352318466/" TargetMode="External"/><Relationship Id="rId1074" Type="http://schemas.openxmlformats.org/officeDocument/2006/relationships/hyperlink" Target="https://www.facebook.com/p/C%C3%B4ng-an-x%C3%A3-Chuy%C3%AAn-Ngo%E1%BA%A1i-100077123795093/" TargetMode="External"/><Relationship Id="rId444" Type="http://schemas.openxmlformats.org/officeDocument/2006/relationships/hyperlink" Target="https://www.facebook.com/profile.php?id=100088474233077" TargetMode="External"/><Relationship Id="rId651" Type="http://schemas.openxmlformats.org/officeDocument/2006/relationships/hyperlink" Target="https://www.facebook.com/p/Tu%E1%BB%95i-tr%E1%BA%BB-C%C3%B4ng-an-Th%C3%A1i-B%C3%ACnh-100068113789461/" TargetMode="External"/><Relationship Id="rId749" Type="http://schemas.openxmlformats.org/officeDocument/2006/relationships/hyperlink" Target="https://www.facebook.com/xabachdang/?locale=vi_VN" TargetMode="External"/><Relationship Id="rId1281" Type="http://schemas.openxmlformats.org/officeDocument/2006/relationships/hyperlink" Target="https://vuban.namdinh.gov.vn/" TargetMode="External"/><Relationship Id="rId1379" Type="http://schemas.openxmlformats.org/officeDocument/2006/relationships/hyperlink" Target="https://dichvucong.namdinh.gov.vn/portaldvc/KenhTin/dich-vu-cong-truc-tuyen.aspx?_dv=E5F3D330-8E4C-D2A8-C8C5-1C5CBA41B5BE" TargetMode="External"/><Relationship Id="rId1586" Type="http://schemas.openxmlformats.org/officeDocument/2006/relationships/hyperlink" Target="https://ninhphong.tpninhbinh.ninhbinh.gov.vn/" TargetMode="External"/><Relationship Id="rId304" Type="http://schemas.openxmlformats.org/officeDocument/2006/relationships/hyperlink" Target="https://www.facebook.com/profile.php?id=100085571702504" TargetMode="External"/><Relationship Id="rId511" Type="http://schemas.openxmlformats.org/officeDocument/2006/relationships/hyperlink" Target="https://ttvuong.tienlu.hungyen.gov.vn/" TargetMode="External"/><Relationship Id="rId609" Type="http://schemas.openxmlformats.org/officeDocument/2006/relationships/hyperlink" Target="https://www.facebook.com/congananbai/" TargetMode="External"/><Relationship Id="rId956" Type="http://schemas.openxmlformats.org/officeDocument/2006/relationships/hyperlink" Target="https://kienxuong.thaibinh.gov.vn/cac-don-vi-hanh-chinh/xa-quang-binh" TargetMode="External"/><Relationship Id="rId1141" Type="http://schemas.openxmlformats.org/officeDocument/2006/relationships/hyperlink" Target="https://www.facebook.com/doanthanhnienconganhanam/" TargetMode="External"/><Relationship Id="rId1239" Type="http://schemas.openxmlformats.org/officeDocument/2006/relationships/hyperlink" Target="https://www.facebook.com/p/UBND-ph%C6%B0%E1%BB%9Dng-Ng%C3%B4-Quy%E1%BB%81n-TP-Nam-%C4%90%E1%BB%8Bnh-100083396921984/" TargetMode="External"/><Relationship Id="rId1793" Type="http://schemas.openxmlformats.org/officeDocument/2006/relationships/hyperlink" Target="https://www.facebook.com/p/C%C3%B4ng-an-huy%E1%BB%87n-Y%C3%AAn-M%C3%B4-100033535308059/" TargetMode="External"/><Relationship Id="rId85" Type="http://schemas.openxmlformats.org/officeDocument/2006/relationships/hyperlink" Target="https://www.facebook.com/profile.php?id=100064098489738" TargetMode="External"/><Relationship Id="rId816" Type="http://schemas.openxmlformats.org/officeDocument/2006/relationships/hyperlink" Target="https://www.facebook.com/p/Tu%E1%BB%95i-tr%E1%BA%BB-C%C3%B4ng-an-huy%E1%BB%87n-Th%C3%A1i-Th%E1%BB%A5y-100083773900284/" TargetMode="External"/><Relationship Id="rId1001" Type="http://schemas.openxmlformats.org/officeDocument/2006/relationships/hyperlink" Target="https://sokhcn.thaibinh.gov.vn/thong-tin/cong-khai-minh-bach/quyet-dinh-so-3340-qd-ubnd-ngay-27-12-2021-cua-uy-ban-nhan-d.html" TargetMode="External"/><Relationship Id="rId1446" Type="http://schemas.openxmlformats.org/officeDocument/2006/relationships/hyperlink" Target="https://xuanchau-xuantruong.namdinh.gov.vn/uy-ban-nhan-dan" TargetMode="External"/><Relationship Id="rId1653" Type="http://schemas.openxmlformats.org/officeDocument/2006/relationships/hyperlink" Target="https://congan.ninhbinh.gov.vn/uy-ban-nhan-dan-xa-quang-lac-huyen-nho-quan-to-chuc-hoi-nghi-so-ket-3-nam-xay-dung-phong-trao-giao-xu-giao-ho-an-toan-ve-antt-giai-doan-2019-2022" TargetMode="External"/><Relationship Id="rId1860" Type="http://schemas.openxmlformats.org/officeDocument/2006/relationships/hyperlink" Target="https://www.facebook.com/people/C%C3%B4ng-an-x%C3%A3-Thi%E1%BB%87u-V%E1%BA%ADn-Thi%E1%BB%87u-H%C3%B3a/100063774684071/" TargetMode="External"/><Relationship Id="rId1306" Type="http://schemas.openxmlformats.org/officeDocument/2006/relationships/hyperlink" Target="https://ttlam.namdinh.gov.vn/ubnd" TargetMode="External"/><Relationship Id="rId1513" Type="http://schemas.openxmlformats.org/officeDocument/2006/relationships/hyperlink" Target="https://ttyendinh-haihau.namdinh.gov.vn/" TargetMode="External"/><Relationship Id="rId1720" Type="http://schemas.openxmlformats.org/officeDocument/2006/relationships/hyperlink" Target="https://www.facebook.com/Conganhuyenyenkhanh/?locale=vi_VN" TargetMode="External"/><Relationship Id="rId1958" Type="http://schemas.openxmlformats.org/officeDocument/2006/relationships/hyperlink" Target="https://hienchung.quanhoa.thanhhoa.gov.vn/web/danh-ba-co-quan-chuc-nang/danh-ba-co-quan-chuc-nang-xa-hien-chung.html" TargetMode="External"/><Relationship Id="rId12" Type="http://schemas.openxmlformats.org/officeDocument/2006/relationships/hyperlink" Target="https://www.facebook.com/profile.php?id=100067452799525" TargetMode="External"/><Relationship Id="rId1818" Type="http://schemas.openxmlformats.org/officeDocument/2006/relationships/hyperlink" Target="https://yenmo.ninhbinh.gov.vn/" TargetMode="External"/><Relationship Id="rId161" Type="http://schemas.openxmlformats.org/officeDocument/2006/relationships/hyperlink" Target="https://www.facebook.com/conganxakhanhcuong" TargetMode="External"/><Relationship Id="rId399" Type="http://schemas.openxmlformats.org/officeDocument/2006/relationships/hyperlink" Target="https://www.facebook.com/conganthitrandonghung" TargetMode="External"/><Relationship Id="rId259" Type="http://schemas.openxmlformats.org/officeDocument/2006/relationships/hyperlink" Target="https://www.facebook.com/profile.php?id=100039441225749" TargetMode="External"/><Relationship Id="rId466" Type="http://schemas.openxmlformats.org/officeDocument/2006/relationships/hyperlink" Target="https://dichvucong.gov.vn/p/phananhkiennghi/pakn-detail.html?id=89846" TargetMode="External"/><Relationship Id="rId673" Type="http://schemas.openxmlformats.org/officeDocument/2006/relationships/hyperlink" Target="https://sotnmt.thaibinh.gov.vn/thong-tin-hanh-chinh-cong/van-ban/quyet-dinh-giao-dat/quyet-dinh-vv-cho-phep-uy-ban-nhan-dan-xa-quynh-my-huyen-quy.html" TargetMode="External"/><Relationship Id="rId880" Type="http://schemas.openxmlformats.org/officeDocument/2006/relationships/hyperlink" Target="https://thaibinh.gov.vn/" TargetMode="External"/><Relationship Id="rId1096" Type="http://schemas.openxmlformats.org/officeDocument/2006/relationships/hyperlink" Target="https://kimbang.hanam.gov.vn/Pages/danh-sach-bi-thu-chu-tich-cac-xa-thi-tran.aspx" TargetMode="External"/><Relationship Id="rId119" Type="http://schemas.openxmlformats.org/officeDocument/2006/relationships/hyperlink" Target="https://www.facebook.com/profile.php?id=100063579787116" TargetMode="External"/><Relationship Id="rId326" Type="http://schemas.openxmlformats.org/officeDocument/2006/relationships/hyperlink" Target="https://www.facebook.com/profile.php?id=100068635860222" TargetMode="External"/><Relationship Id="rId533" Type="http://schemas.openxmlformats.org/officeDocument/2006/relationships/hyperlink" Target="https://phucu.hungyen.gov.vn/" TargetMode="External"/><Relationship Id="rId978" Type="http://schemas.openxmlformats.org/officeDocument/2006/relationships/hyperlink" Target="https://www.facebook.com/p/Tu%E1%BB%95i-tr%E1%BA%BB-C%C3%B4ng-an-Th%C3%A1i-B%C3%ACnh-100068113789461/" TargetMode="External"/><Relationship Id="rId1163" Type="http://schemas.openxmlformats.org/officeDocument/2006/relationships/hyperlink" Target="https://binhluc.hanam.gov.vn/Pages/Danh-sach-Lanh-%C4%91ao-cac-xa--thi-tran799272708.aspx" TargetMode="External"/><Relationship Id="rId1370" Type="http://schemas.openxmlformats.org/officeDocument/2006/relationships/hyperlink" Target="https://www.facebook.com/groups/xanghiatan/" TargetMode="External"/><Relationship Id="rId2007" Type="http://schemas.openxmlformats.org/officeDocument/2006/relationships/hyperlink" Target="https://www.facebook.com/C%C3%B4ng-an-x%C3%A3-Thi%E1%BA%BFt-%E1%BB%90ng-huy%E1%BB%87n-B%C3%A1-Th%C6%B0%E1%BB%9Bc-102636818305307/" TargetMode="External"/><Relationship Id="rId740" Type="http://schemas.openxmlformats.org/officeDocument/2006/relationships/hyperlink" Target="https://www.facebook.com/groups/834857846538090/" TargetMode="External"/><Relationship Id="rId838" Type="http://schemas.openxmlformats.org/officeDocument/2006/relationships/hyperlink" Target="https://www.facebook.com/ConganxaThaiDo/" TargetMode="External"/><Relationship Id="rId1023" Type="http://schemas.openxmlformats.org/officeDocument/2006/relationships/hyperlink" Target="https://sotnmt.thaibinh.gov.vn/thong-tin-hanh-chinh-cong/van-ban/quyet-dinh-giao-dat/vv-giao-dat-cho-ubnd-xa-duy-nhat-huyen-vu-thu-de-thuc-hien-q.html" TargetMode="External"/><Relationship Id="rId1468" Type="http://schemas.openxmlformats.org/officeDocument/2006/relationships/hyperlink" Target="https://www.facebook.com/groups/125508250971572/" TargetMode="External"/><Relationship Id="rId1675" Type="http://schemas.openxmlformats.org/officeDocument/2006/relationships/hyperlink" Target="https://giathinh.giavien.ninhbinh.gov.vn/" TargetMode="External"/><Relationship Id="rId1882" Type="http://schemas.openxmlformats.org/officeDocument/2006/relationships/hyperlink" Target="https://www.facebook.com/capquangthinh.th.vn/" TargetMode="External"/><Relationship Id="rId600" Type="http://schemas.openxmlformats.org/officeDocument/2006/relationships/hyperlink" Target="https://thaibinh.gov.vn/van-ban-phap-luat/van-ban-dieu-hanh/ve-viec-cho-phep-uy-ban-nhan-dan-xa-quynh-hong-huyen-quynh-p3.html" TargetMode="External"/><Relationship Id="rId1230" Type="http://schemas.openxmlformats.org/officeDocument/2006/relationships/hyperlink" Target="https://dichvucong.namdinh.gov.vn/portaldvc/KenhTin/dich-vu-cong-truc-tuyen.aspx?_dv=DF4850ED-1515-B7E6-4C22-92D618504C50" TargetMode="External"/><Relationship Id="rId1328" Type="http://schemas.openxmlformats.org/officeDocument/2006/relationships/hyperlink" Target="https://yenchinh.namdinh.gov.vn/uy-ban-nhan-dan-51754" TargetMode="External"/><Relationship Id="rId1535" Type="http://schemas.openxmlformats.org/officeDocument/2006/relationships/hyperlink" Target="https://haiduong-haihau.namdinh.gov.vn/" TargetMode="External"/><Relationship Id="rId905" Type="http://schemas.openxmlformats.org/officeDocument/2006/relationships/hyperlink" Target="https://www.facebook.com/p/Tu%E1%BB%95i-tr%E1%BA%BB-C%C3%B4ng-an-huy%E1%BB%87n-Th%C3%A1i-Th%E1%BB%A5y-100083773900284/" TargetMode="External"/><Relationship Id="rId1742" Type="http://schemas.openxmlformats.org/officeDocument/2006/relationships/hyperlink" Target="https://khanhthuy.yenkhanh.ninhbinh.gov.vn/" TargetMode="External"/><Relationship Id="rId34" Type="http://schemas.openxmlformats.org/officeDocument/2006/relationships/hyperlink" Target="https://www.facebook.com/profile.php?id=100069592774112" TargetMode="External"/><Relationship Id="rId1602" Type="http://schemas.openxmlformats.org/officeDocument/2006/relationships/hyperlink" Target="https://dongson.tamdiep.ninhbinh.gov.vn/" TargetMode="External"/><Relationship Id="rId183" Type="http://schemas.openxmlformats.org/officeDocument/2006/relationships/hyperlink" Target="https://www.facebook.com/profile.php?id=100079542224436" TargetMode="External"/><Relationship Id="rId390" Type="http://schemas.openxmlformats.org/officeDocument/2006/relationships/hyperlink" Target="https://www.facebook.com/profile.php?id=100075874274651" TargetMode="External"/><Relationship Id="rId1907" Type="http://schemas.openxmlformats.org/officeDocument/2006/relationships/hyperlink" Target="https://www.facebook.com/p/C%C3%B4ng-an-ph%C6%B0%E1%BB%9Dng-Trung-S%C6%A1n-TP-S%E1%BA%A7m-S%C6%A1n-100059595613149/" TargetMode="External"/><Relationship Id="rId2071" Type="http://schemas.openxmlformats.org/officeDocument/2006/relationships/hyperlink" Target="https://quangtrung.bimson.thanhhoa.gov.vn/" TargetMode="External"/><Relationship Id="rId250" Type="http://schemas.openxmlformats.org/officeDocument/2006/relationships/hyperlink" Target="https://www.facebook.com/profile.php?id=100071263414324" TargetMode="External"/><Relationship Id="rId488" Type="http://schemas.openxmlformats.org/officeDocument/2006/relationships/hyperlink" Target="https://duchop.gov.vn/danh-ba-so-dien-thoai-cua-lanh-dao-ubnd-tinh-hung-yen-huyen-kim-dong-cac-phong-ban-huyen-va-cac-xa-thi-tran/" TargetMode="External"/><Relationship Id="rId695" Type="http://schemas.openxmlformats.org/officeDocument/2006/relationships/hyperlink" Target="https://hungha.thaibinh.gov.vn/tin-tuc/tin-tong-hop/h13.html" TargetMode="External"/><Relationship Id="rId110" Type="http://schemas.openxmlformats.org/officeDocument/2006/relationships/hyperlink" Target="https://www.facebook.com/profile.php?id=100092466555884" TargetMode="External"/><Relationship Id="rId348" Type="http://schemas.openxmlformats.org/officeDocument/2006/relationships/hyperlink" Target="https://www.facebook.com/profile.php?id=100072224777383" TargetMode="External"/><Relationship Id="rId555" Type="http://schemas.openxmlformats.org/officeDocument/2006/relationships/hyperlink" Target="https://thanhpho.thaibinh.gov.vn/don-vi-hanh-chinh/phuong-ky-ba" TargetMode="External"/><Relationship Id="rId762" Type="http://schemas.openxmlformats.org/officeDocument/2006/relationships/hyperlink" Target="https://donghung.thaibinh.gov.vn/danh-sach-xa-thi-tran/xa-dong-a" TargetMode="External"/><Relationship Id="rId1185" Type="http://schemas.openxmlformats.org/officeDocument/2006/relationships/hyperlink" Target="https://lynhan.hanam.gov.vn/Pages/Thong-tin-ve-lanh-%C4%91ao-xa--thi-tran792346957.aspx" TargetMode="External"/><Relationship Id="rId1392" Type="http://schemas.openxmlformats.org/officeDocument/2006/relationships/hyperlink" Target="https://www.facebook.com/tanthinhntnd/" TargetMode="External"/><Relationship Id="rId2029" Type="http://schemas.openxmlformats.org/officeDocument/2006/relationships/hyperlink" Target="https://www.facebook.com/p/Trung-t%C3%A2m-V%C4%83n-h%C3%B3aTh%E1%BB%83-thao-v%C3%A0-Truy%E1%BB%81n-th%C3%B4ng-huy%E1%BB%87n-Y%C3%AAn-Th%E1%BB%A7y-100039718763296/" TargetMode="External"/><Relationship Id="rId208" Type="http://schemas.openxmlformats.org/officeDocument/2006/relationships/hyperlink" Target="https://www.facebook.com/CATTNQ" TargetMode="External"/><Relationship Id="rId415" Type="http://schemas.openxmlformats.org/officeDocument/2006/relationships/hyperlink" Target="https://www.facebook.com/profile.php?id=100072103932675" TargetMode="External"/><Relationship Id="rId622" Type="http://schemas.openxmlformats.org/officeDocument/2006/relationships/hyperlink" Target="https://kienxuong.thaibinh.gov.vn/cac-don-vi-hanh-chinh/xa-binh-thanh" TargetMode="External"/><Relationship Id="rId1045" Type="http://schemas.openxmlformats.org/officeDocument/2006/relationships/hyperlink" Target="https://phuly.hanam.gov.vn/Pages/dai-hoi-dai-bieu-dang-bo-xa-tien-tan-lan-thu-xxvii-nhiem-ky-2020-2025.aspx" TargetMode="External"/><Relationship Id="rId1252" Type="http://schemas.openxmlformats.org/officeDocument/2006/relationships/hyperlink" Target="https://dichvucong.namdinh.gov.vn/portaldvc/KenhTin/dich-vu-cong-truc-tuyen.aspx?_dv=CD0A1A48-FB79-D086-39C4-BF7B8B9A7C35" TargetMode="External"/><Relationship Id="rId1697" Type="http://schemas.openxmlformats.org/officeDocument/2006/relationships/hyperlink" Target="https://truongyen.hoalu.ninhbinh.gov.vn/" TargetMode="External"/><Relationship Id="rId927" Type="http://schemas.openxmlformats.org/officeDocument/2006/relationships/hyperlink" Target="https://www.facebook.com/NguoiVuTay17/" TargetMode="External"/><Relationship Id="rId1112" Type="http://schemas.openxmlformats.org/officeDocument/2006/relationships/hyperlink" Target="https://www.facebook.com/conganBaTri/" TargetMode="External"/><Relationship Id="rId1557" Type="http://schemas.openxmlformats.org/officeDocument/2006/relationships/hyperlink" Target="https://haihau.namdinh.gov.vn/" TargetMode="External"/><Relationship Id="rId1764" Type="http://schemas.openxmlformats.org/officeDocument/2006/relationships/hyperlink" Target="https://kimson.ninhbinh.gov.vn/gioi-thieu/xa-nhu-hoa" TargetMode="External"/><Relationship Id="rId1971" Type="http://schemas.openxmlformats.org/officeDocument/2006/relationships/hyperlink" Target="https://xuanphu.thoxuan.thanhhoa.gov.vn/" TargetMode="External"/><Relationship Id="rId56" Type="http://schemas.openxmlformats.org/officeDocument/2006/relationships/hyperlink" Target="https://www.facebook.com/profile.php?id=100064179360947" TargetMode="External"/><Relationship Id="rId1417" Type="http://schemas.openxmlformats.org/officeDocument/2006/relationships/hyperlink" Target="https://dichvucong.namdinh.gov.vn/portaldvc/KenhTin/dich-vu-cong-truc-tuyen.aspx?_dv=84E81800-2F85-82CA-C2BA-231B5D4F8BB0" TargetMode="External"/><Relationship Id="rId1624" Type="http://schemas.openxmlformats.org/officeDocument/2006/relationships/hyperlink" Target="https://dongphong.nhoquan.ninhbinh.gov.vn/" TargetMode="External"/><Relationship Id="rId1831" Type="http://schemas.openxmlformats.org/officeDocument/2006/relationships/hyperlink" Target="https://www.facebook.com/conganphuongtruongthi/" TargetMode="External"/><Relationship Id="rId1929" Type="http://schemas.openxmlformats.org/officeDocument/2006/relationships/hyperlink" Target="https://www.facebook.com/p/Tu%E1%BB%95i-tr%E1%BA%BB-C%C3%B4ng-an-TP-S%E1%BA%A7m-S%C6%A1n-100069346653553/?locale=hi_IN" TargetMode="External"/><Relationship Id="rId2093" Type="http://schemas.openxmlformats.org/officeDocument/2006/relationships/hyperlink" Target="https://minhtien.daitu.thainguyen.gov.vn/" TargetMode="External"/><Relationship Id="rId272" Type="http://schemas.openxmlformats.org/officeDocument/2006/relationships/hyperlink" Target="https://www.facebook.com/profile.php?id=100063908656283" TargetMode="External"/><Relationship Id="rId577" Type="http://schemas.openxmlformats.org/officeDocument/2006/relationships/hyperlink" Target="https://www.facebook.com/p/Tu%E1%BB%95i-tr%E1%BA%BB-C%C3%B4ng-an-Th%C3%A1i-B%C3%ACnh-100068113789461/" TargetMode="External"/><Relationship Id="rId132" Type="http://schemas.openxmlformats.org/officeDocument/2006/relationships/hyperlink" Target="https://www.facebook.com/profile.php?id=100081888452425" TargetMode="External"/><Relationship Id="rId784" Type="http://schemas.openxmlformats.org/officeDocument/2006/relationships/hyperlink" Target="https://dongtrieu.quangninh.gov.vn/Trang/ChiTietBVGioiThieu.aspx?bvid=207" TargetMode="External"/><Relationship Id="rId991" Type="http://schemas.openxmlformats.org/officeDocument/2006/relationships/hyperlink" Target="https://thaibinh.gov.vn/van-ban-phap-luat/van-ban-dieu-hanh/ve-viec-cho-phep-uy-ban-nhan-dan-xa-phuc-thanh-huyen-vu-thu-.html" TargetMode="External"/><Relationship Id="rId1067" Type="http://schemas.openxmlformats.org/officeDocument/2006/relationships/hyperlink" Target="https://duytien.hanam.gov.vn/Pages/danh-ba-thu-dien-tu-638035252698929969.aspx" TargetMode="External"/><Relationship Id="rId2020" Type="http://schemas.openxmlformats.org/officeDocument/2006/relationships/hyperlink" Target="https://trungha.quanson.thanhhoa.gov.vn/tin-van-hoa-xa-hoi" TargetMode="External"/><Relationship Id="rId437" Type="http://schemas.openxmlformats.org/officeDocument/2006/relationships/hyperlink" Target="https://www.facebook.com/profile.php?id=61550743418110" TargetMode="External"/><Relationship Id="rId644" Type="http://schemas.openxmlformats.org/officeDocument/2006/relationships/hyperlink" Target="https://quynhphu.thaibinh.gov.vn/" TargetMode="External"/><Relationship Id="rId851" Type="http://schemas.openxmlformats.org/officeDocument/2006/relationships/hyperlink" Target="https://thaithinh.thaithuy.thaibinh.gov.vn/" TargetMode="External"/><Relationship Id="rId1274" Type="http://schemas.openxmlformats.org/officeDocument/2006/relationships/hyperlink" Target="https://www.facebook.com/groups/529004977981923/" TargetMode="External"/><Relationship Id="rId1481" Type="http://schemas.openxmlformats.org/officeDocument/2006/relationships/hyperlink" Target="https://www.facebook.com/p/C%C3%B4ng-an-x%C3%A3-H%E1%BB%93ng-Thu%E1%BA%ADn-100093064050922/?locale=vi_VN" TargetMode="External"/><Relationship Id="rId1579" Type="http://schemas.openxmlformats.org/officeDocument/2006/relationships/hyperlink" Target="https://ninhnhat.tpninhbinh.ninhbinh.gov.vn/" TargetMode="External"/><Relationship Id="rId2118" Type="http://schemas.openxmlformats.org/officeDocument/2006/relationships/hyperlink" Target="https://camchau.camthuy.thanhhoa.gov.vn/" TargetMode="External"/><Relationship Id="rId504" Type="http://schemas.openxmlformats.org/officeDocument/2006/relationships/hyperlink" Target="http://duchop.gov.vn/" TargetMode="External"/><Relationship Id="rId711" Type="http://schemas.openxmlformats.org/officeDocument/2006/relationships/hyperlink" Target="https://www.facebook.com/p/Tu%E1%BB%95i-tr%E1%BA%BB-C%C3%B4ng-an-Th%C3%A1i-B%C3%ACnh-100068113789461/" TargetMode="External"/><Relationship Id="rId949" Type="http://schemas.openxmlformats.org/officeDocument/2006/relationships/hyperlink" Target="https://www.facebook.com/p/CA-40-x%C3%A3-H%C3%B2a-B%C3%ACnh-V%C5%A9-Th%C6%B0-Th%C3%A1i-B%C3%ACnh-100063933038001/" TargetMode="External"/><Relationship Id="rId1134" Type="http://schemas.openxmlformats.org/officeDocument/2006/relationships/hyperlink" Target="https://stp.hanam.gov.vn/Pages/NewsGroups.aspx?cid=22ceefd3-136e-4d86-89d5-e763cf32503a" TargetMode="External"/><Relationship Id="rId1341" Type="http://schemas.openxmlformats.org/officeDocument/2006/relationships/hyperlink" Target="https://www.facebook.com/xayenphuc111/?locale=vi_VN" TargetMode="External"/><Relationship Id="rId1786" Type="http://schemas.openxmlformats.org/officeDocument/2006/relationships/hyperlink" Target="https://kimson.ninhbinh.gov.vn/gioi-thieu/xa-kim-my" TargetMode="External"/><Relationship Id="rId1993" Type="http://schemas.openxmlformats.org/officeDocument/2006/relationships/hyperlink" Target="https://www.facebook.com/reel/842501834288733/" TargetMode="External"/><Relationship Id="rId78" Type="http://schemas.openxmlformats.org/officeDocument/2006/relationships/hyperlink" Target="https://www.facebook.com/profile.php?id=100070223633169" TargetMode="External"/><Relationship Id="rId809" Type="http://schemas.openxmlformats.org/officeDocument/2006/relationships/hyperlink" Target="https://thaibinh.gov.vn/van-ban-phap-luat/van-ban-dieu-hanh/ve-viec-cho-phep-uy-ban-nhan-dan-xa-thuy-lien-huyen-thai-thu.html?customDomain=thaibinh.gov.vn" TargetMode="External"/><Relationship Id="rId1201" Type="http://schemas.openxmlformats.org/officeDocument/2006/relationships/hyperlink" Target="https://hanam.gov.vn/" TargetMode="External"/><Relationship Id="rId1439" Type="http://schemas.openxmlformats.org/officeDocument/2006/relationships/hyperlink" Target="https://dichvucong.namdinh.gov.vn/portaldvc/KenhTin/dich-vu-cong-truc-tuyen.aspx?_dv=66985F40-11AF-1CAA-934C-2C0FCFDCDECE" TargetMode="External"/><Relationship Id="rId1646" Type="http://schemas.openxmlformats.org/officeDocument/2006/relationships/hyperlink" Target="https://nhoquan.ninhbinh.gov.vn/cong-khai-khieu-nai-to-cao/ubnd-huyen-nho-quan-thong-bao-cong-khai-ket-luan-giai-quyet-to-cao-doi-voi-chu-tich-ubnd-xa-ky-p-332272" TargetMode="External"/><Relationship Id="rId1853" Type="http://schemas.openxmlformats.org/officeDocument/2006/relationships/hyperlink" Target="https://www.facebook.com/p/C%C3%B4ng-an-ph%C6%B0%E1%BB%9Dng-%C4%90%C3%B4ng-H%E1%BA%A3i-TPTH-100076661276024/?locale=vi_VN" TargetMode="External"/><Relationship Id="rId1506" Type="http://schemas.openxmlformats.org/officeDocument/2006/relationships/hyperlink" Target="https://www.facebook.com/p/C%C3%B4ng-an-x%C3%A3-Giao-H%E1%BA%A3i-Giao-Thu%E1%BB%B7-Nam-%C4%90%E1%BB%8Bnh-100063358928324/" TargetMode="External"/><Relationship Id="rId1713" Type="http://schemas.openxmlformats.org/officeDocument/2006/relationships/hyperlink" Target="https://www.facebook.com/THCSTTYENNINH/" TargetMode="External"/><Relationship Id="rId1920" Type="http://schemas.openxmlformats.org/officeDocument/2006/relationships/hyperlink" Target="https://quanghung.samson.thanhhoa.gov.vn/" TargetMode="External"/><Relationship Id="rId294" Type="http://schemas.openxmlformats.org/officeDocument/2006/relationships/hyperlink" Target="https://www.facebook.com/profile.php?id=100063489934939" TargetMode="External"/><Relationship Id="rId154" Type="http://schemas.openxmlformats.org/officeDocument/2006/relationships/hyperlink" Target="https://www.facebook.com/profile.php?id=100066684801981" TargetMode="External"/><Relationship Id="rId361" Type="http://schemas.openxmlformats.org/officeDocument/2006/relationships/hyperlink" Target="https://www.facebook.com/profile.php?id=100071422696961" TargetMode="External"/><Relationship Id="rId599" Type="http://schemas.openxmlformats.org/officeDocument/2006/relationships/hyperlink" Target="https://www.facebook.com/p/C%C3%B4ng-an-x%C3%A3-Qu%E1%BB%B3nh-H%E1%BB%93ng-huy%E1%BB%87n-Qu%E1%BB%B3nh-Ph%E1%BB%A5-t%E1%BB%89nh-Th%C3%A1i-B%C3%ACnh-100054208164938/" TargetMode="External"/><Relationship Id="rId2042" Type="http://schemas.openxmlformats.org/officeDocument/2006/relationships/hyperlink" Target="https://www.facebook.com/Tu%E1%BB%95i-tr%E1%BA%BB-C%C3%B4ng-an-TP-S%E1%BA%A7m-S%C6%A1n-100069346653553/?locale=vi_VN" TargetMode="External"/><Relationship Id="rId459" Type="http://schemas.openxmlformats.org/officeDocument/2006/relationships/hyperlink" Target="https://www.facebook.com/profile.php?id=100071150336437" TargetMode="External"/><Relationship Id="rId666" Type="http://schemas.openxmlformats.org/officeDocument/2006/relationships/hyperlink" Target="https://thaibinh.gov.vn/van-ban-phap-luat/van-ban-dieu-hanh/ve-viec-giao-dat-cho-ho-giao-ngoc-lien-tai-xa-van-cam-huyen-.html" TargetMode="External"/><Relationship Id="rId873" Type="http://schemas.openxmlformats.org/officeDocument/2006/relationships/hyperlink" Target="https://dongtrung.tienhai.thaibinh.gov.vn/uy-ban-nhan-dan-xa-dong-trung-041757.html" TargetMode="External"/><Relationship Id="rId1089" Type="http://schemas.openxmlformats.org/officeDocument/2006/relationships/hyperlink" Target="https://sonha.quangngai.gov.vn/" TargetMode="External"/><Relationship Id="rId1296" Type="http://schemas.openxmlformats.org/officeDocument/2006/relationships/hyperlink" Target="https://www.facebook.com/people/C%C3%B4ng-an-x%C3%A3-Kim-Th%C3%A1i/100072039630020/" TargetMode="External"/><Relationship Id="rId221" Type="http://schemas.openxmlformats.org/officeDocument/2006/relationships/hyperlink" Target="https://www.facebook.com/profile.php?id=100083638155590" TargetMode="External"/><Relationship Id="rId319" Type="http://schemas.openxmlformats.org/officeDocument/2006/relationships/hyperlink" Target="https://www.facebook.com/profile.php?id=61552604290834" TargetMode="External"/><Relationship Id="rId526" Type="http://schemas.openxmlformats.org/officeDocument/2006/relationships/hyperlink" Target="https://hungyennam.hungnguyen.nghean.gov.vn/" TargetMode="External"/><Relationship Id="rId1156" Type="http://schemas.openxmlformats.org/officeDocument/2006/relationships/hyperlink" Target="https://binhluc.hanam.gov.vn/Pages/Danh-sach-Lanh-%C4%91ao-cac-xa--thi-tran799272708.aspx" TargetMode="External"/><Relationship Id="rId1363" Type="http://schemas.openxmlformats.org/officeDocument/2006/relationships/hyperlink" Target="https://nghialac.namdinh.gov.vn/" TargetMode="External"/><Relationship Id="rId733" Type="http://schemas.openxmlformats.org/officeDocument/2006/relationships/hyperlink" Target="https://www.facebook.com/p/Tu%E1%BB%95i-tr%E1%BA%BB-C%C3%B4ng-an-Th%C3%A1i-B%C3%ACnh-100068113789461/" TargetMode="External"/><Relationship Id="rId940" Type="http://schemas.openxmlformats.org/officeDocument/2006/relationships/hyperlink" Target="https://www.facebook.com/p/Tu%E1%BB%95i-tr%E1%BA%BB-C%C3%B4ng-an-Th%C3%A1i-B%C3%ACnh-100068113789461/" TargetMode="External"/><Relationship Id="rId1016" Type="http://schemas.openxmlformats.org/officeDocument/2006/relationships/hyperlink" Target="https://www.facebook.com/p/Tr%C6%B0%E1%BB%9Dng-Ti%E1%BB%83u-h%E1%BB%8Dc-Vi%E1%BB%87t-Thu%E1%BA%ADn-Huy%E1%BB%87n-V%C5%A9-Th%C6%B0-T%E1%BB%89nh-Th%C3%A1i-B%C3%ACnh-100027317997066/?locale=vi_VN" TargetMode="External"/><Relationship Id="rId1570" Type="http://schemas.openxmlformats.org/officeDocument/2006/relationships/hyperlink" Target="https://thanhbinh.tpninhbinh.ninhbinh.gov.vn/" TargetMode="External"/><Relationship Id="rId1668" Type="http://schemas.openxmlformats.org/officeDocument/2006/relationships/hyperlink" Target="https://www.facebook.com/p/C%C3%B4ng-an-x%C3%A3-Gia-Xu%C3%A2n-100071425931849/" TargetMode="External"/><Relationship Id="rId1875" Type="http://schemas.openxmlformats.org/officeDocument/2006/relationships/hyperlink" Target="https://www.facebook.com/p/C%C3%B4ng-An-Ph%C6%B0%E1%BB%9Dng-%C4%90%C3%B4ng-L%C4%A9nh-TP-Thanh-H%C3%B3a-100076178693079/" TargetMode="External"/><Relationship Id="rId800" Type="http://schemas.openxmlformats.org/officeDocument/2006/relationships/hyperlink" Target="https://www.facebook.com/p/Tu%E1%BB%95i-tr%E1%BA%BB-C%C3%B4ng-an-huy%E1%BB%87n-Th%C3%A1i-Th%E1%BB%A5y-100083773900284/" TargetMode="External"/><Relationship Id="rId1223" Type="http://schemas.openxmlformats.org/officeDocument/2006/relationships/hyperlink" Target="https://lynhan.hanam.gov.vn/Pages/Thong-tin-ve-lanh-%C4%91ao-xa--thi-tran792346957.aspx" TargetMode="External"/><Relationship Id="rId1430" Type="http://schemas.openxmlformats.org/officeDocument/2006/relationships/hyperlink" Target="https://truckhang.namdinh.gov.vn/" TargetMode="External"/><Relationship Id="rId1528" Type="http://schemas.openxmlformats.org/officeDocument/2006/relationships/hyperlink" Target="https://haihau.namdinh.gov.vn/" TargetMode="External"/><Relationship Id="rId1735" Type="http://schemas.openxmlformats.org/officeDocument/2006/relationships/hyperlink" Target="http://khanhhoi.yenkhanh.ninhbinh.gov.vn/" TargetMode="External"/><Relationship Id="rId1942" Type="http://schemas.openxmlformats.org/officeDocument/2006/relationships/hyperlink" Target="https://thitran.quanhoa.thanhhoa.gov.vn/" TargetMode="External"/><Relationship Id="rId27" Type="http://schemas.openxmlformats.org/officeDocument/2006/relationships/hyperlink" Target="https://www.facebook.com/profile.php?id=100049882940769" TargetMode="External"/><Relationship Id="rId1802" Type="http://schemas.openxmlformats.org/officeDocument/2006/relationships/hyperlink" Target="https://khanhthinh.yenmo.ninhbinh.gov.vn/" TargetMode="External"/><Relationship Id="rId176" Type="http://schemas.openxmlformats.org/officeDocument/2006/relationships/hyperlink" Target="https://www.facebook.com/profile.php?id=100071562724223" TargetMode="External"/><Relationship Id="rId383" Type="http://schemas.openxmlformats.org/officeDocument/2006/relationships/hyperlink" Target="https://www.facebook.com/profile.php?id=100071387960428" TargetMode="External"/><Relationship Id="rId590" Type="http://schemas.openxmlformats.org/officeDocument/2006/relationships/hyperlink" Target="https://thaibinh.gov.vn/van-ban-phap-luat/quyet-dinh-ve-viec-cho-phep-uy-ban-nhan-dan-xa-an-hiep-huyen.html" TargetMode="External"/><Relationship Id="rId2064" Type="http://schemas.openxmlformats.org/officeDocument/2006/relationships/hyperlink" Target="https://www.facebook.com/p/Tu%E1%BB%95i-tr%E1%BA%BB-C%C3%B4ng-an-TP-S%E1%BA%A7m-S%C6%A1n-100069346653553/" TargetMode="External"/><Relationship Id="rId243" Type="http://schemas.openxmlformats.org/officeDocument/2006/relationships/hyperlink" Target="https://www.facebook.com/profile.php?id=100093064050922" TargetMode="External"/><Relationship Id="rId450" Type="http://schemas.openxmlformats.org/officeDocument/2006/relationships/hyperlink" Target="https://www.facebook.com/profile.php?id=61555660371743" TargetMode="External"/><Relationship Id="rId688" Type="http://schemas.openxmlformats.org/officeDocument/2006/relationships/hyperlink" Target="https://thaibinh.gov.vn/van-ban-phap-luat/van-ban-dieu-hanh/ve-viec-cho-phep-uy-ban-nhan-dan-xa-hong-linh-huyen-hung-ha-.html" TargetMode="External"/><Relationship Id="rId895" Type="http://schemas.openxmlformats.org/officeDocument/2006/relationships/hyperlink" Target="https://www.facebook.com/p/Tu%E1%BB%95i-tr%E1%BA%BB-C%C3%B4ng-an-huy%E1%BB%87n-Th%C3%A1i-Th%E1%BB%A5y-100083773900284/" TargetMode="External"/><Relationship Id="rId1080" Type="http://schemas.openxmlformats.org/officeDocument/2006/relationships/hyperlink" Target="https://www.facebook.com/doanthanhnienconganhanam/" TargetMode="External"/><Relationship Id="rId103" Type="http://schemas.openxmlformats.org/officeDocument/2006/relationships/hyperlink" Target="https://www.facebook.com/profile.php?id=100063456555126" TargetMode="External"/><Relationship Id="rId310" Type="http://schemas.openxmlformats.org/officeDocument/2006/relationships/hyperlink" Target="https://www.facebook.com/ConganxaTanson" TargetMode="External"/><Relationship Id="rId548" Type="http://schemas.openxmlformats.org/officeDocument/2006/relationships/hyperlink" Target="https://canhsatquanlyhanhchinh.gov.vn/cong-an-trong-long-dan/cong-an-xa-tong-tran-huyen-phu-cu-tinh-hung-yen-khac-phuc-moi-kho-khan-phat-huy-vai-tro-nong-cot-trong-cong-tac-2545" TargetMode="External"/><Relationship Id="rId755" Type="http://schemas.openxmlformats.org/officeDocument/2006/relationships/hyperlink" Target="https://thaibinh.gov.vn/van-ban-phap-luat/quyet-dinh-cho-phep-uy-ban-nhan-dan-xa-hong-giang-huyen-dong.html" TargetMode="External"/><Relationship Id="rId962" Type="http://schemas.openxmlformats.org/officeDocument/2006/relationships/hyperlink" Target="https://kienxuong.thaibinh.gov.vn/cac-don-vi-hanh-chinh/xa-vu-thang" TargetMode="External"/><Relationship Id="rId1178" Type="http://schemas.openxmlformats.org/officeDocument/2006/relationships/hyperlink" Target="https://www.facebook.com/DoanThanhnienCongantinhLaoCai/" TargetMode="External"/><Relationship Id="rId1385" Type="http://schemas.openxmlformats.org/officeDocument/2006/relationships/hyperlink" Target="https://dichvucong.namdinh.gov.vn/portaldvc/KenhTin/dich-vu-cong-truc-tuyen.aspx?_dv=1984F7D5-4A64-D74D-3DCE-48AFB432B5AF" TargetMode="External"/><Relationship Id="rId1592" Type="http://schemas.openxmlformats.org/officeDocument/2006/relationships/hyperlink" Target="https://www.facebook.com/p/C%C3%B4ng-an-ph%C6%B0%E1%BB%9Dng-T%C3%A2y-S%C6%A1n-100063658414851/" TargetMode="External"/><Relationship Id="rId91" Type="http://schemas.openxmlformats.org/officeDocument/2006/relationships/hyperlink" Target="https://www.facebook.com/profile.php?id=100063458289968" TargetMode="External"/><Relationship Id="rId408" Type="http://schemas.openxmlformats.org/officeDocument/2006/relationships/hyperlink" Target="https://www.facebook.com/profile.php?id=100088603961459" TargetMode="External"/><Relationship Id="rId615" Type="http://schemas.openxmlformats.org/officeDocument/2006/relationships/hyperlink" Target="https://www.facebook.com/p/C%C3%B4ng-an-x%C3%A3-Ch%C3%A2u-S%C6%A1n-Qu%E1%BB%B3nh-Ph%E1%BB%A5-Th%C3%A1i-B%C3%ACnh-100064265732831/" TargetMode="External"/><Relationship Id="rId822" Type="http://schemas.openxmlformats.org/officeDocument/2006/relationships/hyperlink" Target="https://www.facebook.com/p/Tu%E1%BB%95i-tr%E1%BA%BB-C%C3%B4ng-an-huy%E1%BB%87n-Th%C3%A1i-Th%E1%BB%A5y-100083773900284/" TargetMode="External"/><Relationship Id="rId1038" Type="http://schemas.openxmlformats.org/officeDocument/2006/relationships/hyperlink" Target="https://www.facebook.com/doanthanhnienconganhanam/" TargetMode="External"/><Relationship Id="rId1245" Type="http://schemas.openxmlformats.org/officeDocument/2006/relationships/hyperlink" Target="https://dichvucong.namdinh.gov.vn/portaldvc/KenhTin/dich-vu-cong-truc-tuyen.aspx?_dv=A0072BE6-4BB2-AE06-5ECA-6E26C51304FA" TargetMode="External"/><Relationship Id="rId1452" Type="http://schemas.openxmlformats.org/officeDocument/2006/relationships/hyperlink" Target="https://www.facebook.com/tuoitrecongansonla/" TargetMode="External"/><Relationship Id="rId1897" Type="http://schemas.openxmlformats.org/officeDocument/2006/relationships/hyperlink" Target="https://www.facebook.com/conganphuongngoctraotpth/" TargetMode="External"/><Relationship Id="rId1105" Type="http://schemas.openxmlformats.org/officeDocument/2006/relationships/hyperlink" Target="https://hanam.gov.vn/" TargetMode="External"/><Relationship Id="rId1312" Type="http://schemas.openxmlformats.org/officeDocument/2006/relationships/hyperlink" Target="https://yenloc.namdinh.gov.vn/ubnd-xa" TargetMode="External"/><Relationship Id="rId1757" Type="http://schemas.openxmlformats.org/officeDocument/2006/relationships/hyperlink" Target="https://kimson.ninhbinh.gov.vn/gioi-thieu/xa-an-hoa" TargetMode="External"/><Relationship Id="rId1964" Type="http://schemas.openxmlformats.org/officeDocument/2006/relationships/hyperlink" Target="https://thienphu.quanhoa.thanhhoa.gov.vn/" TargetMode="External"/><Relationship Id="rId49" Type="http://schemas.openxmlformats.org/officeDocument/2006/relationships/hyperlink" Target="https://www.facebook.com/conganxacolung" TargetMode="External"/><Relationship Id="rId1617" Type="http://schemas.openxmlformats.org/officeDocument/2006/relationships/hyperlink" Target="http://cucphuong.nhoquan.ninhbinh.gov.vn/" TargetMode="External"/><Relationship Id="rId1824" Type="http://schemas.openxmlformats.org/officeDocument/2006/relationships/hyperlink" Target="https://www.facebook.com/conganxayenlam2019/?locale=eu_ES" TargetMode="External"/><Relationship Id="rId198" Type="http://schemas.openxmlformats.org/officeDocument/2006/relationships/hyperlink" Target="https://www.facebook.com/profile.php?id=100071483042696" TargetMode="External"/><Relationship Id="rId2086" Type="http://schemas.openxmlformats.org/officeDocument/2006/relationships/hyperlink" Target="https://www.facebook.com/conganxaphungminh15109/?locale=vi_VN" TargetMode="External"/><Relationship Id="rId265" Type="http://schemas.openxmlformats.org/officeDocument/2006/relationships/hyperlink" Target="https://www.facebook.com/profile.php?id=100071322351237" TargetMode="External"/><Relationship Id="rId472" Type="http://schemas.openxmlformats.org/officeDocument/2006/relationships/hyperlink" Target="https://vanlam.hungyen.gov.vn/" TargetMode="External"/><Relationship Id="rId125" Type="http://schemas.openxmlformats.org/officeDocument/2006/relationships/hyperlink" Target="https://www.facebook.com/profile.php?id=100079904653113" TargetMode="External"/><Relationship Id="rId332" Type="http://schemas.openxmlformats.org/officeDocument/2006/relationships/hyperlink" Target="https://www.facebook.com/profile.php?id=100092481380018" TargetMode="External"/><Relationship Id="rId777" Type="http://schemas.openxmlformats.org/officeDocument/2006/relationships/hyperlink" Target="https://www.facebook.com/p/C%C3%B4ng-an-x%C3%A3-Qu%E1%BB%B3nh-H%E1%BB%93ng-huy%E1%BB%87n-Qu%E1%BB%B3nh-Ph%E1%BB%A5-t%E1%BB%89nh-Th%C3%A1i-B%C3%ACnh-100054208164938/" TargetMode="External"/><Relationship Id="rId984" Type="http://schemas.openxmlformats.org/officeDocument/2006/relationships/hyperlink" Target="https://thaibinh.gov.vn/van-ban-phap-luat/van-ban-dieu-hanh/ve-viec-giao-dat-cho-uy-ban-nhan-dan-xa-hong-ly-huyen-vu-thu.html" TargetMode="External"/><Relationship Id="rId2013" Type="http://schemas.openxmlformats.org/officeDocument/2006/relationships/hyperlink" Target="https://tanlap.huonghoa.quangtri.gov.vn/t%E1%BB%95-ch%E1%BB%A9c-b%E1%BB%99-m%C3%A1y" TargetMode="External"/><Relationship Id="rId637" Type="http://schemas.openxmlformats.org/officeDocument/2006/relationships/hyperlink" Target="https://anvinh.quynhphu.thaibinh.gov.vn/tru-so-ubnd-xa-an-vinh.html" TargetMode="External"/><Relationship Id="rId844" Type="http://schemas.openxmlformats.org/officeDocument/2006/relationships/hyperlink" Target="https://www.facebook.com/p/%C4%90o%C3%A0n-thanh-ni%C3%AAn-M%E1%BB%B9-L%E1%BB%99c-100071965220629/" TargetMode="External"/><Relationship Id="rId1267" Type="http://schemas.openxmlformats.org/officeDocument/2006/relationships/hyperlink" Target="https://www.facebook.com/p/X%C3%A3-M%E1%BB%B9-Ti%E1%BA%BFn-Huy%E1%BB%87n-M%E1%BB%B9-L%E1%BB%99c-T%E1%BB%89nh-Nam-%C4%90%E1%BB%8Bnh-100063655686407/" TargetMode="External"/><Relationship Id="rId1474" Type="http://schemas.openxmlformats.org/officeDocument/2006/relationships/hyperlink" Target="https://xuanninh-xuantruong.namdinh.gov.vn/uy-ban-nhan-dan" TargetMode="External"/><Relationship Id="rId1681" Type="http://schemas.openxmlformats.org/officeDocument/2006/relationships/hyperlink" Target="https://giathang.giavien.ninhbinh.gov.vn/" TargetMode="External"/><Relationship Id="rId704" Type="http://schemas.openxmlformats.org/officeDocument/2006/relationships/hyperlink" Target="https://www.facebook.com/CONGANDONGSON/" TargetMode="External"/><Relationship Id="rId911" Type="http://schemas.openxmlformats.org/officeDocument/2006/relationships/hyperlink" Target="https://www.facebook.com/p/C%C3%B4ng-an-x%C3%A3-Nam-Trung-100072050875000/" TargetMode="External"/><Relationship Id="rId1127" Type="http://schemas.openxmlformats.org/officeDocument/2006/relationships/hyperlink" Target="https://hanam.gov.vn/" TargetMode="External"/><Relationship Id="rId1334" Type="http://schemas.openxmlformats.org/officeDocument/2006/relationships/hyperlink" Target="https://yenluong.namdinh.gov.vn/" TargetMode="External"/><Relationship Id="rId1541" Type="http://schemas.openxmlformats.org/officeDocument/2006/relationships/hyperlink" Target="https://dichvucong.namdinh.gov.vn/portaldvc/KenhTin/dich-vu-cong-truc-tuyen.aspx?_dv=642CEE6C-959C-92EE-E898-7C8A1B50713D" TargetMode="External"/><Relationship Id="rId1779" Type="http://schemas.openxmlformats.org/officeDocument/2006/relationships/hyperlink" Target="https://www.facebook.com/tuoitreconganquangbinh/" TargetMode="External"/><Relationship Id="rId1986" Type="http://schemas.openxmlformats.org/officeDocument/2006/relationships/hyperlink" Target="https://aithuong.bathuoc.thanhhoa.gov.vn/" TargetMode="External"/><Relationship Id="rId40" Type="http://schemas.openxmlformats.org/officeDocument/2006/relationships/hyperlink" Target="https://www.facebook.com/profile.php?id=100092171443165" TargetMode="External"/><Relationship Id="rId1401" Type="http://schemas.openxmlformats.org/officeDocument/2006/relationships/hyperlink" Target="https://namloi-namtruc.namdinh.gov.vn/" TargetMode="External"/><Relationship Id="rId1639" Type="http://schemas.openxmlformats.org/officeDocument/2006/relationships/hyperlink" Target="https://www.facebook.com/tuoitreconganninhbinh/" TargetMode="External"/><Relationship Id="rId1846" Type="http://schemas.openxmlformats.org/officeDocument/2006/relationships/hyperlink" Target="https://dongson.bimson.thanhhoa.gov.vn/" TargetMode="External"/><Relationship Id="rId1706" Type="http://schemas.openxmlformats.org/officeDocument/2006/relationships/hyperlink" Target="https://ninhhai.hoalu.ninhbinh.gov.vn/" TargetMode="External"/><Relationship Id="rId1913" Type="http://schemas.openxmlformats.org/officeDocument/2006/relationships/hyperlink" Target="https://www.facebook.com/policequangcu/" TargetMode="External"/><Relationship Id="rId287" Type="http://schemas.openxmlformats.org/officeDocument/2006/relationships/hyperlink" Target="https://www.facebook.com/profile.php?id=100057671978243" TargetMode="External"/><Relationship Id="rId494" Type="http://schemas.openxmlformats.org/officeDocument/2006/relationships/hyperlink" Target="https://dichvucong.hungyen.gov.vn/dichvucong/hotline" TargetMode="External"/><Relationship Id="rId147" Type="http://schemas.openxmlformats.org/officeDocument/2006/relationships/hyperlink" Target="https://www.facebook.com/profile.php?id=100063441986931" TargetMode="External"/><Relationship Id="rId354" Type="http://schemas.openxmlformats.org/officeDocument/2006/relationships/hyperlink" Target="https://www.facebook.com/CommunePolice" TargetMode="External"/><Relationship Id="rId799" Type="http://schemas.openxmlformats.org/officeDocument/2006/relationships/hyperlink" Target="https://thaithuy.thaibinh.gov.vn/" TargetMode="External"/><Relationship Id="rId1191" Type="http://schemas.openxmlformats.org/officeDocument/2006/relationships/hyperlink" Target="https://lynhan.hanam.gov.vn/Pages/Thong-tin-ve-lanh-%C4%91ao-xa--thi-tran792346957.aspx" TargetMode="External"/><Relationship Id="rId2035" Type="http://schemas.openxmlformats.org/officeDocument/2006/relationships/hyperlink" Target="https://www.facebook.com/conganthitranlangchanh/" TargetMode="External"/><Relationship Id="rId561" Type="http://schemas.openxmlformats.org/officeDocument/2006/relationships/hyperlink" Target="https://soxaydung.thaibinh.gov.vn/tin-tuc/nha-o-va-tt-bds/thong-tin-cac-du-an-nha-o/-du-an-phat-trien-nha-o-thuong-mai-khu-nha-o-tai-to-21-phuon.html" TargetMode="External"/><Relationship Id="rId659" Type="http://schemas.openxmlformats.org/officeDocument/2006/relationships/hyperlink" Target="https://hungha.thaibinh.gov.vn/tin-tuc/tin-tong-hop/xa-hung-dung-to-chuc-tiep-xuc-doi-thoai-giua-dong-chi-bi-thu.html" TargetMode="External"/><Relationship Id="rId866" Type="http://schemas.openxmlformats.org/officeDocument/2006/relationships/hyperlink" Target="https://thaibinh.gov.vn/doanhnghiep/van-ban-phap-luat/van-ban-dieu-hanh/ve-viec-cho-phep-uy-ban-nhan-dan-xa-vu-lang-huyen-tien-hai-c.html" TargetMode="External"/><Relationship Id="rId1289" Type="http://schemas.openxmlformats.org/officeDocument/2006/relationships/hyperlink" Target="https://tanthanh.tpcamau.camau.gov.vn/" TargetMode="External"/><Relationship Id="rId1496" Type="http://schemas.openxmlformats.org/officeDocument/2006/relationships/hyperlink" Target="https://giaoha.namdinh.gov.vn/to-chuc-bo-may" TargetMode="External"/><Relationship Id="rId214" Type="http://schemas.openxmlformats.org/officeDocument/2006/relationships/hyperlink" Target="https://www.facebook.com/profile.php?id=100059997458679" TargetMode="External"/><Relationship Id="rId421" Type="http://schemas.openxmlformats.org/officeDocument/2006/relationships/hyperlink" Target="https://www.facebook.com/profile.php?id=100067509011427" TargetMode="External"/><Relationship Id="rId519" Type="http://schemas.openxmlformats.org/officeDocument/2006/relationships/hyperlink" Target="https://www.quangninh.gov.vn/donvi/xahiephoa/Trang/ChiTietTinTuc.aspx?nid=943" TargetMode="External"/><Relationship Id="rId1051" Type="http://schemas.openxmlformats.org/officeDocument/2006/relationships/hyperlink" Target="https://phuly.hanam.gov.vn/Pages/ky-hop-thu-nhat-hdnd-xa-kim-binh-khoa-xv-nhiem-ky-2021-2026.aspx" TargetMode="External"/><Relationship Id="rId1149" Type="http://schemas.openxmlformats.org/officeDocument/2006/relationships/hyperlink" Target="https://binhluc.hanam.gov.vn/Pages/Danh-sach-Lanh-%C4%91ao-cac-xa--thi-tran799272708.aspx" TargetMode="External"/><Relationship Id="rId1356" Type="http://schemas.openxmlformats.org/officeDocument/2006/relationships/hyperlink" Target="https://dichvucong.namdinh.gov.vn/portaldvc/KenhTin/dich-vu-cong-truc-tuyen.aspx?_dv=04E2F1AE-2A82-61DB-5B05-B1BF7CC45532" TargetMode="External"/><Relationship Id="rId2102" Type="http://schemas.openxmlformats.org/officeDocument/2006/relationships/hyperlink" Target="https://www.facebook.com/p/C%C3%B4ng-an-x%C3%A3-C%E1%BA%A9m-Qu%C3%BD-huy%E1%BB%87n-C%E1%BA%A9m-Thu%E1%BB%B7-t%E1%BB%89nh-Thanh-H%C3%B3a-100063540038479/" TargetMode="External"/><Relationship Id="rId726" Type="http://schemas.openxmlformats.org/officeDocument/2006/relationships/hyperlink" Target="https://www.facebook.com/ConganxaHongViet/" TargetMode="External"/><Relationship Id="rId933" Type="http://schemas.openxmlformats.org/officeDocument/2006/relationships/hyperlink" Target="https://kienxuong.thaibinh.gov.vn/cac-don-vi-hanh-chinh/xa-vu-le" TargetMode="External"/><Relationship Id="rId1009" Type="http://schemas.openxmlformats.org/officeDocument/2006/relationships/hyperlink" Target="https://www.facebook.com/p/Tu%E1%BB%95i-tr%E1%BA%BB-C%C3%B4ng-an-Th%C3%A1i-B%C3%ACnh-100068113789461/" TargetMode="External"/><Relationship Id="rId1563" Type="http://schemas.openxmlformats.org/officeDocument/2006/relationships/hyperlink" Target="https://www.facebook.com/1460699017666651" TargetMode="External"/><Relationship Id="rId1770" Type="http://schemas.openxmlformats.org/officeDocument/2006/relationships/hyperlink" Target="https://www.facebook.com/THUONGKIEM1948/" TargetMode="External"/><Relationship Id="rId1868" Type="http://schemas.openxmlformats.org/officeDocument/2006/relationships/hyperlink" Target="http://hoangduc.hoanghoa.thanhhoa.gov.vn/web/trang-chu/bo-may-hanh-chinh/uy-ban-nhan-dan" TargetMode="External"/><Relationship Id="rId62" Type="http://schemas.openxmlformats.org/officeDocument/2006/relationships/hyperlink" Target="https://www.facebook.com/profile.php?id=100064493602643" TargetMode="External"/><Relationship Id="rId1216" Type="http://schemas.openxmlformats.org/officeDocument/2006/relationships/hyperlink" Target="https://www.facebook.com/doanthanhnienconganhanam/" TargetMode="External"/><Relationship Id="rId1423" Type="http://schemas.openxmlformats.org/officeDocument/2006/relationships/hyperlink" Target="https://trucdao.namdinh.gov.vn/" TargetMode="External"/><Relationship Id="rId1630" Type="http://schemas.openxmlformats.org/officeDocument/2006/relationships/hyperlink" Target="https://nhoquan.ninhbinh.gov.vn/xa-thuong-hoa" TargetMode="External"/><Relationship Id="rId1728" Type="http://schemas.openxmlformats.org/officeDocument/2006/relationships/hyperlink" Target="https://www.facebook.com/reel/304059332766137/" TargetMode="External"/><Relationship Id="rId1935" Type="http://schemas.openxmlformats.org/officeDocument/2006/relationships/hyperlink" Target="https://www.facebook.com/tuoitrehaiduong.vn/?locale=is_IS" TargetMode="External"/><Relationship Id="rId169" Type="http://schemas.openxmlformats.org/officeDocument/2006/relationships/hyperlink" Target="https://www.facebook.com/caxninhxuan" TargetMode="External"/><Relationship Id="rId376" Type="http://schemas.openxmlformats.org/officeDocument/2006/relationships/hyperlink" Target="https://www.facebook.com/profile.php?id=100071042246293" TargetMode="External"/><Relationship Id="rId583" Type="http://schemas.openxmlformats.org/officeDocument/2006/relationships/hyperlink" Target="https://www.facebook.com/people/C%C3%B4ng-An-X%C3%A3-Qu%E1%BB%B3nh-Hoa-Qu%E1%BB%B3nh-Ph%E1%BB%A5-Th%C3%A1i-Binh/100059689203802/" TargetMode="External"/><Relationship Id="rId790" Type="http://schemas.openxmlformats.org/officeDocument/2006/relationships/hyperlink" Target="https://thaithuy.thaibinh.gov.vn/" TargetMode="External"/><Relationship Id="rId2057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4" Type="http://schemas.openxmlformats.org/officeDocument/2006/relationships/hyperlink" Target="https://www.facebook.com/profile.php?id=100064912023142" TargetMode="External"/><Relationship Id="rId236" Type="http://schemas.openxmlformats.org/officeDocument/2006/relationships/hyperlink" Target="https://www.facebook.com/profile.php?id=100071368718967" TargetMode="External"/><Relationship Id="rId443" Type="http://schemas.openxmlformats.org/officeDocument/2006/relationships/hyperlink" Target="https://www.facebook.com/profile.php?id=100061084563171" TargetMode="External"/><Relationship Id="rId650" Type="http://schemas.openxmlformats.org/officeDocument/2006/relationships/hyperlink" Target="https://hungha.thaibinh.gov.vn/" TargetMode="External"/><Relationship Id="rId888" Type="http://schemas.openxmlformats.org/officeDocument/2006/relationships/hyperlink" Target="https://donglam.tienhai.thaibinh.gov.vn/" TargetMode="External"/><Relationship Id="rId1073" Type="http://schemas.openxmlformats.org/officeDocument/2006/relationships/hyperlink" Target="https://duytien.hanam.gov.vn/Pages/danh-sach-so-dien-thoai-cua-lanh-dao-cac-xa-thi-tran-tren-dia-ban-huyen-duy-tien.aspx" TargetMode="External"/><Relationship Id="rId1280" Type="http://schemas.openxmlformats.org/officeDocument/2006/relationships/hyperlink" Target="https://www.facebook.com/p/C%C3%B4ng-an-Th%E1%BB%8B-tr%E1%BA%A5n-G%C3%B4i-100060108394604/" TargetMode="External"/><Relationship Id="rId303" Type="http://schemas.openxmlformats.org/officeDocument/2006/relationships/hyperlink" Target="https://www.facebook.com/profile.php?id=100070293272144" TargetMode="External"/><Relationship Id="rId748" Type="http://schemas.openxmlformats.org/officeDocument/2006/relationships/hyperlink" Target="https://donghung.thaibinh.gov.vn/gioi-thieu/so-do-to-chuc/dang-uy-H%C4%90ND-UBND-cac-xa-thi-tran" TargetMode="External"/><Relationship Id="rId955" Type="http://schemas.openxmlformats.org/officeDocument/2006/relationships/hyperlink" Target="https://www.facebook.com/tuoitreconganquangbinh/" TargetMode="External"/><Relationship Id="rId1140" Type="http://schemas.openxmlformats.org/officeDocument/2006/relationships/hyperlink" Target="https://hanam.gov.vn/Pages/lanh-dao-tinh-du-ngay-hoi-dai-doan-ket-toan-dan-toc-tai-thon-nguyen-phu-xa-thanh-huong.aspx" TargetMode="External"/><Relationship Id="rId1378" Type="http://schemas.openxmlformats.org/officeDocument/2006/relationships/hyperlink" Target="https://nghialoi.namdinh.gov.vn/" TargetMode="External"/><Relationship Id="rId1585" Type="http://schemas.openxmlformats.org/officeDocument/2006/relationships/hyperlink" Target="https://www.facebook.com/p/C%C3%B4ng-an-Ph%C6%B0%E1%BB%9Dng-Ninh-Phong-100071801581074/" TargetMode="External"/><Relationship Id="rId1792" Type="http://schemas.openxmlformats.org/officeDocument/2006/relationships/hyperlink" Target="https://kimson.ninhbinh.gov.vn/gioi-thieu/xa-kim-dong" TargetMode="External"/><Relationship Id="rId84" Type="http://schemas.openxmlformats.org/officeDocument/2006/relationships/hyperlink" Target="https://www.facebook.com/capquangchau" TargetMode="External"/><Relationship Id="rId510" Type="http://schemas.openxmlformats.org/officeDocument/2006/relationships/hyperlink" Target="https://thainguyen.gov.vn/thong-bao/-/asset_publisher/L0n17VJXU23O/content/ve-hung-yen-xem-thon-thong-minh-co-gi-khac-la/20181" TargetMode="External"/><Relationship Id="rId608" Type="http://schemas.openxmlformats.org/officeDocument/2006/relationships/hyperlink" Target="https://quynhhai.quynhphu.thaibinh.gov.vn/" TargetMode="External"/><Relationship Id="rId815" Type="http://schemas.openxmlformats.org/officeDocument/2006/relationships/hyperlink" Target="https://thuyson.thaithuy.thaibinh.gov.vn/" TargetMode="External"/><Relationship Id="rId1238" Type="http://schemas.openxmlformats.org/officeDocument/2006/relationships/hyperlink" Target="https://hcc.namdinh.gov.vn/portaldvc/KenhTin/dich-vu-cong-truc-tuyen.aspx?_dv=20342527-4469-C599-EB08-9B6EBD0EC40C" TargetMode="External"/><Relationship Id="rId1445" Type="http://schemas.openxmlformats.org/officeDocument/2006/relationships/hyperlink" Target="https://www.facebook.com/quehuongXuanChau/" TargetMode="External"/><Relationship Id="rId1652" Type="http://schemas.openxmlformats.org/officeDocument/2006/relationships/hyperlink" Target="https://www.facebook.com/p/C%C3%B4ng-an-X%C3%A3-Qu%E1%BA%A3ng-L%E1%BA%A1c-Huy%E1%BB%87n-Nho-Quan-100080957610196/" TargetMode="External"/><Relationship Id="rId1000" Type="http://schemas.openxmlformats.org/officeDocument/2006/relationships/hyperlink" Target="https://vuthu.thaibinh.gov.vn/" TargetMode="External"/><Relationship Id="rId1305" Type="http://schemas.openxmlformats.org/officeDocument/2006/relationships/hyperlink" Target="https://www.facebook.com/p/C%C3%B4ng-an-Th%E1%BB%8B-tr%E1%BA%A5n-L%C3%A2m-%C3%9D-Y%C3%AAn-Nam-%C4%90%E1%BB%8Bnh-100080254186975/" TargetMode="External"/><Relationship Id="rId1957" Type="http://schemas.openxmlformats.org/officeDocument/2006/relationships/hyperlink" Target="https://www.facebook.com/p/C%C3%B4ng-an-x%C3%A3-Hi%E1%BB%81n-Chung-Huy%E1%BB%87n-Quan-H%C3%B3a-100063601194744/" TargetMode="External"/><Relationship Id="rId1512" Type="http://schemas.openxmlformats.org/officeDocument/2006/relationships/hyperlink" Target="https://giaophong.namdinh.gov.vn/to-chuc-bo-may" TargetMode="External"/><Relationship Id="rId1817" Type="http://schemas.openxmlformats.org/officeDocument/2006/relationships/hyperlink" Target="https://www.facebook.com/p/C%C3%B4ng-An-X%C3%A3-Y%C3%AAn-M%E1%BB%B9-100076954121688/" TargetMode="External"/><Relationship Id="rId11" Type="http://schemas.openxmlformats.org/officeDocument/2006/relationships/hyperlink" Target="https://www.facebook.com/profile.php?id=100069324514973" TargetMode="External"/><Relationship Id="rId398" Type="http://schemas.openxmlformats.org/officeDocument/2006/relationships/hyperlink" Target="https://www.facebook.com/profile.php?id=61552180223874" TargetMode="External"/><Relationship Id="rId2079" Type="http://schemas.openxmlformats.org/officeDocument/2006/relationships/hyperlink" Target="https://locthinh.ngoclac.thanhhoa.gov.vn/?call=file.download&amp;file_id=637513649" TargetMode="External"/><Relationship Id="rId160" Type="http://schemas.openxmlformats.org/officeDocument/2006/relationships/hyperlink" Target="https://www.facebook.com/profile.php?id=100080448707733" TargetMode="External"/><Relationship Id="rId258" Type="http://schemas.openxmlformats.org/officeDocument/2006/relationships/hyperlink" Target="https://www.facebook.com/profile.php?id=100072479108806" TargetMode="External"/><Relationship Id="rId465" Type="http://schemas.openxmlformats.org/officeDocument/2006/relationships/hyperlink" Target="https://www.facebook.com/p/C%C3%B4ng-an-x%C3%A3-H%E1%BB%93ng-Ti%E1%BA%BFn-huy%E1%BB%87n-Kho%C3%A1i-Ch%C3%A2u-100083154767754/" TargetMode="External"/><Relationship Id="rId672" Type="http://schemas.openxmlformats.org/officeDocument/2006/relationships/hyperlink" Target="https://www.facebook.com/tuoitretaydo/" TargetMode="External"/><Relationship Id="rId1095" Type="http://schemas.openxmlformats.org/officeDocument/2006/relationships/hyperlink" Target="https://www.facebook.com/doanthanhnienconganhanam/" TargetMode="External"/><Relationship Id="rId118" Type="http://schemas.openxmlformats.org/officeDocument/2006/relationships/hyperlink" Target="https://www.facebook.com/profile.php?id=100070127197688" TargetMode="External"/><Relationship Id="rId325" Type="http://schemas.openxmlformats.org/officeDocument/2006/relationships/hyperlink" Target="https://www.facebook.com/profile.php?id=100063494855130" TargetMode="External"/><Relationship Id="rId532" Type="http://schemas.openxmlformats.org/officeDocument/2006/relationships/hyperlink" Target="https://www.facebook.com/events/c%C3%B4ng-ty-%C4%91%E1%BA%A5u-gi%C3%A1-h%E1%BB%A3p-danh-%C4%91%E1%BA%A1i-d%C6%B0%C6%A1ng-long/%C4%91%E1%BA%A5u-gi%C3%A1-t%C3%A0i-s%E1%BA%A3n-t%E1%BA%A1i-th%C3%B4n-tr%C3%A0-b%E1%BB%93-phan-s%C3%A0o-nam-huy%E1%BB%87n-ph%C3%B9-c%E1%BB%AB/644082676143454/" TargetMode="External"/><Relationship Id="rId977" Type="http://schemas.openxmlformats.org/officeDocument/2006/relationships/hyperlink" Target="https://kienxuong.thaibinh.gov.vn/cac-don-vi-hanh-chinh/xa-nam-binh" TargetMode="External"/><Relationship Id="rId1162" Type="http://schemas.openxmlformats.org/officeDocument/2006/relationships/hyperlink" Target="https://www.facebook.com/doanthanhnienconganhanam/" TargetMode="External"/><Relationship Id="rId2006" Type="http://schemas.openxmlformats.org/officeDocument/2006/relationships/hyperlink" Target="http://vannho.bathuoc.gov.vn/web/trang-chu/he-thong-chinh-tri/uy-ban-nhan-dan" TargetMode="External"/><Relationship Id="rId837" Type="http://schemas.openxmlformats.org/officeDocument/2006/relationships/hyperlink" Target="https://thaihung.thaithuy.thaibinh.gov.vn/" TargetMode="External"/><Relationship Id="rId1022" Type="http://schemas.openxmlformats.org/officeDocument/2006/relationships/hyperlink" Target="https://www.facebook.com/p/Tu%E1%BB%95i-tr%E1%BA%BB-C%C3%B4ng-an-Th%C3%A1i-B%C3%ACnh-100068113789461/" TargetMode="External"/><Relationship Id="rId1467" Type="http://schemas.openxmlformats.org/officeDocument/2006/relationships/hyperlink" Target="https://dichvucong.namdinh.gov.vn/portaldvc/KenhTin/dich-vu-cong-truc-tuyen.aspx?_dv=3B7C0934-DBBB-4144-9C92-CC25BB3C269E" TargetMode="External"/><Relationship Id="rId1674" Type="http://schemas.openxmlformats.org/officeDocument/2006/relationships/hyperlink" Target="https://www.facebook.com/p/C%C3%B4ng-an-X%C3%A3-Gia-Th%E1%BB%8Bnh-Huy%E1%BB%87n-Gia-Vi%E1%BB%85n-100079168254164/" TargetMode="External"/><Relationship Id="rId1881" Type="http://schemas.openxmlformats.org/officeDocument/2006/relationships/hyperlink" Target="https://donghung.thaibinh.gov.vn/" TargetMode="External"/><Relationship Id="rId904" Type="http://schemas.openxmlformats.org/officeDocument/2006/relationships/hyperlink" Target="https://thaibinh.gov.vn/van-ban-phap-luat/van-ban-dieu-hanh/ve-viec-cho-phep-uy-ban-nhan-dan-xa-bac-hai-huyen-tien-hai-c.html" TargetMode="External"/><Relationship Id="rId1327" Type="http://schemas.openxmlformats.org/officeDocument/2006/relationships/hyperlink" Target="https://yenduong.namdinh.gov.vn/" TargetMode="External"/><Relationship Id="rId1534" Type="http://schemas.openxmlformats.org/officeDocument/2006/relationships/hyperlink" Target="https://dichvucong.namdinh.gov.vn/portaldvc/KenhTin/dich-vu-cong-truc-tuyen.aspx?_dv=E45026D9-2255-FA13-012E-8DFA6152FFB3" TargetMode="External"/><Relationship Id="rId1741" Type="http://schemas.openxmlformats.org/officeDocument/2006/relationships/hyperlink" Target="https://www.facebook.com/khanhthuy.yknb/" TargetMode="External"/><Relationship Id="rId1979" Type="http://schemas.openxmlformats.org/officeDocument/2006/relationships/hyperlink" Target="https://www.facebook.com/p/C%C3%B4ng-an-x%C3%A3-%C4%90i%E1%BB%81n-Trung-V%C3%AC-nh%C3%A2n-d%C3%A2n-ph%E1%BB%A5c-v%E1%BB%A5-100071839613381/" TargetMode="External"/><Relationship Id="rId33" Type="http://schemas.openxmlformats.org/officeDocument/2006/relationships/hyperlink" Target="https://www.facebook.com/conganthitranlangchanh" TargetMode="External"/><Relationship Id="rId1601" Type="http://schemas.openxmlformats.org/officeDocument/2006/relationships/hyperlink" Target="https://www.facebook.com/p/C%C3%B4ng-an-x%C3%A3-%C4%90%C3%B4ng-S%C6%A1n-TP-Tam-%C4%90i%E1%BB%87p-100080080608702/" TargetMode="External"/><Relationship Id="rId1839" Type="http://schemas.openxmlformats.org/officeDocument/2006/relationships/hyperlink" Target="https://www.facebook.com/p/C%C3%B4ng-an-ph%C6%B0%E1%BB%9Dng-Ba-%C4%90%C3%ACnh-TP-Thanh-H%C3%B3a-100063961240575/" TargetMode="External"/><Relationship Id="rId182" Type="http://schemas.openxmlformats.org/officeDocument/2006/relationships/hyperlink" Target="https://www.facebook.com/profile.php?id=100079168254164" TargetMode="External"/><Relationship Id="rId1906" Type="http://schemas.openxmlformats.org/officeDocument/2006/relationships/hyperlink" Target="https://bimson.thanhhoa.gov.vn/web/trang-chu/bo-may-hanh-chinh/cac-phuong-xa/xa-ha-lan.html" TargetMode="External"/><Relationship Id="rId487" Type="http://schemas.openxmlformats.org/officeDocument/2006/relationships/hyperlink" Target="https://www.facebook.com/truongthcstoangthangkimdonghungyen/" TargetMode="External"/><Relationship Id="rId694" Type="http://schemas.openxmlformats.org/officeDocument/2006/relationships/hyperlink" Target="https://doclap.hungha.thaibinh.gov.vn/quye-t-di-nh-ban-ha-nh-quy-di-nh-ve-thu-c-hie-n-ne-p-so-ng-van-ho-a-tren-di-a-ba-n-ti-nh-tha-i-bi-nh.html" TargetMode="External"/><Relationship Id="rId2070" Type="http://schemas.openxmlformats.org/officeDocument/2006/relationships/hyperlink" Target="https://www.facebook.com/QuangTrungNgocLacThanhHoa/" TargetMode="External"/><Relationship Id="rId347" Type="http://schemas.openxmlformats.org/officeDocument/2006/relationships/hyperlink" Target="https://www.facebook.com/profile.php?id=100071336199010" TargetMode="External"/><Relationship Id="rId999" Type="http://schemas.openxmlformats.org/officeDocument/2006/relationships/hyperlink" Target="https://vuthu.thaibinh.gov.vn/tin-tuc/chinh-tri/hoi-dong-nhan-dan-xa-minh-khai-khoa-xx-to-chuc-ky-hop-thu-nh.html" TargetMode="External"/><Relationship Id="rId1184" Type="http://schemas.openxmlformats.org/officeDocument/2006/relationships/hyperlink" Target="https://www.facebook.com/conganhanamonline/videos/x%C3%A3-nguy%C3%AAn-l%C3%BD-l%C3%BD-nh%C3%A2n-t%E1%BB%95-ch%E1%BB%A9c-h%E1%BB%99i-ngh%E1%BB%8B-ng%C3%A0y-h%E1%BB%99i-to%C3%A0n-d%C3%A2n-b%E1%BA%A3o-v%E1%BB%87-antq/319120519289319/" TargetMode="External"/><Relationship Id="rId2028" Type="http://schemas.openxmlformats.org/officeDocument/2006/relationships/hyperlink" Target="https://dbndthanhhoa.gov.vn/portal/pages/2013-10-07/Ban-Phap-che-Hoi-dong-nhan-dan-tinh-lam-viec-voi-B-514615.aspx" TargetMode="External"/><Relationship Id="rId554" Type="http://schemas.openxmlformats.org/officeDocument/2006/relationships/hyperlink" Target="https://congan.thaibinh.gov.vn/tin-tuc/tin-trong-nganh/phuong-de-tham-thanh-pho-thai-binh-to-chuc-diem-ngay-hoi-toa.html" TargetMode="External"/><Relationship Id="rId761" Type="http://schemas.openxmlformats.org/officeDocument/2006/relationships/hyperlink" Target="https://www.facebook.com/p/Tu%E1%BB%95i-tr%E1%BA%BB-C%C3%B4ng-an-huy%E1%BB%87n-Th%C3%A1i-Th%E1%BB%A5y-100083773900284/?locale=cy_GB" TargetMode="External"/><Relationship Id="rId859" Type="http://schemas.openxmlformats.org/officeDocument/2006/relationships/hyperlink" Target="https://www.quangninh.gov.vn/donvi/huyentienyen/Trang/ChiTietBVGioiThieu.aspx?bvid=67" TargetMode="External"/><Relationship Id="rId1391" Type="http://schemas.openxmlformats.org/officeDocument/2006/relationships/hyperlink" Target="https://dichvucong.namdinh.gov.vn/portaldvc/KenhTin/dich-vu-cong-truc-tuyen.aspx?_dv=4284B5CC-ABA9-377A-83C7-14E8075CC074" TargetMode="External"/><Relationship Id="rId1489" Type="http://schemas.openxmlformats.org/officeDocument/2006/relationships/hyperlink" Target="https://www.facebook.com/CaxBH/?locale=vi_VN" TargetMode="External"/><Relationship Id="rId1696" Type="http://schemas.openxmlformats.org/officeDocument/2006/relationships/hyperlink" Target="https://ninhgiang.hoalu.ninhbinh.gov.vn/" TargetMode="External"/><Relationship Id="rId207" Type="http://schemas.openxmlformats.org/officeDocument/2006/relationships/hyperlink" Target="https://www.facebook.com/profile.php?id=100071329603605" TargetMode="External"/><Relationship Id="rId414" Type="http://schemas.openxmlformats.org/officeDocument/2006/relationships/hyperlink" Target="https://www.facebook.com/profile.php?id=100086777988059" TargetMode="External"/><Relationship Id="rId621" Type="http://schemas.openxmlformats.org/officeDocument/2006/relationships/hyperlink" Target="https://www.facebook.com/p/Tu%E1%BB%95i-tr%E1%BA%BB-C%C3%B4ng-an-Th%C3%A1i-B%C3%ACnh-100068113789461/" TargetMode="External"/><Relationship Id="rId1044" Type="http://schemas.openxmlformats.org/officeDocument/2006/relationships/hyperlink" Target="https://www.facebook.com/people/C%C3%B4ng-an-x%C3%A3-TI%C3%8AN-T%C3%82N/100082973810090/" TargetMode="External"/><Relationship Id="rId1251" Type="http://schemas.openxmlformats.org/officeDocument/2006/relationships/hyperlink" Target="https://www.facebook.com/p/C%C3%B4ng-an-ph%C6%B0%E1%BB%9Dng-L%E1%BB%99c-H%E1%BA%A1-100071841109554/" TargetMode="External"/><Relationship Id="rId1349" Type="http://schemas.openxmlformats.org/officeDocument/2006/relationships/hyperlink" Target="https://yendong.namdinh.gov.vn/uy-ban-nhan-dan" TargetMode="External"/><Relationship Id="rId719" Type="http://schemas.openxmlformats.org/officeDocument/2006/relationships/hyperlink" Target="https://thaibinh.gov.vn/van-ban-phap-luat/van-ban-dieu-hanh/ve-viec-cho-phep-uy-ban-nhan-dan-xa-chuong-duong-huyen-dong-.html" TargetMode="External"/><Relationship Id="rId926" Type="http://schemas.openxmlformats.org/officeDocument/2006/relationships/hyperlink" Target="https://kienxuong.thaibinh.gov.vn/cac-don-vi-hanh-chinh/xa-an-binh" TargetMode="External"/><Relationship Id="rId1111" Type="http://schemas.openxmlformats.org/officeDocument/2006/relationships/hyperlink" Target="https://stp.hanam.gov.vn/Pages/thong-bao-to-chuc-dau-gia-quyen-su-dung-dat-tai-xa-ngoc-son-huyen-kim-bang-637251157078117161.aspx" TargetMode="External"/><Relationship Id="rId1556" Type="http://schemas.openxmlformats.org/officeDocument/2006/relationships/hyperlink" Target="https://haihau.namdinh.gov.vn/" TargetMode="External"/><Relationship Id="rId1763" Type="http://schemas.openxmlformats.org/officeDocument/2006/relationships/hyperlink" Target="https://www.facebook.com/tuoitreconganquangbinh/" TargetMode="External"/><Relationship Id="rId1970" Type="http://schemas.openxmlformats.org/officeDocument/2006/relationships/hyperlink" Target="https://www.facebook.com/xuanphu000/" TargetMode="External"/><Relationship Id="rId55" Type="http://schemas.openxmlformats.org/officeDocument/2006/relationships/hyperlink" Target="https://www.facebook.com/profile.php?id=61552093680889" TargetMode="External"/><Relationship Id="rId1209" Type="http://schemas.openxmlformats.org/officeDocument/2006/relationships/hyperlink" Target="https://lynhan.hanam.gov.vn/Pages/Thong-tin-ve-lanh-%C4%91ao-xa--thi-tran792346957.aspx" TargetMode="External"/><Relationship Id="rId1416" Type="http://schemas.openxmlformats.org/officeDocument/2006/relationships/hyperlink" Target="https://trungdong.namdinh.gov.vn/" TargetMode="External"/><Relationship Id="rId1623" Type="http://schemas.openxmlformats.org/officeDocument/2006/relationships/hyperlink" Target="https://www.facebook.com/tuoitreconganquangbinh/" TargetMode="External"/><Relationship Id="rId1830" Type="http://schemas.openxmlformats.org/officeDocument/2006/relationships/hyperlink" Target="https://www.facebook.com/p/C%C3%B4ng-an-ph%C6%B0%E1%BB%9Dng-Nam-Ng%E1%BA%A1n-Th%C3%A0nh-ph%E1%BB%91-Thanh-H%C3%B3a-100070127197688/" TargetMode="External"/><Relationship Id="rId1928" Type="http://schemas.openxmlformats.org/officeDocument/2006/relationships/hyperlink" Target="https://quangdai.samson.thanhhoa.gov.vn/" TargetMode="External"/><Relationship Id="rId2092" Type="http://schemas.openxmlformats.org/officeDocument/2006/relationships/hyperlink" Target="https://www.facebook.com/p/C%C3%B4ng-an-x%C3%A3-Minh-Ti%E1%BA%BFn-100063708079827/" TargetMode="External"/><Relationship Id="rId271" Type="http://schemas.openxmlformats.org/officeDocument/2006/relationships/hyperlink" Target="https://www.facebook.com/profile.php?id=100072049415473" TargetMode="External"/><Relationship Id="rId131" Type="http://schemas.openxmlformats.org/officeDocument/2006/relationships/hyperlink" Target="https://www.facebook.com/profile.php?id=100079872630834" TargetMode="External"/><Relationship Id="rId369" Type="http://schemas.openxmlformats.org/officeDocument/2006/relationships/hyperlink" Target="https://www.facebook.com/profile.php?id=100064223348737" TargetMode="External"/><Relationship Id="rId576" Type="http://schemas.openxmlformats.org/officeDocument/2006/relationships/hyperlink" Target="https://thaibinh.gov.vn/van-ban-phap-luat/van-ban-dieu-hanh/ve-viec-giao-dat-cho-uy-ban-nhan-dan-xa-tan-binh-thanh-pho-t.html" TargetMode="External"/><Relationship Id="rId783" Type="http://schemas.openxmlformats.org/officeDocument/2006/relationships/hyperlink" Target="https://www.facebook.com/p/Tu%E1%BB%95i-tr%E1%BA%BB-C%C3%B4ng-an-huy%E1%BB%87n-Th%C3%A1i-Th%E1%BB%A5y-100083773900284/" TargetMode="External"/><Relationship Id="rId990" Type="http://schemas.openxmlformats.org/officeDocument/2006/relationships/hyperlink" Target="https://www.quangninh.gov.vn/donvi/TXQuangYen/Trang/ChiTietBVGioiThieu.aspx?bvid=203" TargetMode="External"/><Relationship Id="rId229" Type="http://schemas.openxmlformats.org/officeDocument/2006/relationships/hyperlink" Target="https://www.facebook.com/profile.php?id=100083660763607" TargetMode="External"/><Relationship Id="rId436" Type="http://schemas.openxmlformats.org/officeDocument/2006/relationships/hyperlink" Target="https://www.facebook.com/conganxaquynhtho" TargetMode="External"/><Relationship Id="rId643" Type="http://schemas.openxmlformats.org/officeDocument/2006/relationships/hyperlink" Target="https://www.facebook.com/p/Tu%E1%BB%95i-tr%E1%BA%BB-C%C3%B4ng-an-Th%C3%A1i-B%C3%ACnh-100068113789461/" TargetMode="External"/><Relationship Id="rId1066" Type="http://schemas.openxmlformats.org/officeDocument/2006/relationships/hyperlink" Target="https://www.facebook.com/thehanh78/" TargetMode="External"/><Relationship Id="rId1273" Type="http://schemas.openxmlformats.org/officeDocument/2006/relationships/hyperlink" Target="https://dichvucong.namdinh.gov.vn/portaldvc/KenhTin/dich-vu-cong-truc-tuyen.aspx?_dv=D07E43AF-AAB8-18D8-01CA-24DC89019F0D" TargetMode="External"/><Relationship Id="rId1480" Type="http://schemas.openxmlformats.org/officeDocument/2006/relationships/hyperlink" Target="https://giaohuong.namdinh.gov.vn/to-chuc-bo-may" TargetMode="External"/><Relationship Id="rId2117" Type="http://schemas.openxmlformats.org/officeDocument/2006/relationships/hyperlink" Target="https://www.facebook.com/caxcamchaucamthuy/?locale=vi_VN" TargetMode="External"/><Relationship Id="rId850" Type="http://schemas.openxmlformats.org/officeDocument/2006/relationships/hyperlink" Target="https://www.facebook.com/groups/255866228298378/" TargetMode="External"/><Relationship Id="rId948" Type="http://schemas.openxmlformats.org/officeDocument/2006/relationships/hyperlink" Target="https://kienxuong.thaibinh.gov.vn/cac-don-vi-hanh-chinh/xa-quang-lich" TargetMode="External"/><Relationship Id="rId1133" Type="http://schemas.openxmlformats.org/officeDocument/2006/relationships/hyperlink" Target="https://www.facebook.com/doanthanhnienconganhanam/" TargetMode="External"/><Relationship Id="rId1578" Type="http://schemas.openxmlformats.org/officeDocument/2006/relationships/hyperlink" Target="https://www.facebook.com/tuoitreconganninhbinh/" TargetMode="External"/><Relationship Id="rId1785" Type="http://schemas.openxmlformats.org/officeDocument/2006/relationships/hyperlink" Target="https://www.facebook.com/p/C%C3%B4ng-an-x%C3%A3-Kim-M%E1%BB%B9-100071438239232/" TargetMode="External"/><Relationship Id="rId1992" Type="http://schemas.openxmlformats.org/officeDocument/2006/relationships/hyperlink" Target="https://luongtrung.bathuoc.thanhhoa.gov.vn/web/trang-chu/he-thong-chinh-tri/uy-ban-nhan-dan" TargetMode="External"/><Relationship Id="rId77" Type="http://schemas.openxmlformats.org/officeDocument/2006/relationships/hyperlink" Target="https://www.facebook.com/profile.php?id=100066395057535" TargetMode="External"/><Relationship Id="rId503" Type="http://schemas.openxmlformats.org/officeDocument/2006/relationships/hyperlink" Target="https://www.facebook.com/p/Tr%C6%B0%E1%BB%9Dng-THCS-%C4%90%E1%BB%A9c-H%E1%BB%A3p-100057358581811/?locale=bn_IN" TargetMode="External"/><Relationship Id="rId710" Type="http://schemas.openxmlformats.org/officeDocument/2006/relationships/hyperlink" Target="https://thaibinh.gov.vn/van-ban-phap-luat/van-ban-dieu-hanh/ve-viec-cho-phep-uy-ban-nhan-dan-xa-me-linh-huyen-dong-hung-.html" TargetMode="External"/><Relationship Id="rId808" Type="http://schemas.openxmlformats.org/officeDocument/2006/relationships/hyperlink" Target="https://www.facebook.com/p/Tu%E1%BB%95i-tr%E1%BA%BB-C%C3%B4ng-an-huy%E1%BB%87n-Th%C3%A1i-Th%E1%BB%A5y-100083773900284/" TargetMode="External"/><Relationship Id="rId1340" Type="http://schemas.openxmlformats.org/officeDocument/2006/relationships/hyperlink" Target="https://yenthang.namdinh.gov.vn/uy-ban-nhan-dan/ubnd-xa-yen-thang-218106" TargetMode="External"/><Relationship Id="rId1438" Type="http://schemas.openxmlformats.org/officeDocument/2006/relationships/hyperlink" Target="https://www.facebook.com/p/C%C3%B4ng-an-x%C3%A3-Tr%E1%BB%B1c-Th%C3%A1i-100072039308025/" TargetMode="External"/><Relationship Id="rId1645" Type="http://schemas.openxmlformats.org/officeDocument/2006/relationships/hyperlink" Target="https://www.facebook.com/tuoitreconganninhbinh/" TargetMode="External"/><Relationship Id="rId1200" Type="http://schemas.openxmlformats.org/officeDocument/2006/relationships/hyperlink" Target="https://www.facebook.com/doanthanhnienconganhanam/" TargetMode="External"/><Relationship Id="rId1852" Type="http://schemas.openxmlformats.org/officeDocument/2006/relationships/hyperlink" Target="https://tpthanhhoa.thanhhoa.gov.vn/web/gioi-thieu-chung/tin-tuc/thong-tin-phong-chong-covid-19/phong-toa-tam-thoi-cum-dan-cu-duong-nguyen-tinh-pho-bao-ngoai-phuong-dong-huong.html" TargetMode="External"/><Relationship Id="rId1505" Type="http://schemas.openxmlformats.org/officeDocument/2006/relationships/hyperlink" Target="https://giaothinh.namdinh.gov.vn/to-chuc-bo-may" TargetMode="External"/><Relationship Id="rId1712" Type="http://schemas.openxmlformats.org/officeDocument/2006/relationships/hyperlink" Target="https://ninhmy.hoalu.ninhbinh.gov.vn/" TargetMode="External"/><Relationship Id="rId293" Type="http://schemas.openxmlformats.org/officeDocument/2006/relationships/hyperlink" Target="https://www.facebook.com/profile.php?id=100080921496118" TargetMode="External"/><Relationship Id="rId153" Type="http://schemas.openxmlformats.org/officeDocument/2006/relationships/hyperlink" Target="https://www.facebook.com/profile.php?id=100076400793652" TargetMode="External"/><Relationship Id="rId360" Type="http://schemas.openxmlformats.org/officeDocument/2006/relationships/hyperlink" Target="https://www.facebook.com/profile.php?id=100071295552018" TargetMode="External"/><Relationship Id="rId598" Type="http://schemas.openxmlformats.org/officeDocument/2006/relationships/hyperlink" Target="https://thaibinh.gov.vn/van-ban-phap-luat/van-ban-dieu-hanh/ve-viec-cho-phep-uy-ban-nhan-dan-xa-an-cau-huyen-quynh-phu-s.html" TargetMode="External"/><Relationship Id="rId2041" Type="http://schemas.openxmlformats.org/officeDocument/2006/relationships/hyperlink" Target="https://trinang.langchanh.thanhhoa.gov.vn/" TargetMode="External"/><Relationship Id="rId220" Type="http://schemas.openxmlformats.org/officeDocument/2006/relationships/hyperlink" Target="https://www.facebook.com/profile.php?id=100083636100761" TargetMode="External"/><Relationship Id="rId458" Type="http://schemas.openxmlformats.org/officeDocument/2006/relationships/hyperlink" Target="https://www.facebook.com/profile.php?id=100069107072102" TargetMode="External"/><Relationship Id="rId665" Type="http://schemas.openxmlformats.org/officeDocument/2006/relationships/hyperlink" Target="https://thaibinh.gov.vn/van-ban-phap-luat/van-ban-dieu-hanh/ve-viec-cho-phep-uy-ban-nhan-dan-xa-tan-hoa-huyen-vu-thu-chu.html" TargetMode="External"/><Relationship Id="rId872" Type="http://schemas.openxmlformats.org/officeDocument/2006/relationships/hyperlink" Target="https://www.facebook.com/p/Tu%E1%BB%95i-tr%E1%BA%BB-C%C3%B4ng-an-Th%C3%A1i-B%C3%ACnh-100068113789461/" TargetMode="External"/><Relationship Id="rId1088" Type="http://schemas.openxmlformats.org/officeDocument/2006/relationships/hyperlink" Target="https://www.facebook.com/doanthanhnienconganhanam/" TargetMode="External"/><Relationship Id="rId1295" Type="http://schemas.openxmlformats.org/officeDocument/2006/relationships/hyperlink" Target="https://thanhloi.namdinh.gov.vn/" TargetMode="External"/><Relationship Id="rId318" Type="http://schemas.openxmlformats.org/officeDocument/2006/relationships/hyperlink" Target="https://www.facebook.com/profile.php?id=100075866299583" TargetMode="External"/><Relationship Id="rId525" Type="http://schemas.openxmlformats.org/officeDocument/2006/relationships/hyperlink" Target="https://dichvucong.hungyen.gov.vn/dichvucong/thongke/ajaxChiTietLinhVuc&amp;nam=2021&amp;ma_don_vi=UB_TL_THIENPHIEN&amp;ma_co_quan=UBND_H_TIEN_LU" TargetMode="External"/><Relationship Id="rId732" Type="http://schemas.openxmlformats.org/officeDocument/2006/relationships/hyperlink" Target="https://donghung.thaibinh.gov.vn/" TargetMode="External"/><Relationship Id="rId1155" Type="http://schemas.openxmlformats.org/officeDocument/2006/relationships/hyperlink" Target="https://hanam.gov.vn/" TargetMode="External"/><Relationship Id="rId1362" Type="http://schemas.openxmlformats.org/officeDocument/2006/relationships/hyperlink" Target="https://nghiason.namdinh.gov.vn/" TargetMode="External"/><Relationship Id="rId99" Type="http://schemas.openxmlformats.org/officeDocument/2006/relationships/hyperlink" Target="https://www.facebook.com/HoangQuangtpThanhHoa" TargetMode="External"/><Relationship Id="rId1015" Type="http://schemas.openxmlformats.org/officeDocument/2006/relationships/hyperlink" Target="https://soxaydung.thaibinh.gov.vn/tin-tuc/-du-an-phat-trien-nha-o-thuong-mai-khu-dan-cu-thon-thai-xa-n.html" TargetMode="External"/><Relationship Id="rId1222" Type="http://schemas.openxmlformats.org/officeDocument/2006/relationships/hyperlink" Target="https://www.facebook.com/p/C%C3%B4ng-an-x%C3%A3-Ho%C3%A0-H%E1%BA%ADu-L%C3%BD-Nh%C3%A2n-H%C3%A0-Nam-100083069663577/" TargetMode="External"/><Relationship Id="rId1667" Type="http://schemas.openxmlformats.org/officeDocument/2006/relationships/hyperlink" Target="http://giaphu.giavien.ninhbinh.gov.vn/" TargetMode="External"/><Relationship Id="rId1874" Type="http://schemas.openxmlformats.org/officeDocument/2006/relationships/hyperlink" Target="https://qppl.thanhhoa.gov.vn/" TargetMode="External"/><Relationship Id="rId1527" Type="http://schemas.openxmlformats.org/officeDocument/2006/relationships/hyperlink" Target="https://www.facebook.com/tuoitrecongansonla/" TargetMode="External"/><Relationship Id="rId1734" Type="http://schemas.openxmlformats.org/officeDocument/2006/relationships/hyperlink" Target="http://khanhvan.yenkhanh.ninhbinh.gov.vn/" TargetMode="External"/><Relationship Id="rId1941" Type="http://schemas.openxmlformats.org/officeDocument/2006/relationships/hyperlink" Target="https://www.facebook.com/100063702331996" TargetMode="External"/><Relationship Id="rId26" Type="http://schemas.openxmlformats.org/officeDocument/2006/relationships/hyperlink" Target="https://www.facebook.com/profile.php?id=100078209754538" TargetMode="External"/><Relationship Id="rId175" Type="http://schemas.openxmlformats.org/officeDocument/2006/relationships/hyperlink" Target="https://www.facebook.com/CongAn.TT.ThienTon.H.HoaLu" TargetMode="External"/><Relationship Id="rId1801" Type="http://schemas.openxmlformats.org/officeDocument/2006/relationships/hyperlink" Target="https://www.facebook.com/p/C%C3%B4ng-an-huy%E1%BB%87n-Y%C3%AAn-M%C3%B4-100033535308059/?locale=vi_VN" TargetMode="External"/><Relationship Id="rId382" Type="http://schemas.openxmlformats.org/officeDocument/2006/relationships/hyperlink" Target="https://www.facebook.com/conganxaPhuChau" TargetMode="External"/><Relationship Id="rId687" Type="http://schemas.openxmlformats.org/officeDocument/2006/relationships/hyperlink" Target="https://www.facebook.com/p/Tu%E1%BB%95i-tr%E1%BA%BB-C%C3%B4ng-an-Th%C3%A1i-B%C3%ACnh-100068113789461/" TargetMode="External"/><Relationship Id="rId2063" Type="http://schemas.openxmlformats.org/officeDocument/2006/relationships/hyperlink" Target="https://thachlap.ngoclac.thanhhoa.gov.vn/tuyen-truyen-pho-bien/dai-hoi-dang-bo-xa-thach-lap-lan-thu-xxii-247205" TargetMode="External"/><Relationship Id="rId242" Type="http://schemas.openxmlformats.org/officeDocument/2006/relationships/hyperlink" Target="https://www.facebook.com/congangiaothanh" TargetMode="External"/><Relationship Id="rId894" Type="http://schemas.openxmlformats.org/officeDocument/2006/relationships/hyperlink" Target="https://thaibinh.gov.vn/van-ban-phap-luat/van-ban-dieu-hanh/ve-viec-cho-phep-uy-ban-nhan-dan-xa-tay-tien-chuyen-muc-dich.html" TargetMode="External"/><Relationship Id="rId1177" Type="http://schemas.openxmlformats.org/officeDocument/2006/relationships/hyperlink" Target="https://hanam.gov.vn/" TargetMode="External"/><Relationship Id="rId102" Type="http://schemas.openxmlformats.org/officeDocument/2006/relationships/hyperlink" Target="https://www.facebook.com/conganxathieuvan" TargetMode="External"/><Relationship Id="rId547" Type="http://schemas.openxmlformats.org/officeDocument/2006/relationships/hyperlink" Target="https://phucu.hungyen.gov.vn/" TargetMode="External"/><Relationship Id="rId754" Type="http://schemas.openxmlformats.org/officeDocument/2006/relationships/hyperlink" Target="https://www.facebook.com/ConganxaHongGiang/" TargetMode="External"/><Relationship Id="rId961" Type="http://schemas.openxmlformats.org/officeDocument/2006/relationships/hyperlink" Target="https://www.facebook.com/goicavuthangthaibinhcoba/" TargetMode="External"/><Relationship Id="rId1384" Type="http://schemas.openxmlformats.org/officeDocument/2006/relationships/hyperlink" Target="https://namgiang-namtruc.namdinh.gov.vn/" TargetMode="External"/><Relationship Id="rId1591" Type="http://schemas.openxmlformats.org/officeDocument/2006/relationships/hyperlink" Target="https://namson.tamdiep.ninhbinh.gov.vn/" TargetMode="External"/><Relationship Id="rId1689" Type="http://schemas.openxmlformats.org/officeDocument/2006/relationships/hyperlink" Target="https://www.facebook.com/tuoitreconganquangbinh/" TargetMode="External"/><Relationship Id="rId90" Type="http://schemas.openxmlformats.org/officeDocument/2006/relationships/hyperlink" Target="https://www.facebook.com/profile.php?id=100064039745299" TargetMode="External"/><Relationship Id="rId407" Type="http://schemas.openxmlformats.org/officeDocument/2006/relationships/hyperlink" Target="https://www.facebook.com/profile.php?id=100093518395170" TargetMode="External"/><Relationship Id="rId614" Type="http://schemas.openxmlformats.org/officeDocument/2006/relationships/hyperlink" Target="https://quynhphu.thaibinh.gov.vn/" TargetMode="External"/><Relationship Id="rId821" Type="http://schemas.openxmlformats.org/officeDocument/2006/relationships/hyperlink" Target="https://thaithuy.thaibinh.gov.vn/" TargetMode="External"/><Relationship Id="rId1037" Type="http://schemas.openxmlformats.org/officeDocument/2006/relationships/hyperlink" Target="https://congan.hanam.gov.vn/index.php/vi/news/tin-hoat-dong/uy-ban-nhan-dan-phuong-liem-chinh-thanh-pho-phu-ly-trien-khai-xay-dung-mo-hinh-phuong-khong-co-hoat-dong-tin-dung-den-853.html" TargetMode="External"/><Relationship Id="rId1244" Type="http://schemas.openxmlformats.org/officeDocument/2006/relationships/hyperlink" Target="https://www.facebook.com/UbndPhuongNangTinh/?locale=vi_VN" TargetMode="External"/><Relationship Id="rId1451" Type="http://schemas.openxmlformats.org/officeDocument/2006/relationships/hyperlink" Target="https://xuantruong.namdinh.gov.vn/" TargetMode="External"/><Relationship Id="rId1896" Type="http://schemas.openxmlformats.org/officeDocument/2006/relationships/hyperlink" Target="https://lamson.bimson.thanhhoa.gov.vn/" TargetMode="External"/><Relationship Id="rId919" Type="http://schemas.openxmlformats.org/officeDocument/2006/relationships/hyperlink" Target="https://tienhai.thaibinh.gov.vn/" TargetMode="External"/><Relationship Id="rId1104" Type="http://schemas.openxmlformats.org/officeDocument/2006/relationships/hyperlink" Target="https://www.facebook.com/p/C%C3%B4ng-an-x%C3%A3-%C4%90%E1%BB%93ng-Ho%C3%A1-100072175101945/" TargetMode="External"/><Relationship Id="rId1311" Type="http://schemas.openxmlformats.org/officeDocument/2006/relationships/hyperlink" Target="https://www.facebook.com/people/C%C3%B4ng-an-X%C3%A3-T%C3%A2n-Minh-%C3%9D-Y%C3%AAn-Nam-%C4%90%E1%BB%8Bnh/100066970965336/" TargetMode="External"/><Relationship Id="rId1549" Type="http://schemas.openxmlformats.org/officeDocument/2006/relationships/hyperlink" Target="https://www.facebook.com/p/Tu%E1%BB%95i-tr%E1%BA%BB-C%C3%B4ng-an-huy%E1%BB%87n-Ninh-Ph%C6%B0%E1%BB%9Bc-100068114569027/" TargetMode="External"/><Relationship Id="rId1756" Type="http://schemas.openxmlformats.org/officeDocument/2006/relationships/hyperlink" Target="https://www.facebook.com/tuoitreconganquangbinh/" TargetMode="External"/><Relationship Id="rId1963" Type="http://schemas.openxmlformats.org/officeDocument/2006/relationships/hyperlink" Target="https://www.facebook.com/THANHHOATINHDOAN/?locale=vi_VN" TargetMode="External"/><Relationship Id="rId48" Type="http://schemas.openxmlformats.org/officeDocument/2006/relationships/hyperlink" Target="https://www.facebook.com/conganxathanhlam" TargetMode="External"/><Relationship Id="rId1409" Type="http://schemas.openxmlformats.org/officeDocument/2006/relationships/hyperlink" Target="https://www.facebook.com/NamThaiVillage/?locale=vi_VN" TargetMode="External"/><Relationship Id="rId1616" Type="http://schemas.openxmlformats.org/officeDocument/2006/relationships/hyperlink" Target="https://www.facebook.com/silvercloudretreat/" TargetMode="External"/><Relationship Id="rId1823" Type="http://schemas.openxmlformats.org/officeDocument/2006/relationships/hyperlink" Target="https://yenthanh.yenmo.ninhbinh.gov.vn/pages/lien-he" TargetMode="External"/><Relationship Id="rId197" Type="http://schemas.openxmlformats.org/officeDocument/2006/relationships/hyperlink" Target="https://www.facebook.com/profile.php?id=100071408089953" TargetMode="External"/><Relationship Id="rId2085" Type="http://schemas.openxmlformats.org/officeDocument/2006/relationships/hyperlink" Target="https://phunggiao.ngoclac.thanhhoa.gov.vn/tin-van-hoa-the-thao/truong-tieu-hoc-xa-phung-giao-huyen-ngoc-lac-tinh-thanh-hoa-to-chuc-tot-le-khai-giang-nam-hoc-mo-249414" TargetMode="External"/><Relationship Id="rId264" Type="http://schemas.openxmlformats.org/officeDocument/2006/relationships/hyperlink" Target="https://www.facebook.com/profile.php?id=100063343892280" TargetMode="External"/><Relationship Id="rId471" Type="http://schemas.openxmlformats.org/officeDocument/2006/relationships/hyperlink" Target="https://dichvucong.hungyen.gov.vn/dichvucong/hotline" TargetMode="External"/><Relationship Id="rId124" Type="http://schemas.openxmlformats.org/officeDocument/2006/relationships/hyperlink" Target="https://www.facebook.com/profile.php?id=100076954121688" TargetMode="External"/><Relationship Id="rId569" Type="http://schemas.openxmlformats.org/officeDocument/2006/relationships/hyperlink" Target="https://thaibinh.gov.vn/van-ban-phap-luat/van-ban-dieu-hanh/ve-viec-cho-phep-uy-ban-nhan-dan-xa-dong-my-thanh-pho-thai-b3.html" TargetMode="External"/><Relationship Id="rId776" Type="http://schemas.openxmlformats.org/officeDocument/2006/relationships/hyperlink" Target="https://thaibinh.gov.vn/van-ban-phap-luat/van-ban-dieu-hanh/ve-viec-cho-phep-uy-ban-nhan-dan-xa-thuy-truong-huyen-thai-t.html" TargetMode="External"/><Relationship Id="rId983" Type="http://schemas.openxmlformats.org/officeDocument/2006/relationships/hyperlink" Target="https://vuthu.thaibinh.gov.vn/" TargetMode="External"/><Relationship Id="rId1199" Type="http://schemas.openxmlformats.org/officeDocument/2006/relationships/hyperlink" Target="https://lynhan.hanam.gov.vn/Pages/thong-bao-to-chuc-dau-gia-quyen-su-dung-dat-tai-xa-nhan-dao-huyen-ly-nhan.aspx" TargetMode="External"/><Relationship Id="rId331" Type="http://schemas.openxmlformats.org/officeDocument/2006/relationships/hyperlink" Target="https://www.facebook.com/profile.php?id=100071478154627" TargetMode="External"/><Relationship Id="rId429" Type="http://schemas.openxmlformats.org/officeDocument/2006/relationships/hyperlink" Target="https://www.facebook.com/profile.php?id=100072482591959" TargetMode="External"/><Relationship Id="rId636" Type="http://schemas.openxmlformats.org/officeDocument/2006/relationships/hyperlink" Target="https://www.facebook.com/ConganxaDongVinh/" TargetMode="External"/><Relationship Id="rId1059" Type="http://schemas.openxmlformats.org/officeDocument/2006/relationships/hyperlink" Target="https://www.facebook.com/doanthanhnienconganhanam/" TargetMode="External"/><Relationship Id="rId1266" Type="http://schemas.openxmlformats.org/officeDocument/2006/relationships/hyperlink" Target="https://myha.namdinh.gov.vn/" TargetMode="External"/><Relationship Id="rId1473" Type="http://schemas.openxmlformats.org/officeDocument/2006/relationships/hyperlink" Target="https://www.facebook.com/p/C%C3%B4ng-an-x%C3%A3-Xu%C3%A2n-Ninh-100066546561529/" TargetMode="External"/><Relationship Id="rId2012" Type="http://schemas.openxmlformats.org/officeDocument/2006/relationships/hyperlink" Target="https://www.facebook.com/TuoitreConganVinhPhuc/" TargetMode="External"/><Relationship Id="rId843" Type="http://schemas.openxmlformats.org/officeDocument/2006/relationships/hyperlink" Target="https://thaithuy.thaibinh.gov.vn/" TargetMode="External"/><Relationship Id="rId1126" Type="http://schemas.openxmlformats.org/officeDocument/2006/relationships/hyperlink" Target="https://www.facebook.com/p/C%C3%B4ng-an-x%C3%A3-Thanh-B%C3%ACnh-Th%E1%BB%8Bnh-huy%E1%BB%87n-%C4%90%E1%BB%A9c-Th%E1%BB%8D-t%E1%BB%89nh-H%C3%A0-T%C4%A9nh-100064085291262/" TargetMode="External"/><Relationship Id="rId1680" Type="http://schemas.openxmlformats.org/officeDocument/2006/relationships/hyperlink" Target="https://www.facebook.com/p/C%C3%B4ng-an-X%C3%A3-Gia-Th%E1%BA%AFng-huy%E1%BB%87n-Gia-Vi%E1%BB%85n-t%E1%BB%89nh-Ninh-B%C3%ACnh-100076327599000/" TargetMode="External"/><Relationship Id="rId1778" Type="http://schemas.openxmlformats.org/officeDocument/2006/relationships/hyperlink" Target="https://kimson.ninhbinh.gov.vn/gioi-thieu/xa-lai-thanh" TargetMode="External"/><Relationship Id="rId1985" Type="http://schemas.openxmlformats.org/officeDocument/2006/relationships/hyperlink" Target="https://www.facebook.com/p/C%C3%B4ng-an-x%C3%A3-%C3%81i-Th%C6%B0%E1%BB%A3ng-100064179360947/" TargetMode="External"/><Relationship Id="rId703" Type="http://schemas.openxmlformats.org/officeDocument/2006/relationships/hyperlink" Target="https://thaibinh.gov.vn/van-ban-phap-luat/van-ban-dieu-hanh/ve-viec-cho-phep-uy-ban-nhan-dan-xa-an-chau-huyen-dong-hung-.html" TargetMode="External"/><Relationship Id="rId910" Type="http://schemas.openxmlformats.org/officeDocument/2006/relationships/hyperlink" Target="https://thaibinh.gov.vn/van-ban-phap-luat/van-ban-dieu-hanh/ve-viec-cho-phep-uy-ban-nhan-dan-xa-nam-thanh-huyen-tien-hai.html" TargetMode="External"/><Relationship Id="rId1333" Type="http://schemas.openxmlformats.org/officeDocument/2006/relationships/hyperlink" Target="https://yenninh.namdinh.gov.vn/gioi-thieu" TargetMode="External"/><Relationship Id="rId1540" Type="http://schemas.openxmlformats.org/officeDocument/2006/relationships/hyperlink" Target="https://haison-haihau.namdinh.gov.vn/" TargetMode="External"/><Relationship Id="rId1638" Type="http://schemas.openxmlformats.org/officeDocument/2006/relationships/hyperlink" Target="http://sonlai.nhoquan.ninhbinh.gov.vn/" TargetMode="External"/><Relationship Id="rId1400" Type="http://schemas.openxmlformats.org/officeDocument/2006/relationships/hyperlink" Target="https://dichvucong.namdinh.gov.vn/portaldvc/KenhTin/dich-vu-cong-truc-tuyen.aspx?_dv=B841FF74-89B4-82E4-79FF-BCCB8B9BDF0E" TargetMode="External"/><Relationship Id="rId1845" Type="http://schemas.openxmlformats.org/officeDocument/2006/relationships/hyperlink" Target="https://www.facebook.com/conganphuongdongson/" TargetMode="External"/><Relationship Id="rId1705" Type="http://schemas.openxmlformats.org/officeDocument/2006/relationships/hyperlink" Target="https://www.facebook.com/p/C%C3%B4ng-an-x%C3%A3-Ninh-H%E1%BA%A3i-100078454072636/" TargetMode="External"/><Relationship Id="rId1912" Type="http://schemas.openxmlformats.org/officeDocument/2006/relationships/hyperlink" Target="https://truongson.samson.thanhhoa.gov.vn/" TargetMode="External"/><Relationship Id="rId286" Type="http://schemas.openxmlformats.org/officeDocument/2006/relationships/hyperlink" Target="https://www.facebook.com/CAXMyHa" TargetMode="External"/><Relationship Id="rId493" Type="http://schemas.openxmlformats.org/officeDocument/2006/relationships/hyperlink" Target="https://sonv.hungyen.gov.vn/kiem-tra-cong-tac-trien-khai-thuc-hien-sap-xep-don-vi-hanh-chinh-cap-xa-tren-dia-ban-tinh-hung-yen-giai-doan-2023-2025-tai-mot-so-dia-phuong-c21202.html" TargetMode="External"/><Relationship Id="rId146" Type="http://schemas.openxmlformats.org/officeDocument/2006/relationships/hyperlink" Target="https://www.facebook.com/profile.php?id=100063821294715" TargetMode="External"/><Relationship Id="rId353" Type="http://schemas.openxmlformats.org/officeDocument/2006/relationships/hyperlink" Target="https://www.facebook.com/profile.php?id=100071295552018" TargetMode="External"/><Relationship Id="rId560" Type="http://schemas.openxmlformats.org/officeDocument/2006/relationships/hyperlink" Target="https://www.facebook.com/people/C%C3%B4ng-an-ph%C6%B0%E1%BB%9Dng-Tr%E1%BA%A7n-H%C6%B0ng-%C4%90%E1%BA%A1o-th%C3%A0nh-ph%E1%BB%91-Th%C3%A1i-B%C3%ACnh/100078892244352/" TargetMode="External"/><Relationship Id="rId798" Type="http://schemas.openxmlformats.org/officeDocument/2006/relationships/hyperlink" Target="https://www.facebook.com/p/Tu%E1%BB%95i-tr%E1%BA%BB-C%C3%B4ng-an-huy%E1%BB%87n-Th%C3%A1i-Th%E1%BB%A5y-100083773900284/" TargetMode="External"/><Relationship Id="rId1190" Type="http://schemas.openxmlformats.org/officeDocument/2006/relationships/hyperlink" Target="https://www.facebook.com/CONGANXADAOLY/" TargetMode="External"/><Relationship Id="rId2034" Type="http://schemas.openxmlformats.org/officeDocument/2006/relationships/hyperlink" Target="https://muongmin.quanson.thanhhoa.gov.vn/web/trang-chu/phap-luat" TargetMode="External"/><Relationship Id="rId213" Type="http://schemas.openxmlformats.org/officeDocument/2006/relationships/hyperlink" Target="https://www.facebook.com/ConganxaNinhPhuc" TargetMode="External"/><Relationship Id="rId420" Type="http://schemas.openxmlformats.org/officeDocument/2006/relationships/hyperlink" Target="https://www.facebook.com/caquynhnguyen" TargetMode="External"/><Relationship Id="rId658" Type="http://schemas.openxmlformats.org/officeDocument/2006/relationships/hyperlink" Target="https://hoatien.hungha.thaibinh.gov.vn/" TargetMode="External"/><Relationship Id="rId865" Type="http://schemas.openxmlformats.org/officeDocument/2006/relationships/hyperlink" Target="https://www.facebook.com/p/C%C3%B4ng-an-x%C3%A3-V%C5%A9-L%C4%83ng-100072224777383/" TargetMode="External"/><Relationship Id="rId1050" Type="http://schemas.openxmlformats.org/officeDocument/2006/relationships/hyperlink" Target="https://www.facebook.com/doanthanhnienconganhanam/" TargetMode="External"/><Relationship Id="rId1288" Type="http://schemas.openxmlformats.org/officeDocument/2006/relationships/hyperlink" Target="https://daian.namdinh.gov.vn/" TargetMode="External"/><Relationship Id="rId1495" Type="http://schemas.openxmlformats.org/officeDocument/2006/relationships/hyperlink" Target="https://giaonhan.namdinh.gov.vn/" TargetMode="External"/><Relationship Id="rId2101" Type="http://schemas.openxmlformats.org/officeDocument/2006/relationships/hyperlink" Target="https://camthanh.camthuy.thanhhoa.gov.vn/" TargetMode="External"/><Relationship Id="rId518" Type="http://schemas.openxmlformats.org/officeDocument/2006/relationships/hyperlink" Target="http://anvien.tienlu.hungyen.gov.vn/" TargetMode="External"/><Relationship Id="rId725" Type="http://schemas.openxmlformats.org/officeDocument/2006/relationships/hyperlink" Target="https://thaibinh.gov.vn/van-ban-phap-luat/van-ban-dieu-hanh/ve-viec-cho-phep-uy-ban-nhan-dan-xa-hop-tien-huyen-dong-hung.html" TargetMode="External"/><Relationship Id="rId932" Type="http://schemas.openxmlformats.org/officeDocument/2006/relationships/hyperlink" Target="https://www.facebook.com/tuoitrecongansonla/" TargetMode="External"/><Relationship Id="rId1148" Type="http://schemas.openxmlformats.org/officeDocument/2006/relationships/hyperlink" Target="https://thanhhai.thanhliem.hanam.gov.vn/" TargetMode="External"/><Relationship Id="rId1355" Type="http://schemas.openxmlformats.org/officeDocument/2006/relationships/hyperlink" Target="https://dichvucong.namdinh.gov.vn/portaldvc/KenhTin/dich-vu-cong-truc-tuyen.aspx?_dv=39D4841F-5F5E-2549-DB5C-B145D09CD595" TargetMode="External"/><Relationship Id="rId1562" Type="http://schemas.openxmlformats.org/officeDocument/2006/relationships/hyperlink" Target="https://haihau.namdinh.gov.vn/" TargetMode="External"/><Relationship Id="rId1008" Type="http://schemas.openxmlformats.org/officeDocument/2006/relationships/hyperlink" Target="https://vuthu.thaibinh.gov.vn/" TargetMode="External"/><Relationship Id="rId1215" Type="http://schemas.openxmlformats.org/officeDocument/2006/relationships/hyperlink" Target="https://lynhan.hanam.gov.vn/Pages/Thong-tin-ve-lanh-%C4%91ao-xa--thi-tran792346957.aspx" TargetMode="External"/><Relationship Id="rId1422" Type="http://schemas.openxmlformats.org/officeDocument/2006/relationships/hyperlink" Target="https://www.facebook.com/p/X%C3%A3-Tr%E1%BB%B1c-%C4%90%E1%BA%A1o-Huy%E1%BB%87n-Tr%E1%BB%B1c-Ninh-T%E1%BB%89nh-Nam-%C4%90%E1%BB%8Bnh-100046095555990/" TargetMode="External"/><Relationship Id="rId1867" Type="http://schemas.openxmlformats.org/officeDocument/2006/relationships/hyperlink" Target="https://tpthanhhoa.thanhhoa.gov.vn/web/gioi-thieu-chung/tin-tuc/van-hoa-xa-hoi/phuong-tao-xuyen-ky-niem-20-nam-ngay-doanh-nhan-viet-nam-trao-tien-ung-ho-thuc-hien-chi-thi-so-22-va-ra-mat-bch-hoi-doanh-nghiep-phuong-tao-xuyen.html" TargetMode="External"/><Relationship Id="rId61" Type="http://schemas.openxmlformats.org/officeDocument/2006/relationships/hyperlink" Target="https://www.facebook.com/profile.php?id=100064758310979" TargetMode="External"/><Relationship Id="rId1727" Type="http://schemas.openxmlformats.org/officeDocument/2006/relationships/hyperlink" Target="https://khanhthien.yenkhanh.ninhbinh.gov.vn/" TargetMode="External"/><Relationship Id="rId1934" Type="http://schemas.openxmlformats.org/officeDocument/2006/relationships/hyperlink" Target="https://muongly.muonglat.thanhhoa.gov.vn/" TargetMode="External"/><Relationship Id="rId19" Type="http://schemas.openxmlformats.org/officeDocument/2006/relationships/hyperlink" Target="https://www.facebook.com/profile.php?id=100064039745299" TargetMode="External"/><Relationship Id="rId168" Type="http://schemas.openxmlformats.org/officeDocument/2006/relationships/hyperlink" Target="https://www.facebook.com/profile.php?id=100078454072636" TargetMode="External"/><Relationship Id="rId375" Type="http://schemas.openxmlformats.org/officeDocument/2006/relationships/hyperlink" Target="https://www.facebook.com/conganxaDongQuang" TargetMode="External"/><Relationship Id="rId582" Type="http://schemas.openxmlformats.org/officeDocument/2006/relationships/hyperlink" Target="https://thaibinh.gov.vn/" TargetMode="External"/><Relationship Id="rId2056" Type="http://schemas.openxmlformats.org/officeDocument/2006/relationships/hyperlink" Target="https://www.facebook.com/capLamSon/?locale=vi_VN" TargetMode="External"/><Relationship Id="rId3" Type="http://schemas.openxmlformats.org/officeDocument/2006/relationships/hyperlink" Target="https://www.facebook.com/profile.php?id=100064714059605" TargetMode="External"/><Relationship Id="rId235" Type="http://schemas.openxmlformats.org/officeDocument/2006/relationships/hyperlink" Target="https://www.facebook.com/profile.php?id=100063358928324" TargetMode="External"/><Relationship Id="rId442" Type="http://schemas.openxmlformats.org/officeDocument/2006/relationships/hyperlink" Target="https://www.facebook.com/profile.php?id=100061004888210" TargetMode="External"/><Relationship Id="rId887" Type="http://schemas.openxmlformats.org/officeDocument/2006/relationships/hyperlink" Target="https://thaibinh.gov.vn/van-ban-phap-luat/van-ban-dieu-hanh/ve-viec-cho-phep-uy-ban-nhan-dan-xa-tay-giang-huyen-tien-hai.html" TargetMode="External"/><Relationship Id="rId1072" Type="http://schemas.openxmlformats.org/officeDocument/2006/relationships/hyperlink" Target="https://duytien.hanam.gov.vn/Pages/xa-moc-nam-tong-ket-phong-trao-thi-dua-yeu-nuoc-va-don-bang-cong-nhan-dat-chuan-ntm-kieu-mau.aspx" TargetMode="External"/><Relationship Id="rId302" Type="http://schemas.openxmlformats.org/officeDocument/2006/relationships/hyperlink" Target="https://www.facebook.com/profile.php?id=100068643182047" TargetMode="External"/><Relationship Id="rId747" Type="http://schemas.openxmlformats.org/officeDocument/2006/relationships/hyperlink" Target="https://donghung.thaibinh.gov.vn/" TargetMode="External"/><Relationship Id="rId954" Type="http://schemas.openxmlformats.org/officeDocument/2006/relationships/hyperlink" Target="https://kienxuong.thaibinh.gov.vn/cac-don-vi-hanh-chinh/xa-vu-quy" TargetMode="External"/><Relationship Id="rId1377" Type="http://schemas.openxmlformats.org/officeDocument/2006/relationships/hyperlink" Target="https://xanghiathang.tunghia.quangngai.gov.vn/" TargetMode="External"/><Relationship Id="rId1584" Type="http://schemas.openxmlformats.org/officeDocument/2006/relationships/hyperlink" Target="https://ninhson.tpninhbinh.ninhbinh.gov.vn/" TargetMode="External"/><Relationship Id="rId1791" Type="http://schemas.openxmlformats.org/officeDocument/2006/relationships/hyperlink" Target="https://www.facebook.com/p/C%C3%B4ng-an-x%C3%A3-Kim-%C4%90%C3%B4ng-100064465330716/" TargetMode="External"/><Relationship Id="rId83" Type="http://schemas.openxmlformats.org/officeDocument/2006/relationships/hyperlink" Target="https://www.facebook.com/profile.php?id=100064202615270" TargetMode="External"/><Relationship Id="rId607" Type="http://schemas.openxmlformats.org/officeDocument/2006/relationships/hyperlink" Target="https://quynhphu.thaibinh.gov.vn/" TargetMode="External"/><Relationship Id="rId814" Type="http://schemas.openxmlformats.org/officeDocument/2006/relationships/hyperlink" Target="https://www.facebook.com/p/C%C3%B4ng-an-x%C3%A3-TH%E1%BB%A4Y-S%C6%A0N-100072107333325/" TargetMode="External"/><Relationship Id="rId1237" Type="http://schemas.openxmlformats.org/officeDocument/2006/relationships/hyperlink" Target="https://dichvucong.namdinh.gov.vn/portaldvc/KenhTin/dich-vu-cong-truc-tuyen.aspx?_dv=E5175862-479C-F7B5-5DC2-2ED2D479CD8E" TargetMode="External"/><Relationship Id="rId1444" Type="http://schemas.openxmlformats.org/officeDocument/2006/relationships/hyperlink" Target="https://xuantruong.namdinh.gov.vn/" TargetMode="External"/><Relationship Id="rId1651" Type="http://schemas.openxmlformats.org/officeDocument/2006/relationships/hyperlink" Target="http://phulong.nhoquan.ninhbinh.gov.vn/" TargetMode="External"/><Relationship Id="rId1889" Type="http://schemas.openxmlformats.org/officeDocument/2006/relationships/hyperlink" Target="https://www.facebook.com/capquangtam.tpth/" TargetMode="External"/><Relationship Id="rId1304" Type="http://schemas.openxmlformats.org/officeDocument/2006/relationships/hyperlink" Target="https://vinhhao.namdinh.gov.vn/" TargetMode="External"/><Relationship Id="rId1511" Type="http://schemas.openxmlformats.org/officeDocument/2006/relationships/hyperlink" Target="https://giaolong.namdinh.gov.vn/co-cau-to-chuc" TargetMode="External"/><Relationship Id="rId1749" Type="http://schemas.openxmlformats.org/officeDocument/2006/relationships/hyperlink" Target="https://kimson.ninhbinh.gov.vn/gioi-thieu/xa-xuan-chinh" TargetMode="External"/><Relationship Id="rId1956" Type="http://schemas.openxmlformats.org/officeDocument/2006/relationships/hyperlink" Target="https://thanhxuan.nhuxuan.thanhhoa.gov.vn/web/trang-chu/he-thong-chinh-tri/chuc-nang-nhiem-vu-cua-ubnd-xa-thanh-xuan.html" TargetMode="External"/><Relationship Id="rId1609" Type="http://schemas.openxmlformats.org/officeDocument/2006/relationships/hyperlink" Target="https://www.facebook.com/p/Tu%E1%BB%95i-tr%E1%BA%BB-C%C3%B4ng-an-huy%E1%BB%87n-B%C3%ACnh-Gia-100070618760059/" TargetMode="External"/><Relationship Id="rId1816" Type="http://schemas.openxmlformats.org/officeDocument/2006/relationships/hyperlink" Target="http://yennhan.yenmo.ninhbinh.gov.vn/" TargetMode="External"/><Relationship Id="rId10" Type="http://schemas.openxmlformats.org/officeDocument/2006/relationships/hyperlink" Target="https://www.facebook.com/congancamthanh" TargetMode="External"/><Relationship Id="rId397" Type="http://schemas.openxmlformats.org/officeDocument/2006/relationships/hyperlink" Target="https://www.facebook.com/conganxadongphuongg" TargetMode="External"/><Relationship Id="rId2078" Type="http://schemas.openxmlformats.org/officeDocument/2006/relationships/hyperlink" Target="https://www.facebook.com/locthinh.cax/" TargetMode="External"/><Relationship Id="rId257" Type="http://schemas.openxmlformats.org/officeDocument/2006/relationships/hyperlink" Target="https://www.facebook.com/profile.php?id=100069913269136" TargetMode="External"/><Relationship Id="rId464" Type="http://schemas.openxmlformats.org/officeDocument/2006/relationships/hyperlink" Target="https://dongtien.yenthe.bacgiang.gov.vn/" TargetMode="External"/><Relationship Id="rId1094" Type="http://schemas.openxmlformats.org/officeDocument/2006/relationships/hyperlink" Target="https://kimbang.hanam.gov.vn/" TargetMode="External"/><Relationship Id="rId117" Type="http://schemas.openxmlformats.org/officeDocument/2006/relationships/hyperlink" Target="https://www.facebook.com/conganphuongtruongthi" TargetMode="External"/><Relationship Id="rId671" Type="http://schemas.openxmlformats.org/officeDocument/2006/relationships/hyperlink" Target="https://thaibinh.gov.vn/van-ban-phap-luat/van-ban-dieu-hanh/ve-viec-giao-dat-cho-uy-ban-nhan-dan-xa-lien-hiep-huyen-hung.html" TargetMode="External"/><Relationship Id="rId769" Type="http://schemas.openxmlformats.org/officeDocument/2006/relationships/hyperlink" Target="https://donghung.thaibinh.gov.vn/" TargetMode="External"/><Relationship Id="rId976" Type="http://schemas.openxmlformats.org/officeDocument/2006/relationships/hyperlink" Target="https://www.facebook.com/p/Tu%E1%BB%95i-tr%E1%BA%BB-C%C3%B4ng-an-Th%C3%A1i-B%C3%ACnh-100068113789461/" TargetMode="External"/><Relationship Id="rId1399" Type="http://schemas.openxmlformats.org/officeDocument/2006/relationships/hyperlink" Target="https://dichvucong.namdinh.gov.vn/portaldvc/KenhTin/dich-vu-cong-truc-tuyen.aspx?_dv=10C6C3D6-5C02-556B-BD97-24DF6A4E86AD" TargetMode="External"/><Relationship Id="rId324" Type="http://schemas.openxmlformats.org/officeDocument/2006/relationships/hyperlink" Target="https://www.facebook.com/profile.php?id=100071707385629" TargetMode="External"/><Relationship Id="rId531" Type="http://schemas.openxmlformats.org/officeDocument/2006/relationships/hyperlink" Target="https://phucu.hungyen.gov.vn/" TargetMode="External"/><Relationship Id="rId629" Type="http://schemas.openxmlformats.org/officeDocument/2006/relationships/hyperlink" Target="https://quynhphu.thaibinh.gov.vn/" TargetMode="External"/><Relationship Id="rId1161" Type="http://schemas.openxmlformats.org/officeDocument/2006/relationships/hyperlink" Target="https://lamdong.gov.vn/sites/cattien/ubnd-huyen/xa-thitran/SitePages/xa-nam-ninh.aspx" TargetMode="External"/><Relationship Id="rId1259" Type="http://schemas.openxmlformats.org/officeDocument/2006/relationships/hyperlink" Target="https://www.facebook.com/p/C%C3%B4ng-an-ph%C6%B0%E1%BB%9Dng-M%E1%BB%B9-X%C3%A1-100078679735204/" TargetMode="External"/><Relationship Id="rId1466" Type="http://schemas.openxmlformats.org/officeDocument/2006/relationships/hyperlink" Target="https://xuanphu-xuantruong.namdinh.gov.vn/uy-ban-nhan-dan/uy-ban-nhan-dan-xa-xuan-phu-289181" TargetMode="External"/><Relationship Id="rId2005" Type="http://schemas.openxmlformats.org/officeDocument/2006/relationships/hyperlink" Target="https://www.facebook.com/p/C%C3%B4ng-an-x%C3%A3-V%C4%83n-Nho-100063597817923/" TargetMode="External"/><Relationship Id="rId836" Type="http://schemas.openxmlformats.org/officeDocument/2006/relationships/hyperlink" Target="https://www.facebook.com/ConganxaThaiHung/" TargetMode="External"/><Relationship Id="rId1021" Type="http://schemas.openxmlformats.org/officeDocument/2006/relationships/hyperlink" Target="https://vuthu.thaibinh.gov.vn/" TargetMode="External"/><Relationship Id="rId1119" Type="http://schemas.openxmlformats.org/officeDocument/2006/relationships/hyperlink" Target="https://www.facebook.com/p/C%C3%B4ng-an-th%E1%BB%8B-tr%E1%BA%A5n-Ki%E1%BB%87n-Kh%C3%AA-100083128217402/" TargetMode="External"/><Relationship Id="rId1673" Type="http://schemas.openxmlformats.org/officeDocument/2006/relationships/hyperlink" Target="https://giatran.giavien.ninhbinh.gov.vn/" TargetMode="External"/><Relationship Id="rId1880" Type="http://schemas.openxmlformats.org/officeDocument/2006/relationships/hyperlink" Target="https://qppl.thanhhoa.gov.vn/vbpq_thanhhoa.nsf/F8C400B34F450893472585E00036D421/$file/DT-VBDTPT76565841-9-20201599792565101_(quyennd)(11.09.2020_10h20p32)_signed.pdf" TargetMode="External"/><Relationship Id="rId1978" Type="http://schemas.openxmlformats.org/officeDocument/2006/relationships/hyperlink" Target="https://dienquang.bathuoc.thanhhoa.gov.vn/" TargetMode="External"/><Relationship Id="rId903" Type="http://schemas.openxmlformats.org/officeDocument/2006/relationships/hyperlink" Target="https://www.facebook.com/p/C%C3%B4ng-An-X%C3%A3-B%E1%BA%AFc-H%E1%BA%A3i-100071327843931/" TargetMode="External"/><Relationship Id="rId1326" Type="http://schemas.openxmlformats.org/officeDocument/2006/relationships/hyperlink" Target="https://www.facebook.com/groups/403645153954945/" TargetMode="External"/><Relationship Id="rId1533" Type="http://schemas.openxmlformats.org/officeDocument/2006/relationships/hyperlink" Target="https://hcc.namdinh.gov.vn/portaldvc/KenhTin/dich-vu-cong-truc-tuyen.aspx?_dv=88D0C22F-B216-E062-0BD3-72E284FD509F" TargetMode="External"/><Relationship Id="rId1740" Type="http://schemas.openxmlformats.org/officeDocument/2006/relationships/hyperlink" Target="https://khanhnhac.yenkhanh.ninhbinh.gov.vn/" TargetMode="External"/><Relationship Id="rId32" Type="http://schemas.openxmlformats.org/officeDocument/2006/relationships/hyperlink" Target="https://www.facebook.com/Conganyenkhuong" TargetMode="External"/><Relationship Id="rId1600" Type="http://schemas.openxmlformats.org/officeDocument/2006/relationships/hyperlink" Target="https://quangson.tamdiep.ninhbinh.gov.vn/" TargetMode="External"/><Relationship Id="rId1838" Type="http://schemas.openxmlformats.org/officeDocument/2006/relationships/hyperlink" Target="https://lamson.bimson.thanhhoa.gov.vn/" TargetMode="External"/><Relationship Id="rId181" Type="http://schemas.openxmlformats.org/officeDocument/2006/relationships/hyperlink" Target="https://www.facebook.com/profile.php?id=100076347844664" TargetMode="External"/><Relationship Id="rId1905" Type="http://schemas.openxmlformats.org/officeDocument/2006/relationships/hyperlink" Target="https://www.facebook.com/doanthanhnien.1956/" TargetMode="External"/><Relationship Id="rId279" Type="http://schemas.openxmlformats.org/officeDocument/2006/relationships/hyperlink" Target="https://www.facebook.com/profile.php?id=100072039630020" TargetMode="External"/><Relationship Id="rId486" Type="http://schemas.openxmlformats.org/officeDocument/2006/relationships/hyperlink" Target="https://nghiadan.nghean.gov.vn/uy-ban-nhan-dan-huyen/ubnd-xa-thi-tran-487176" TargetMode="External"/><Relationship Id="rId693" Type="http://schemas.openxmlformats.org/officeDocument/2006/relationships/hyperlink" Target="https://www.facebook.com/p/Tu%E1%BB%95i-tr%E1%BA%BB-C%C3%B4ng-an-Th%C3%A1i-B%C3%ACnh-100068113789461/" TargetMode="External"/><Relationship Id="rId139" Type="http://schemas.openxmlformats.org/officeDocument/2006/relationships/hyperlink" Target="https://www.facebook.com/profile.php?id=100071282305646" TargetMode="External"/><Relationship Id="rId346" Type="http://schemas.openxmlformats.org/officeDocument/2006/relationships/hyperlink" Target="https://www.facebook.com/profile.php?id=100072375638529" TargetMode="External"/><Relationship Id="rId553" Type="http://schemas.openxmlformats.org/officeDocument/2006/relationships/hyperlink" Target="https://www.facebook.com/p/C%C3%B4ng-An-ph%C6%B0%E1%BB%9Dng-%C4%90%E1%BB%81-Th%C3%A1m-th%C3%A0nh-ph%E1%BB%91-Th%C3%A1i-B%C3%ACnh-100072357731750/" TargetMode="External"/><Relationship Id="rId760" Type="http://schemas.openxmlformats.org/officeDocument/2006/relationships/hyperlink" Target="https://thaibinh.gov.vn/van-ban-phap-luat/van-ban-dieu-hanh/ve-viec-cho-phep-uy-ban-nhan-dan-xa-dong-xuan-huyen-dong-hun.html?customDomain=thaibinh.gov.vn" TargetMode="External"/><Relationship Id="rId998" Type="http://schemas.openxmlformats.org/officeDocument/2006/relationships/hyperlink" Target="https://www.facebook.com/p/Minh-Khai-V%C5%A9-Th%C6%B0-100071429033720/" TargetMode="External"/><Relationship Id="rId1183" Type="http://schemas.openxmlformats.org/officeDocument/2006/relationships/hyperlink" Target="https://hanam.gov.vn/" TargetMode="External"/><Relationship Id="rId1390" Type="http://schemas.openxmlformats.org/officeDocument/2006/relationships/hyperlink" Target="https://www.facebook.com/p/H%E1%BB%93ng-Quang-Nam-Tr%E1%BB%B1c-Nam-%C4%90%E1%BB%8Bnh-100082242906461/" TargetMode="External"/><Relationship Id="rId2027" Type="http://schemas.openxmlformats.org/officeDocument/2006/relationships/hyperlink" Target="https://qppl.thanhhoa.gov.vn/vbpq_thanhhoa.nsf/2861FBBB8FF0E4F7472585E300385253/$file/DT-VBDTPT257804135-9-20201600055522568chanth14.09.2020_11h01p36_quyenpd_14-09-2020-14-18-51_signed.pdf" TargetMode="External"/><Relationship Id="rId206" Type="http://schemas.openxmlformats.org/officeDocument/2006/relationships/hyperlink" Target="https://www.facebook.com/profile.php?id=100079998546542" TargetMode="External"/><Relationship Id="rId413" Type="http://schemas.openxmlformats.org/officeDocument/2006/relationships/hyperlink" Target="https://www.facebook.com/profile.php?id=100070603413678" TargetMode="External"/><Relationship Id="rId858" Type="http://schemas.openxmlformats.org/officeDocument/2006/relationships/hyperlink" Target="https://www.facebook.com/CONGANXADONGHAI/" TargetMode="External"/><Relationship Id="rId1043" Type="http://schemas.openxmlformats.org/officeDocument/2006/relationships/hyperlink" Target="https://phuly.hanam.gov.vn/Pages/ky-hop-thu-nhat-hoi-dong-nhan-dan-phuong-chau-son-khoa-xviii-nhiem-ky-2021-2026.aspx" TargetMode="External"/><Relationship Id="rId1488" Type="http://schemas.openxmlformats.org/officeDocument/2006/relationships/hyperlink" Target="https://dichvucong.namdinh.gov.vn/portaldvc/KenhTin/dich-vu-cong-truc-tuyen.aspx?_dv=50149574-6FC6-65AD-5AC5-9F1678CFA032" TargetMode="External"/><Relationship Id="rId1695" Type="http://schemas.openxmlformats.org/officeDocument/2006/relationships/hyperlink" Target="https://www.facebook.com/p/C%C3%B4ng-an-x%C3%A3-Ninh-Giang-100066251514749/" TargetMode="External"/><Relationship Id="rId620" Type="http://schemas.openxmlformats.org/officeDocument/2006/relationships/hyperlink" Target="https://kienxuong.thaibinh.gov.vn/cac-don-vi-hanh-chinh/xa-vu-quy" TargetMode="External"/><Relationship Id="rId718" Type="http://schemas.openxmlformats.org/officeDocument/2006/relationships/hyperlink" Target="https://www.facebook.com/p/C%C3%B4ng-an-x%C3%A3-Ch%C6%B0%C6%A1ng-D%C6%B0%C6%A1ng-100071680176951/?locale=be_BY" TargetMode="External"/><Relationship Id="rId925" Type="http://schemas.openxmlformats.org/officeDocument/2006/relationships/hyperlink" Target="https://www.facebook.com/p/Tu%E1%BB%95i-tr%E1%BA%BB-C%C3%B4ng-an-Th%C3%A1i-B%C3%ACnh-100068113789461/" TargetMode="External"/><Relationship Id="rId1250" Type="http://schemas.openxmlformats.org/officeDocument/2006/relationships/hyperlink" Target="https://dichvucong.namdinh.gov.vn/portaldvc/KenhTin/dich-vu-cong-truc-tuyen.aspx?_dv=B8EDAEFA-3D37-C39D-A6DD-6D65DD202C7E" TargetMode="External"/><Relationship Id="rId1348" Type="http://schemas.openxmlformats.org/officeDocument/2006/relationships/hyperlink" Target="https://yendong.namdinh.gov.vn/uy-ban-nhan-dan" TargetMode="External"/><Relationship Id="rId1555" Type="http://schemas.openxmlformats.org/officeDocument/2006/relationships/hyperlink" Target="https://www.facebook.com/p/Tu%E1%BB%95i-tr%E1%BA%BB-C%C3%B4ng-an-huy%E1%BB%87n-Ninh-Ph%C6%B0%E1%BB%9Bc-100068114569027/" TargetMode="External"/><Relationship Id="rId1762" Type="http://schemas.openxmlformats.org/officeDocument/2006/relationships/hyperlink" Target="https://kimson.ninhbinh.gov.vn/gioi-thieu/xa-quang-thien" TargetMode="External"/><Relationship Id="rId1110" Type="http://schemas.openxmlformats.org/officeDocument/2006/relationships/hyperlink" Target="https://www.facebook.com/p/Tr%C6%B0%E1%BB%9Dng-THCS-x%C3%A3-Ng%E1%BB%8Dc-S%C6%A1n-huy%E1%BB%87n-Kim-B%E1%BA%A3ng-t%E1%BB%89nh-H%C3%A0-Nam-100088943296324/?locale=sr_RS" TargetMode="External"/><Relationship Id="rId1208" Type="http://schemas.openxmlformats.org/officeDocument/2006/relationships/hyperlink" Target="https://www.facebook.com/p/C%C3%B4ng-an-x%C3%A3-Nh%C3%A2n-M%E1%BB%B9-huy%E1%BB%87n-L%C3%BD-Nh%C3%A2n-t%E1%BB%89nh-H%C3%A0-Nam-100069107072102/" TargetMode="External"/><Relationship Id="rId1415" Type="http://schemas.openxmlformats.org/officeDocument/2006/relationships/hyperlink" Target="https://trucchinh.namdinh.gov.vn/" TargetMode="External"/><Relationship Id="rId54" Type="http://schemas.openxmlformats.org/officeDocument/2006/relationships/hyperlink" Target="https://www.facebook.com/conganxadienlu" TargetMode="External"/><Relationship Id="rId1622" Type="http://schemas.openxmlformats.org/officeDocument/2006/relationships/hyperlink" Target="https://nhoquan.ninhbinh.gov.vn/xa-lac-van" TargetMode="External"/><Relationship Id="rId1927" Type="http://schemas.openxmlformats.org/officeDocument/2006/relationships/hyperlink" Target="https://www.facebook.com/p/C%C3%B4ng-an-x%C3%A3-Qu%E1%BA%A3ng-%C4%90%E1%BA%A1i-TP-S%E1%BA%A7m-S%C6%A1n-Thanh-Ho%C3%A1-100069221439540/" TargetMode="External"/><Relationship Id="rId2091" Type="http://schemas.openxmlformats.org/officeDocument/2006/relationships/hyperlink" Target="https://kientho.ngoclac.thanhhoa.gov.vn/file/download/637384705.html" TargetMode="External"/><Relationship Id="rId270" Type="http://schemas.openxmlformats.org/officeDocument/2006/relationships/hyperlink" Target="https://www.facebook.com/profile.php?id=100087866033762" TargetMode="External"/><Relationship Id="rId130" Type="http://schemas.openxmlformats.org/officeDocument/2006/relationships/hyperlink" Target="https://www.facebook.com/profile.php?id=100079591086068" TargetMode="External"/><Relationship Id="rId368" Type="http://schemas.openxmlformats.org/officeDocument/2006/relationships/hyperlink" Target="https://www.facebook.com/profile.php?id=100066331942409" TargetMode="External"/><Relationship Id="rId575" Type="http://schemas.openxmlformats.org/officeDocument/2006/relationships/hyperlink" Target="https://vulac.thanhpho.thaibinh.gov.vn/" TargetMode="External"/><Relationship Id="rId782" Type="http://schemas.openxmlformats.org/officeDocument/2006/relationships/hyperlink" Target="https://thuyquynh.thaithuy.thaibinh.gov.vn/" TargetMode="External"/><Relationship Id="rId2049" Type="http://schemas.openxmlformats.org/officeDocument/2006/relationships/hyperlink" Target="https://tamvan.langchanh.thanhhoa.gov.vn/" TargetMode="External"/><Relationship Id="rId228" Type="http://schemas.openxmlformats.org/officeDocument/2006/relationships/hyperlink" Target="https://www.facebook.com/Conganhailong" TargetMode="External"/><Relationship Id="rId435" Type="http://schemas.openxmlformats.org/officeDocument/2006/relationships/hyperlink" Target="https://www.facebook.com/profile.php?id=100072167405701" TargetMode="External"/><Relationship Id="rId642" Type="http://schemas.openxmlformats.org/officeDocument/2006/relationships/hyperlink" Target="https://www.quangninh.gov.vn/donvi/huyentienyen/Trang/ChiTietBVGioiThieu.aspx?bvid=67" TargetMode="External"/><Relationship Id="rId1065" Type="http://schemas.openxmlformats.org/officeDocument/2006/relationships/hyperlink" Target="https://duytien.hanam.gov.vn/Pages/danh-sach-so-dien-thoai-cua-lanh-dao-cac-xa-thi-tran-tren-dia-ban-huyen-duy-tien.aspx" TargetMode="External"/><Relationship Id="rId1272" Type="http://schemas.openxmlformats.org/officeDocument/2006/relationships/hyperlink" Target="https://www.facebook.com/p/C%C3%B4ng-an-X%C3%A3-M%E1%BB%B9-Ph%C3%BAc-Huy%E1%BB%87n-M%E1%BB%B9-L%E1%BB%99c-T%E1%BB%89nh-Nam-%C4%90%E1%BB%8Bnh-100075952150469/" TargetMode="External"/><Relationship Id="rId2116" Type="http://schemas.openxmlformats.org/officeDocument/2006/relationships/hyperlink" Target="https://anhson.nghean.gov.vn/cam-son/cam-son-473890" TargetMode="External"/><Relationship Id="rId502" Type="http://schemas.openxmlformats.org/officeDocument/2006/relationships/hyperlink" Target="http://phuxuyen.hanoi.gov.vn/ubnd-cac-xa-thi-tran/-/view_content/1637771-xa-khai-thai.html" TargetMode="External"/><Relationship Id="rId947" Type="http://schemas.openxmlformats.org/officeDocument/2006/relationships/hyperlink" Target="https://vuthu.thaibinh.gov.vn/" TargetMode="External"/><Relationship Id="rId1132" Type="http://schemas.openxmlformats.org/officeDocument/2006/relationships/hyperlink" Target="https://hanam.gov.vn/qna/Pages/ChiTietCauHoi.aspx?qid=264&amp;listQnAId=0f6320e6-562a-4faa-8ad5-e5e9d9a08538&amp;all=False" TargetMode="External"/><Relationship Id="rId1577" Type="http://schemas.openxmlformats.org/officeDocument/2006/relationships/hyperlink" Target="https://ninhkhanh.tpninhbinh.ninhbinh.gov.vn/" TargetMode="External"/><Relationship Id="rId1784" Type="http://schemas.openxmlformats.org/officeDocument/2006/relationships/hyperlink" Target="https://kimson.ninhbinh.gov.vn/gioi-thieu/xa-kim-tan" TargetMode="External"/><Relationship Id="rId1991" Type="http://schemas.openxmlformats.org/officeDocument/2006/relationships/hyperlink" Target="https://www.facebook.com/conganxaluongtrung/" TargetMode="External"/><Relationship Id="rId76" Type="http://schemas.openxmlformats.org/officeDocument/2006/relationships/hyperlink" Target="https://www.facebook.com/congannhison" TargetMode="External"/><Relationship Id="rId807" Type="http://schemas.openxmlformats.org/officeDocument/2006/relationships/hyperlink" Target="https://thaibinh.gov.vn/van-ban-phap-luat/van-ban-tinh-uy/cho-phep-uy-ban-nhan-dan-xa-thuy-duong-huyen-thai-thuy-chuye.html?customDomain=thaibinh.gov.vn" TargetMode="External"/><Relationship Id="rId1437" Type="http://schemas.openxmlformats.org/officeDocument/2006/relationships/hyperlink" Target="https://trucninh.namdinh.gov.vn/" TargetMode="External"/><Relationship Id="rId1644" Type="http://schemas.openxmlformats.org/officeDocument/2006/relationships/hyperlink" Target="https://nhoquan.ninhbinh.gov.vn/xa-phu-loc" TargetMode="External"/><Relationship Id="rId1851" Type="http://schemas.openxmlformats.org/officeDocument/2006/relationships/hyperlink" Target="https://www.facebook.com/conganphuongdonghuong.tpth/" TargetMode="External"/><Relationship Id="rId1504" Type="http://schemas.openxmlformats.org/officeDocument/2006/relationships/hyperlink" Target="https://www.facebook.com/p/C%C3%B4ng-an-x%C3%A3-Giao-Th%E1%BB%8Bnh-Giao-Th%E1%BB%A7y-Nam-%C4%90%E1%BB%8Bnh-100071767944737/" TargetMode="External"/><Relationship Id="rId1711" Type="http://schemas.openxmlformats.org/officeDocument/2006/relationships/hyperlink" Target="https://www.facebook.com/p/C%C3%B4ng-an-x%C3%A3-Ninh-H%E1%BA%A3i-100078454072636/" TargetMode="External"/><Relationship Id="rId1949" Type="http://schemas.openxmlformats.org/officeDocument/2006/relationships/hyperlink" Target="https://trungthanh.quanhoa.thanhhoa.gov.vn/" TargetMode="External"/><Relationship Id="rId292" Type="http://schemas.openxmlformats.org/officeDocument/2006/relationships/hyperlink" Target="https://www.facebook.com/caxnhanbinhln" TargetMode="External"/><Relationship Id="rId1809" Type="http://schemas.openxmlformats.org/officeDocument/2006/relationships/hyperlink" Target="https://www.facebook.com/p/C%C3%B4ng-an-huy%E1%BB%87n-Y%C3%AAn-M%C3%B4-100033535308059/?locale=nl_NL" TargetMode="External"/><Relationship Id="rId597" Type="http://schemas.openxmlformats.org/officeDocument/2006/relationships/hyperlink" Target="https://www.facebook.com/p/Tu%E1%BB%95i-tr%E1%BA%BB-C%C3%B4ng-an-Th%C3%A1i-B%C3%ACnh-100068113789461/" TargetMode="External"/><Relationship Id="rId152" Type="http://schemas.openxmlformats.org/officeDocument/2006/relationships/hyperlink" Target="https://www.facebook.com/profile.php?id=100080025845187" TargetMode="External"/><Relationship Id="rId457" Type="http://schemas.openxmlformats.org/officeDocument/2006/relationships/hyperlink" Target="https://www.facebook.com/profile.php?id=100080228014145" TargetMode="External"/><Relationship Id="rId1087" Type="http://schemas.openxmlformats.org/officeDocument/2006/relationships/hyperlink" Target="https://hanam.gov.vn/Pages/dai-tuong-nguyen-tan-cuong-du-ngay-hoi-dai-doan-ket-toan-dan-toc-tai-thon-trung-lieu-xa-tien-ngoai.aspx" TargetMode="External"/><Relationship Id="rId1294" Type="http://schemas.openxmlformats.org/officeDocument/2006/relationships/hyperlink" Target="https://www.facebook.com/AdminCAX/?locale=vi_VN" TargetMode="External"/><Relationship Id="rId2040" Type="http://schemas.openxmlformats.org/officeDocument/2006/relationships/hyperlink" Target="https://yenthang.namdinh.gov.vn/uy-ban-nhan-dan/ubnd-xa-yen-thang-218106" TargetMode="External"/><Relationship Id="rId664" Type="http://schemas.openxmlformats.org/officeDocument/2006/relationships/hyperlink" Target="https://thaibinh.gov.vn/van-ban-phap-luat/van-ban-dieu-hanh/ve-viec-giao-dat-cho-uy-ban-nhan-dan-xa-duyen-hai-huyen-hung.html" TargetMode="External"/><Relationship Id="rId871" Type="http://schemas.openxmlformats.org/officeDocument/2006/relationships/hyperlink" Target="https://www.tayninh.gov.vn/" TargetMode="External"/><Relationship Id="rId969" Type="http://schemas.openxmlformats.org/officeDocument/2006/relationships/hyperlink" Target="https://hungha.thaibinh.gov.vn/tin-tuc/tin-tuc-su-kien-noi-bat/huyen-hung-ha-cong-bo-thanh-lap-dang-bo-xa-quang-trung..html" TargetMode="External"/><Relationship Id="rId1599" Type="http://schemas.openxmlformats.org/officeDocument/2006/relationships/hyperlink" Target="https://www.facebook.com/p/C%C3%B4ng-an-x%C3%A3-Quang-S%C6%A1n-TP-Tam-%C4%90i%E1%BB%87p-100076387173032/" TargetMode="External"/><Relationship Id="rId317" Type="http://schemas.openxmlformats.org/officeDocument/2006/relationships/hyperlink" Target="https://www.facebook.com/profile.php?id=100080888036165" TargetMode="External"/><Relationship Id="rId524" Type="http://schemas.openxmlformats.org/officeDocument/2006/relationships/hyperlink" Target="https://www.facebook.com/HoNgothienphien/" TargetMode="External"/><Relationship Id="rId731" Type="http://schemas.openxmlformats.org/officeDocument/2006/relationships/hyperlink" Target="https://donghung.thaibinh.gov.vn/danh-sach-xa-thi-tran/xa-dong-kinh" TargetMode="External"/><Relationship Id="rId1154" Type="http://schemas.openxmlformats.org/officeDocument/2006/relationships/hyperlink" Target="https://www.facebook.com/doanthanhnienconganhanam/" TargetMode="External"/><Relationship Id="rId1361" Type="http://schemas.openxmlformats.org/officeDocument/2006/relationships/hyperlink" Target="https://www.facebook.com/tuoitrecongansonla/" TargetMode="External"/><Relationship Id="rId1459" Type="http://schemas.openxmlformats.org/officeDocument/2006/relationships/hyperlink" Target="https://www.facebook.com/groups/776885065848889/" TargetMode="External"/><Relationship Id="rId98" Type="http://schemas.openxmlformats.org/officeDocument/2006/relationships/hyperlink" Target="https://www.facebook.com/profile.php?id=100072146301266" TargetMode="External"/><Relationship Id="rId829" Type="http://schemas.openxmlformats.org/officeDocument/2006/relationships/hyperlink" Target="https://hoaan.thaithuy.thaibinh.gov.vn/" TargetMode="External"/><Relationship Id="rId1014" Type="http://schemas.openxmlformats.org/officeDocument/2006/relationships/hyperlink" Target="https://www.facebook.com/p/C%C3%B4ng-an-x%C3%A3-Nguy%C3%AAn-X%C3%A1-%C4%90%C3%B4ng-H%C6%B0ng-Th%C3%A1i-B%C3%ACnh-100075874274651/" TargetMode="External"/><Relationship Id="rId1221" Type="http://schemas.openxmlformats.org/officeDocument/2006/relationships/hyperlink" Target="https://lynhan.hanam.gov.vn/Pages/Thong-tin-ve-lanh-%C4%91ao-xa--thi-tran792346957.aspx" TargetMode="External"/><Relationship Id="rId1666" Type="http://schemas.openxmlformats.org/officeDocument/2006/relationships/hyperlink" Target="https://www.facebook.com/tuoitreconganquangbinh/" TargetMode="External"/><Relationship Id="rId1873" Type="http://schemas.openxmlformats.org/officeDocument/2006/relationships/hyperlink" Target="https://www.facebook.com/conganphuonganhung/" TargetMode="External"/><Relationship Id="rId1319" Type="http://schemas.openxmlformats.org/officeDocument/2006/relationships/hyperlink" Target="https://yendong.namdinh.gov.vn/uy-ban-nhan-dan" TargetMode="External"/><Relationship Id="rId1526" Type="http://schemas.openxmlformats.org/officeDocument/2006/relationships/hyperlink" Target="https://haihung-haihau.namdinh.gov.vn/" TargetMode="External"/><Relationship Id="rId1733" Type="http://schemas.openxmlformats.org/officeDocument/2006/relationships/hyperlink" Target="https://www.facebook.com/Conganxakhanhvan/" TargetMode="External"/><Relationship Id="rId1940" Type="http://schemas.openxmlformats.org/officeDocument/2006/relationships/hyperlink" Target="https://muongchanh.muonglat.thanhhoa.gov.vn/" TargetMode="External"/><Relationship Id="rId25" Type="http://schemas.openxmlformats.org/officeDocument/2006/relationships/hyperlink" Target="https://www.facebook.com/huyhoangbocand" TargetMode="External"/><Relationship Id="rId1800" Type="http://schemas.openxmlformats.org/officeDocument/2006/relationships/hyperlink" Target="https://yenmo.ninhbinh.gov.vn/gioi-thieu/xa-mai-son" TargetMode="External"/><Relationship Id="rId174" Type="http://schemas.openxmlformats.org/officeDocument/2006/relationships/hyperlink" Target="https://www.facebook.com/profile.php?id=100066251514749" TargetMode="External"/><Relationship Id="rId381" Type="http://schemas.openxmlformats.org/officeDocument/2006/relationships/hyperlink" Target="https://www.facebook.com/profile.php?id=100071699825487" TargetMode="External"/><Relationship Id="rId2062" Type="http://schemas.openxmlformats.org/officeDocument/2006/relationships/hyperlink" Target="https://www.facebook.com/p/C%C3%B4ng-an-x%C3%A3-Th%E1%BA%A1ch-L%E1%BA%ADp-Ng%E1%BB%8Dc-L%E1%BA%B7c-Thanh-h%C3%B3a-100068126476972/" TargetMode="External"/><Relationship Id="rId241" Type="http://schemas.openxmlformats.org/officeDocument/2006/relationships/hyperlink" Target="https://www.facebook.com/conganxahoanhson" TargetMode="External"/><Relationship Id="rId479" Type="http://schemas.openxmlformats.org/officeDocument/2006/relationships/hyperlink" Target="https://www.facebook.com/ConganxaThuanHung/" TargetMode="External"/><Relationship Id="rId686" Type="http://schemas.openxmlformats.org/officeDocument/2006/relationships/hyperlink" Target="https://kimson.ninhbinh.gov.vn/gioi-thieu/xa-kim-chinh" TargetMode="External"/><Relationship Id="rId893" Type="http://schemas.openxmlformats.org/officeDocument/2006/relationships/hyperlink" Target="https://www.facebook.com/p/C%C3%B4ng-an-x%C3%A3-T%C3%A2y-Ti%E1%BA%BFn-Ti%E1%BB%81n-H%E1%BA%A3i-Th%C3%A1i-B%C3%ACnh-100062863974205/?locale=sl_SI" TargetMode="External"/><Relationship Id="rId339" Type="http://schemas.openxmlformats.org/officeDocument/2006/relationships/hyperlink" Target="https://www.facebook.com/profile.php?id=100071327843931" TargetMode="External"/><Relationship Id="rId546" Type="http://schemas.openxmlformats.org/officeDocument/2006/relationships/hyperlink" Target="https://www.facebook.com/C2nguyenhoa/" TargetMode="External"/><Relationship Id="rId753" Type="http://schemas.openxmlformats.org/officeDocument/2006/relationships/hyperlink" Target="https://vuthu.thaibinh.gov.vn/" TargetMode="External"/><Relationship Id="rId1176" Type="http://schemas.openxmlformats.org/officeDocument/2006/relationships/hyperlink" Target="https://www.facebook.com/doanthanhnienconganhanam/" TargetMode="External"/><Relationship Id="rId1383" Type="http://schemas.openxmlformats.org/officeDocument/2006/relationships/hyperlink" Target="https://www.facebook.com/p/Th%E1%BB%8B-Tr%E1%BA%A5n-Nam-Giang-Nam-Tr%E1%BB%B1c-Nam-%C4%90%E1%BB%8Bnh-100066907095179/" TargetMode="External"/><Relationship Id="rId101" Type="http://schemas.openxmlformats.org/officeDocument/2006/relationships/hyperlink" Target="https://www.facebook.com/profile.php?id=100064542890354" TargetMode="External"/><Relationship Id="rId406" Type="http://schemas.openxmlformats.org/officeDocument/2006/relationships/hyperlink" Target="https://www.facebook.com/profile.php?id=100080355647329" TargetMode="External"/><Relationship Id="rId960" Type="http://schemas.openxmlformats.org/officeDocument/2006/relationships/hyperlink" Target="https://kienxuong.thaibinh.gov.vn/cac-don-vi-hanh-chinh/xa-vu-le" TargetMode="External"/><Relationship Id="rId1036" Type="http://schemas.openxmlformats.org/officeDocument/2006/relationships/hyperlink" Target="https://phuly.hanam.gov.vn/Pages/hdnd-xa-phu-van-to-chuc-ky-hop-thu-nhat-hdnd-xa-khoa-xxvi-nhiem-ky-2021-2026.aspx" TargetMode="External"/><Relationship Id="rId1243" Type="http://schemas.openxmlformats.org/officeDocument/2006/relationships/hyperlink" Target="https://dichvucong.namdinh.gov.vn/portaldvc/KenhTin/dich-vu-cong-truc-tuyen.aspx?_dv=12DE7E79-4DC7-C795-1996-20FCCE687D20" TargetMode="External"/><Relationship Id="rId1590" Type="http://schemas.openxmlformats.org/officeDocument/2006/relationships/hyperlink" Target="https://trungson.tamdiep.ninhbinh.gov.vn/" TargetMode="External"/><Relationship Id="rId1688" Type="http://schemas.openxmlformats.org/officeDocument/2006/relationships/hyperlink" Target="https://giatien.giavien.ninhbinh.gov.vn/" TargetMode="External"/><Relationship Id="rId1895" Type="http://schemas.openxmlformats.org/officeDocument/2006/relationships/hyperlink" Target="https://www.facebook.com/capLamSon/?locale=vi_VN" TargetMode="External"/><Relationship Id="rId613" Type="http://schemas.openxmlformats.org/officeDocument/2006/relationships/hyperlink" Target="https://www.facebook.com/CAXQUYNHHOI/" TargetMode="External"/><Relationship Id="rId820" Type="http://schemas.openxmlformats.org/officeDocument/2006/relationships/hyperlink" Target="https://www.facebook.com/p/Tu%E1%BB%95i-tr%E1%BA%BB-C%C3%B4ng-an-Th%C3%A1i-B%C3%ACnh-100068113789461/" TargetMode="External"/><Relationship Id="rId918" Type="http://schemas.openxmlformats.org/officeDocument/2006/relationships/hyperlink" Target="https://www.facebook.com/p/Tu%E1%BB%95i-tr%E1%BA%BB-C%C3%B4ng-an-Th%C3%A1i-B%C3%ACnh-100068113789461/" TargetMode="External"/><Relationship Id="rId1450" Type="http://schemas.openxmlformats.org/officeDocument/2006/relationships/hyperlink" Target="https://www.facebook.com/p/X%C3%A3-Xu%C3%A2n-Phong-100072015386393/" TargetMode="External"/><Relationship Id="rId1548" Type="http://schemas.openxmlformats.org/officeDocument/2006/relationships/hyperlink" Target="https://dichvucong.namdinh.gov.vn/portaldvc/KenhTin/dich-vu-cong-truc-tuyen.aspx?_dv=B37CBD08-5D15-59A6-F62E-DFEE7E3D2997" TargetMode="External"/><Relationship Id="rId1755" Type="http://schemas.openxmlformats.org/officeDocument/2006/relationships/hyperlink" Target="https://kimson.ninhbinh.gov.vn/gioi-thieu/xa-kim-dinh" TargetMode="External"/><Relationship Id="rId1103" Type="http://schemas.openxmlformats.org/officeDocument/2006/relationships/hyperlink" Target="https://sxd.hanam.gov.vn/Pages/hoi-nghi-tham-dinh-quy-hoach-chi-tiet-ty-le-1500-du-an-dau-tu-xay-dung-khu-dan-cu-nong-thon-moi-tai-xa-nhat-tan-dong-h.aspx" TargetMode="External"/><Relationship Id="rId1310" Type="http://schemas.openxmlformats.org/officeDocument/2006/relationships/hyperlink" Target="https://yyen.namdinh.gov.vn/" TargetMode="External"/><Relationship Id="rId1408" Type="http://schemas.openxmlformats.org/officeDocument/2006/relationships/hyperlink" Target="https://dichvucong.namdinh.gov.vn/portaldvc/KenhTin/dich-vu-cong-truc-tuyen.aspx?_dv=B771C044-97BF-5879-78A3-A07E2CF46B1E" TargetMode="External"/><Relationship Id="rId1962" Type="http://schemas.openxmlformats.org/officeDocument/2006/relationships/hyperlink" Target="https://thitran.quanhoa.thanhhoa.gov.vn/" TargetMode="External"/><Relationship Id="rId47" Type="http://schemas.openxmlformats.org/officeDocument/2006/relationships/hyperlink" Target="https://www.facebook.com/profile.php?id=100041374237807" TargetMode="External"/><Relationship Id="rId1615" Type="http://schemas.openxmlformats.org/officeDocument/2006/relationships/hyperlink" Target="http://giatuong.nhoquan.ninhbinh.gov.vn/" TargetMode="External"/><Relationship Id="rId1822" Type="http://schemas.openxmlformats.org/officeDocument/2006/relationships/hyperlink" Target="https://www.facebook.com/people/C%C3%B4ng-an-huy%E1%BB%87n-Y%C3%AAn-M%C3%B4/100033535308059/" TargetMode="External"/><Relationship Id="rId196" Type="http://schemas.openxmlformats.org/officeDocument/2006/relationships/hyperlink" Target="https://www.facebook.com/caxth" TargetMode="External"/><Relationship Id="rId2084" Type="http://schemas.openxmlformats.org/officeDocument/2006/relationships/hyperlink" Target="https://www.facebook.com/Conganxaphunggiao/" TargetMode="External"/><Relationship Id="rId263" Type="http://schemas.openxmlformats.org/officeDocument/2006/relationships/hyperlink" Target="https://www.facebook.com/profile.php?id=100064024244185" TargetMode="External"/><Relationship Id="rId470" Type="http://schemas.openxmlformats.org/officeDocument/2006/relationships/hyperlink" Target="https://www.facebook.com/p/C%C3%B4ng-an-x%C3%A3-Ph%C3%B9ng-H%C6%B0ng-Kho%C3%A1i-Ch%C3%A2u-100063678513770/" TargetMode="External"/><Relationship Id="rId123" Type="http://schemas.openxmlformats.org/officeDocument/2006/relationships/hyperlink" Target="https://www.facebook.com/profile.php?id=100079508658647" TargetMode="External"/><Relationship Id="rId330" Type="http://schemas.openxmlformats.org/officeDocument/2006/relationships/hyperlink" Target="https://www.facebook.com/profile.php?id=100071621916731" TargetMode="External"/><Relationship Id="rId568" Type="http://schemas.openxmlformats.org/officeDocument/2006/relationships/hyperlink" Target="https://www.facebook.com/p/%C4%90o%C3%A0n-x%C3%A3-%C4%90%C3%B4ng-M%E1%BB%B9-Th%C3%A0nh-ph%E1%BB%91-Th%C3%A1i-B%C3%ACnh-100063664773718/" TargetMode="External"/><Relationship Id="rId775" Type="http://schemas.openxmlformats.org/officeDocument/2006/relationships/hyperlink" Target="https://www.facebook.com/p/Tu%E1%BB%95i-tr%E1%BA%BB-C%C3%B4ng-an-huy%E1%BB%87n-Th%C3%A1i-Th%E1%BB%A5y-100083773900284/" TargetMode="External"/><Relationship Id="rId982" Type="http://schemas.openxmlformats.org/officeDocument/2006/relationships/hyperlink" Target="https://kienxuong.thaibinh.gov.vn/cac-don-vi-hanh-chinh/xa-hong-tien" TargetMode="External"/><Relationship Id="rId1198" Type="http://schemas.openxmlformats.org/officeDocument/2006/relationships/hyperlink" Target="https://www.facebook.com/doanthanhnienconganhanam/" TargetMode="External"/><Relationship Id="rId2011" Type="http://schemas.openxmlformats.org/officeDocument/2006/relationships/hyperlink" Target="https://congbao.thanhhoa.gov.vn/congbao/congbao_th.nsf/str/191242FF3DC7D8824725881A0024041D?openDocument&amp;returncrud=%24ViewTemplateForList%3FopenForm%26view%3DGazettesList%26form%3DGazette" TargetMode="External"/><Relationship Id="rId428" Type="http://schemas.openxmlformats.org/officeDocument/2006/relationships/hyperlink" Target="https://www.facebook.com/profile.php?id=100071571601626" TargetMode="External"/><Relationship Id="rId635" Type="http://schemas.openxmlformats.org/officeDocument/2006/relationships/hyperlink" Target="https://quynhphu.thaibinh.gov.vn/" TargetMode="External"/><Relationship Id="rId842" Type="http://schemas.openxmlformats.org/officeDocument/2006/relationships/hyperlink" Target="https://www.facebook.com/p/Tu%E1%BB%95i-tr%E1%BA%BB-C%C3%B4ng-an-Th%C3%A1i-B%C3%ACnh-100068113789461/" TargetMode="External"/><Relationship Id="rId1058" Type="http://schemas.openxmlformats.org/officeDocument/2006/relationships/hyperlink" Target="https://phuly.hanam.gov.vn/Pages/dang-uy---hdnd--ubnd-xa-dinh-xa-xa-liem-chung-va-phuong-thanh-chau-gap-mat-mung-thanh-nien-len-duong-bao-ve-to-quoc.aspx" TargetMode="External"/><Relationship Id="rId1265" Type="http://schemas.openxmlformats.org/officeDocument/2006/relationships/hyperlink" Target="https://myloc.namdinh.gov.vn/" TargetMode="External"/><Relationship Id="rId1472" Type="http://schemas.openxmlformats.org/officeDocument/2006/relationships/hyperlink" Target="https://dichvucong.namdinh.gov.vn/portaldvc/KenhTin/dich-vu-cong-truc-tuyen.aspx?_dv=5B761C7D-EC0A-EB37-1A90-80E52C7B9F19" TargetMode="External"/><Relationship Id="rId2109" Type="http://schemas.openxmlformats.org/officeDocument/2006/relationships/hyperlink" Target="https://www.facebook.com/p/C%C3%B4ng-an-huy%E1%BB%87n-C%E1%BA%A9m-Gi%C3%A0ng-H%E1%BA%A3i-D%C6%B0%C6%A1ng-100069362282975/" TargetMode="External"/><Relationship Id="rId702" Type="http://schemas.openxmlformats.org/officeDocument/2006/relationships/hyperlink" Target="https://www.facebook.com/p/C%C3%B4ng-an-x%C3%A3-Ch%C3%A2u-S%C6%A1n-Qu%E1%BB%B3nh-Ph%E1%BB%A5-Th%C3%A1i-B%C3%ACnh-100064265732831/" TargetMode="External"/><Relationship Id="rId1125" Type="http://schemas.openxmlformats.org/officeDocument/2006/relationships/hyperlink" Target="https://thanhliem.hanam.gov.vn/" TargetMode="External"/><Relationship Id="rId1332" Type="http://schemas.openxmlformats.org/officeDocument/2006/relationships/hyperlink" Target="https://www.facebook.com/p/C%C3%B4ng-an-x%C3%A3-Y%C3%AAn-Ninh-%C3%9D-Y%C3%AAn-Nam-%C4%90%E1%BB%8Bnh-100071185885211/" TargetMode="External"/><Relationship Id="rId1777" Type="http://schemas.openxmlformats.org/officeDocument/2006/relationships/hyperlink" Target="https://www.facebook.com/p/C%C3%B4ng-an-x%C3%A3-Lai-Th%C3%A0nh-huy%E1%BB%87n-Kim-S%C6%A1n-100071282305646/" TargetMode="External"/><Relationship Id="rId1984" Type="http://schemas.openxmlformats.org/officeDocument/2006/relationships/hyperlink" Target="http://luongngoai.bathuoc.gov.vn/" TargetMode="External"/><Relationship Id="rId69" Type="http://schemas.openxmlformats.org/officeDocument/2006/relationships/hyperlink" Target="https://www.facebook.com/profile.php?id=100088382114593" TargetMode="External"/><Relationship Id="rId1637" Type="http://schemas.openxmlformats.org/officeDocument/2006/relationships/hyperlink" Target="https://www.facebook.com/p/C%C3%B4ng-an-x%C3%A3-S%C6%A1n-Lai-huy%E1%BB%87n-Nho-Quan-100075958032045/" TargetMode="External"/><Relationship Id="rId1844" Type="http://schemas.openxmlformats.org/officeDocument/2006/relationships/hyperlink" Target="https://tpthanhhoa.thanhhoa.gov.vn/web/gioi-thieu-chung/bo-may-to-chuc/cac-co-so-giao-duc-dao-tao/truong-mam-non-27-2(1).html" TargetMode="External"/><Relationship Id="rId1704" Type="http://schemas.openxmlformats.org/officeDocument/2006/relationships/hyperlink" Target="https://ninhxuan.hoalu.ninhbinh.gov.vn/" TargetMode="External"/><Relationship Id="rId285" Type="http://schemas.openxmlformats.org/officeDocument/2006/relationships/hyperlink" Target="https://www.facebook.com/profile.php?id=100075952150469" TargetMode="External"/><Relationship Id="rId1911" Type="http://schemas.openxmlformats.org/officeDocument/2006/relationships/hyperlink" Target="https://www.facebook.com/truongson.samson.thanhhoa.gov.vn/" TargetMode="External"/><Relationship Id="rId492" Type="http://schemas.openxmlformats.org/officeDocument/2006/relationships/hyperlink" Target="https://congan.hungyen.gov.vn/cong-an-huyen-kim-dong-ra-mat-he-thong-camera-giam-sat-dam-bao-an-ninh-trat-tu-tai-nghia-dan-c215926.html" TargetMode="External"/><Relationship Id="rId797" Type="http://schemas.openxmlformats.org/officeDocument/2006/relationships/hyperlink" Target="https://thaithuy.thaibinh.gov.vn/" TargetMode="External"/><Relationship Id="rId145" Type="http://schemas.openxmlformats.org/officeDocument/2006/relationships/hyperlink" Target="https://www.facebook.com/profile.php?id=100077474649731" TargetMode="External"/><Relationship Id="rId352" Type="http://schemas.openxmlformats.org/officeDocument/2006/relationships/hyperlink" Target="https://www.facebook.com/ConganxaThaiHung" TargetMode="External"/><Relationship Id="rId1287" Type="http://schemas.openxmlformats.org/officeDocument/2006/relationships/hyperlink" Target="https://www.facebook.com/100072448896378" TargetMode="External"/><Relationship Id="rId2033" Type="http://schemas.openxmlformats.org/officeDocument/2006/relationships/hyperlink" Target="https://www.facebook.com/tuoitrecongansonla/" TargetMode="External"/><Relationship Id="rId212" Type="http://schemas.openxmlformats.org/officeDocument/2006/relationships/hyperlink" Target="https://www.facebook.com/profile.php?id=100071464517830" TargetMode="External"/><Relationship Id="rId657" Type="http://schemas.openxmlformats.org/officeDocument/2006/relationships/hyperlink" Target="https://thaibinh.gov.vn/van-ban-phap-luat/van-ban-tinh-uy/cho-phep-ubnd-xa-canh-tan-huyen-hung-ha-su-dung-dat-de-thuc-.html" TargetMode="External"/><Relationship Id="rId864" Type="http://schemas.openxmlformats.org/officeDocument/2006/relationships/hyperlink" Target="https://dongquy.tienhai.thaibinh.gov.vn/" TargetMode="External"/><Relationship Id="rId1494" Type="http://schemas.openxmlformats.org/officeDocument/2006/relationships/hyperlink" Target="https://giaoha.namdinh.gov.vn/to-chuc-bo-may" TargetMode="External"/><Relationship Id="rId1799" Type="http://schemas.openxmlformats.org/officeDocument/2006/relationships/hyperlink" Target="https://www.facebook.com/p/C%C3%B4ng-an-x%C3%A3-Mai-S%C6%A1n-Y%C3%AAn-M%C3%B4-100066591727081/" TargetMode="External"/><Relationship Id="rId2100" Type="http://schemas.openxmlformats.org/officeDocument/2006/relationships/hyperlink" Target="https://www.facebook.com/congancamthanh/" TargetMode="External"/><Relationship Id="rId517" Type="http://schemas.openxmlformats.org/officeDocument/2006/relationships/hyperlink" Target="https://www.facebook.com/Anvientienlu/?locale=vi_VN" TargetMode="External"/><Relationship Id="rId724" Type="http://schemas.openxmlformats.org/officeDocument/2006/relationships/hyperlink" Target="https://www.facebook.com/p/C%C3%B4ng-an-x%C3%A3-H%E1%BB%A3p-Ti%E1%BA%BFn-huy%E1%BB%87n-%C4%90%E1%BB%93ng-H%E1%BB%B7-t%E1%BB%89nh-Th%C3%A1i-Nguy%C3%AAn-100069418098218/" TargetMode="External"/><Relationship Id="rId931" Type="http://schemas.openxmlformats.org/officeDocument/2006/relationships/hyperlink" Target="https://kienxuong.thaibinh.gov.vn/cac-don-vi-hanh-chinh/xa-binh-nguyen" TargetMode="External"/><Relationship Id="rId1147" Type="http://schemas.openxmlformats.org/officeDocument/2006/relationships/hyperlink" Target="https://www.facebook.com/doanthanhnienconganhanam/" TargetMode="External"/><Relationship Id="rId1354" Type="http://schemas.openxmlformats.org/officeDocument/2006/relationships/hyperlink" Target="https://www.facebook.com/conganxanghiathinh.nghiadan.nghean/" TargetMode="External"/><Relationship Id="rId1561" Type="http://schemas.openxmlformats.org/officeDocument/2006/relationships/hyperlink" Target="https://www.facebook.com/p/C%C3%B4ng-an-x%C3%A3-H%E1%BA%A3i-Tri%E1%BB%81u-100083625345354/" TargetMode="External"/><Relationship Id="rId60" Type="http://schemas.openxmlformats.org/officeDocument/2006/relationships/hyperlink" Target="https://www.facebook.com/profile.php?id=100064966961378" TargetMode="External"/><Relationship Id="rId1007" Type="http://schemas.openxmlformats.org/officeDocument/2006/relationships/hyperlink" Target="https://vuthu.thaibinh.gov.vn/" TargetMode="External"/><Relationship Id="rId1214" Type="http://schemas.openxmlformats.org/officeDocument/2006/relationships/hyperlink" Target="https://www.facebook.com/vuquoctri1981/" TargetMode="External"/><Relationship Id="rId1421" Type="http://schemas.openxmlformats.org/officeDocument/2006/relationships/hyperlink" Target="https://viethung.namdinh.gov.vn/" TargetMode="External"/><Relationship Id="rId1659" Type="http://schemas.openxmlformats.org/officeDocument/2006/relationships/hyperlink" Target="https://giahung.giavien.ninhbinh.gov.vn/" TargetMode="External"/><Relationship Id="rId1866" Type="http://schemas.openxmlformats.org/officeDocument/2006/relationships/hyperlink" Target="https://www.facebook.com/p/C%C3%B4ng-an-Ph%C6%B0%E1%BB%9Dng-T%C3%A0o-Xuy%C3%AAn-TP-Thanh-H%C3%B3a-100028941743157/" TargetMode="External"/><Relationship Id="rId1519" Type="http://schemas.openxmlformats.org/officeDocument/2006/relationships/hyperlink" Target="https://www.facebook.com/doanthanhnien.1956/" TargetMode="External"/><Relationship Id="rId1726" Type="http://schemas.openxmlformats.org/officeDocument/2006/relationships/hyperlink" Target="https://khanhcu.yenkhanh.ninhbinh.gov.vn/" TargetMode="External"/><Relationship Id="rId1933" Type="http://schemas.openxmlformats.org/officeDocument/2006/relationships/hyperlink" Target="https://qppl.thanhhoa.gov.vn/vbpq_thanhhoa.nsf/A7B541B086751251472585E3003854AE/$file/DT-VBDTPT437822694-9-20201600053577170chanth14.09.2020_10h25p33_quyenpd_14-09-2020-14-20-25_signed.pdf" TargetMode="External"/><Relationship Id="rId18" Type="http://schemas.openxmlformats.org/officeDocument/2006/relationships/hyperlink" Target="https://www.facebook.com/profile.php?id=100088788595071" TargetMode="External"/><Relationship Id="rId167" Type="http://schemas.openxmlformats.org/officeDocument/2006/relationships/hyperlink" Target="https://www.facebook.com/profile.php?id=100071436544591" TargetMode="External"/><Relationship Id="rId374" Type="http://schemas.openxmlformats.org/officeDocument/2006/relationships/hyperlink" Target="https://www.facebook.com/profile.php?id=100087774663893" TargetMode="External"/><Relationship Id="rId581" Type="http://schemas.openxmlformats.org/officeDocument/2006/relationships/hyperlink" Target="https://www.facebook.com/ConganxaDongVinh/" TargetMode="External"/><Relationship Id="rId2055" Type="http://schemas.openxmlformats.org/officeDocument/2006/relationships/hyperlink" Target="http://thitran.ngoclac.thanhhoa.gov.vn/van-ban-cua-xa" TargetMode="External"/><Relationship Id="rId234" Type="http://schemas.openxmlformats.org/officeDocument/2006/relationships/hyperlink" Target="https://www.facebook.com/profile.php?id=100083207503327" TargetMode="External"/><Relationship Id="rId679" Type="http://schemas.openxmlformats.org/officeDocument/2006/relationships/hyperlink" Target="https://www.facebook.com/p/CA-40-x%C3%A3-H%C3%B2a-B%C3%ACnh-V%C5%A9-Th%C6%B0-Th%C3%A1i-B%C3%ACnh-100063933038001/" TargetMode="External"/><Relationship Id="rId886" Type="http://schemas.openxmlformats.org/officeDocument/2006/relationships/hyperlink" Target="https://www.facebook.com/p/C%C3%B4ng-an-x%C3%A3-T%C3%A2y-Giang-100072489274631/" TargetMode="External"/><Relationship Id="rId2" Type="http://schemas.openxmlformats.org/officeDocument/2006/relationships/hyperlink" Target="https://www.facebook.com/caxcamchaucamthuy" TargetMode="External"/><Relationship Id="rId441" Type="http://schemas.openxmlformats.org/officeDocument/2006/relationships/hyperlink" Target="https://www.facebook.com/profile.php?id=100072407438723" TargetMode="External"/><Relationship Id="rId539" Type="http://schemas.openxmlformats.org/officeDocument/2006/relationships/hyperlink" Target="https://www.facebook.com/Congandinhcaophucu/" TargetMode="External"/><Relationship Id="rId746" Type="http://schemas.openxmlformats.org/officeDocument/2006/relationships/hyperlink" Target="https://www.facebook.com/ConganxaDongVinh/" TargetMode="External"/><Relationship Id="rId1071" Type="http://schemas.openxmlformats.org/officeDocument/2006/relationships/hyperlink" Target="https://duytien.hanam.gov.vn/Pages/thong-tin-nguoi-cung-cap-thong-tin-cho-bao-chi-cua-thi-xa-duy-tien.aspx" TargetMode="External"/><Relationship Id="rId1169" Type="http://schemas.openxmlformats.org/officeDocument/2006/relationships/hyperlink" Target="https://binhluc.hanam.gov.vn/PublishingImages/Pages/10-22-2024/17-00-10/TB%20778.pdf" TargetMode="External"/><Relationship Id="rId1376" Type="http://schemas.openxmlformats.org/officeDocument/2006/relationships/hyperlink" Target="https://www.facebook.com/groups/XaPhucThang/" TargetMode="External"/><Relationship Id="rId1583" Type="http://schemas.openxmlformats.org/officeDocument/2006/relationships/hyperlink" Target="https://www.facebook.com/p/C%C3%B4ng-an-ph%C6%B0%E1%BB%9Dng-Ninh-S%C6%A1n-100071464517830/" TargetMode="External"/><Relationship Id="rId301" Type="http://schemas.openxmlformats.org/officeDocument/2006/relationships/hyperlink" Target="https://www.facebook.com/profile.php?id=61552040387815" TargetMode="External"/><Relationship Id="rId953" Type="http://schemas.openxmlformats.org/officeDocument/2006/relationships/hyperlink" Target="https://www.facebook.com/p/Tu%E1%BB%95i-tr%E1%BA%BB-C%C3%B4ng-an-Th%C3%A1i-B%C3%ACnh-100068113789461/" TargetMode="External"/><Relationship Id="rId1029" Type="http://schemas.openxmlformats.org/officeDocument/2006/relationships/hyperlink" Target="https://www.facebook.com/p/C%C3%B4ng-an-ph%C6%B0%E1%BB%9Dng-Minh-Khai-th%C3%A0nh-ph%E1%BB%91-Ph%E1%BB%A7-L%C3%BD-61552689226494/" TargetMode="External"/><Relationship Id="rId1236" Type="http://schemas.openxmlformats.org/officeDocument/2006/relationships/hyperlink" Target="https://dichvucong.namdinh.gov.vn/portaldvc/KenhTin/dich-vu-cong-truc-tuyen.aspx?_dv=624FEE64-783D-3867-D0E4-A562B85F112C" TargetMode="External"/><Relationship Id="rId1790" Type="http://schemas.openxmlformats.org/officeDocument/2006/relationships/hyperlink" Target="https://kimson.ninhbinh.gov.vn/gioi-thieu/xa-kim-trung" TargetMode="External"/><Relationship Id="rId1888" Type="http://schemas.openxmlformats.org/officeDocument/2006/relationships/hyperlink" Target="https://quangphu.thoxuan.thanhhoa.gov.vn/" TargetMode="External"/><Relationship Id="rId82" Type="http://schemas.openxmlformats.org/officeDocument/2006/relationships/hyperlink" Target="https://www.facebook.com/profile.php?id=100069221439540" TargetMode="External"/><Relationship Id="rId606" Type="http://schemas.openxmlformats.org/officeDocument/2006/relationships/hyperlink" Target="https://www.facebook.com/p/C%C3%B4ng-an-x%C3%A3-Qu%E1%BB%B3nh-Ng%E1%BB%8Dc-huy%E1%BB%87n-Qu%E1%BB%B3nh-Ph%E1%BB%A5-t%E1%BB%89nh-Th%C3%A1i-B%C3%ACnh-100071571601626/" TargetMode="External"/><Relationship Id="rId813" Type="http://schemas.openxmlformats.org/officeDocument/2006/relationships/hyperlink" Target="https://thaithuy.thaibinh.gov.vn/" TargetMode="External"/><Relationship Id="rId1443" Type="http://schemas.openxmlformats.org/officeDocument/2006/relationships/hyperlink" Target="https://www.facebook.com/tuoitrexuantruong/" TargetMode="External"/><Relationship Id="rId1650" Type="http://schemas.openxmlformats.org/officeDocument/2006/relationships/hyperlink" Target="https://www.facebook.com/tuoitreconganninhbinh/" TargetMode="External"/><Relationship Id="rId1748" Type="http://schemas.openxmlformats.org/officeDocument/2006/relationships/hyperlink" Target="https://kimson.ninhbinh.gov.vn/gioi-thieu/thi-tran-binh-minh" TargetMode="External"/><Relationship Id="rId1303" Type="http://schemas.openxmlformats.org/officeDocument/2006/relationships/hyperlink" Target="https://www.facebook.com/CAXVH/" TargetMode="External"/><Relationship Id="rId1510" Type="http://schemas.openxmlformats.org/officeDocument/2006/relationships/hyperlink" Target="https://www.facebook.com/xagiaolong/?locale=vi_VN" TargetMode="External"/><Relationship Id="rId1955" Type="http://schemas.openxmlformats.org/officeDocument/2006/relationships/hyperlink" Target="https://www.facebook.com/CAQTX/" TargetMode="External"/><Relationship Id="rId1608" Type="http://schemas.openxmlformats.org/officeDocument/2006/relationships/hyperlink" Target="https://nhoquan.ninhbinh.gov.vn/xa-gia-lam" TargetMode="External"/><Relationship Id="rId1815" Type="http://schemas.openxmlformats.org/officeDocument/2006/relationships/hyperlink" Target="https://www.facebook.com/thcsyennhan.yenmo/" TargetMode="External"/><Relationship Id="rId189" Type="http://schemas.openxmlformats.org/officeDocument/2006/relationships/hyperlink" Target="https://www.facebook.com/profile.php?id=100079101969188" TargetMode="External"/><Relationship Id="rId396" Type="http://schemas.openxmlformats.org/officeDocument/2006/relationships/hyperlink" Target="https://www.facebook.com/profile.php?id=61553389420312" TargetMode="External"/><Relationship Id="rId2077" Type="http://schemas.openxmlformats.org/officeDocument/2006/relationships/hyperlink" Target="https://ngocson.ngoclac.thanhhoa.gov.vn/van-ban-cua-xa" TargetMode="External"/><Relationship Id="rId256" Type="http://schemas.openxmlformats.org/officeDocument/2006/relationships/hyperlink" Target="https://www.facebook.com/profile.php?id=100072019406104" TargetMode="External"/><Relationship Id="rId463" Type="http://schemas.openxmlformats.org/officeDocument/2006/relationships/hyperlink" Target="https://dichvucong.hungyen.gov.vn/dichvucong/hotline" TargetMode="External"/><Relationship Id="rId670" Type="http://schemas.openxmlformats.org/officeDocument/2006/relationships/hyperlink" Target="https://www.facebook.com/hoilhpntinhthaibinh/" TargetMode="External"/><Relationship Id="rId1093" Type="http://schemas.openxmlformats.org/officeDocument/2006/relationships/hyperlink" Target="https://www.facebook.com/cattqkbhn/" TargetMode="External"/><Relationship Id="rId116" Type="http://schemas.openxmlformats.org/officeDocument/2006/relationships/hyperlink" Target="https://www.facebook.com/profile.php?id=100063745954284" TargetMode="External"/><Relationship Id="rId323" Type="http://schemas.openxmlformats.org/officeDocument/2006/relationships/hyperlink" Target="https://www.facebook.com/profile.php?id=100075874274651" TargetMode="External"/><Relationship Id="rId530" Type="http://schemas.openxmlformats.org/officeDocument/2006/relationships/hyperlink" Target="https://dichvucong.hungyen.gov.vn/dichvucong/hotline" TargetMode="External"/><Relationship Id="rId768" Type="http://schemas.openxmlformats.org/officeDocument/2006/relationships/hyperlink" Target="https://www.facebook.com/ConganxaDongXa/" TargetMode="External"/><Relationship Id="rId975" Type="http://schemas.openxmlformats.org/officeDocument/2006/relationships/hyperlink" Target="https://minhtan.kienxuong.thaibinh.gov.vn/" TargetMode="External"/><Relationship Id="rId1160" Type="http://schemas.openxmlformats.org/officeDocument/2006/relationships/hyperlink" Target="https://www.facebook.com/conganhanamonline/?locale=vi_VN" TargetMode="External"/><Relationship Id="rId1398" Type="http://schemas.openxmlformats.org/officeDocument/2006/relationships/hyperlink" Target="https://dichvucong.namdinh.gov.vn/portaldvc/KenhTin/dich-vu-cong-truc-tuyen.aspx?_dv=5D10ED69-CE62-3422-9944-1609262E83F2" TargetMode="External"/><Relationship Id="rId2004" Type="http://schemas.openxmlformats.org/officeDocument/2006/relationships/hyperlink" Target="http://kytan.bathuoc.gov.vn/web/trang-chu/gioi-thieu-chung/gioi-thieu-chung-ve-xa-ky-tan.html" TargetMode="External"/><Relationship Id="rId628" Type="http://schemas.openxmlformats.org/officeDocument/2006/relationships/hyperlink" Target="https://www.facebook.com/p/C%C3%B4ng-an-x%C3%A3-Qu%E1%BB%B3nh-H%C6%B0ng-100067509011427/" TargetMode="External"/><Relationship Id="rId835" Type="http://schemas.openxmlformats.org/officeDocument/2006/relationships/hyperlink" Target="https://thaiphuc.thaithuy.thaibinh.gov.vn/" TargetMode="External"/><Relationship Id="rId1258" Type="http://schemas.openxmlformats.org/officeDocument/2006/relationships/hyperlink" Target="https://dichvucong.namdinh.gov.vn/portaldvc/KenhTin/dich-vu-cong-truc-tuyen.aspx?_dv=3961F610-C2A7-DD74-E67E-31926DE20501" TargetMode="External"/><Relationship Id="rId1465" Type="http://schemas.openxmlformats.org/officeDocument/2006/relationships/hyperlink" Target="https://www.facebook.com/anninhxuanphu/" TargetMode="External"/><Relationship Id="rId1672" Type="http://schemas.openxmlformats.org/officeDocument/2006/relationships/hyperlink" Target="https://www.facebook.com/CAHGiaVien/" TargetMode="External"/><Relationship Id="rId1020" Type="http://schemas.openxmlformats.org/officeDocument/2006/relationships/hyperlink" Target="https://thaibinh.gov.vn/van-ban-phap-luat/van-ban-dieu-hanh/cho-phep-uy-ban-nhan-dan-xa-vu-tien-huyen-vu-thu-chuyen-muc-.html?customDomain=thaibinh.gov.vn" TargetMode="External"/><Relationship Id="rId1118" Type="http://schemas.openxmlformats.org/officeDocument/2006/relationships/hyperlink" Target="https://congan.hanam.gov.vn/index.php/vi/news/tin-hoat-dong/tung-bung-ngay-hoi-toan-dan-bao-ve-antq-tai-xa-thanh-son-huyen-kim-bang-ha-nam-2848.html" TargetMode="External"/><Relationship Id="rId1325" Type="http://schemas.openxmlformats.org/officeDocument/2006/relationships/hyperlink" Target="https://yenmy.namdinh.gov.vn/" TargetMode="External"/><Relationship Id="rId1532" Type="http://schemas.openxmlformats.org/officeDocument/2006/relationships/hyperlink" Target="https://dichvucong.namdinh.gov.vn/portaldvc/KenhTin/dich-vu-cong-truc-tuyen.aspx?_dv=137CA739-E514-3A7C-D1E6-C7D19BE904C3" TargetMode="External"/><Relationship Id="rId1977" Type="http://schemas.openxmlformats.org/officeDocument/2006/relationships/hyperlink" Target="https://www.facebook.com/p/C%C3%B4ng-an-x%C3%A3-%C4%90i%E1%BB%81n-Quang-B%C3%A1-Th%C6%B0%E1%BB%9Bc-Thanh-Ho%C3%A1-100075979012155/" TargetMode="External"/><Relationship Id="rId902" Type="http://schemas.openxmlformats.org/officeDocument/2006/relationships/hyperlink" Target="https://kienxuong.thaibinh.gov.vn/cac-don-vi-hanh-chinh/xa-nam-binh" TargetMode="External"/><Relationship Id="rId1837" Type="http://schemas.openxmlformats.org/officeDocument/2006/relationships/hyperlink" Target="https://www.facebook.com/capLamSon/?locale=vi_VN" TargetMode="External"/><Relationship Id="rId31" Type="http://schemas.openxmlformats.org/officeDocument/2006/relationships/hyperlink" Target="https://www.facebook.com/profile.php?id=100063912340776" TargetMode="External"/><Relationship Id="rId2099" Type="http://schemas.openxmlformats.org/officeDocument/2006/relationships/hyperlink" Target="http://xuanphuc.nhuthanh.thanhhoa.gov.vn/web/nhan-su.htm?cbxTochuc=6059a864-8f37-4782-0856-21494a730f19" TargetMode="External"/><Relationship Id="rId180" Type="http://schemas.openxmlformats.org/officeDocument/2006/relationships/hyperlink" Target="https://www.facebook.com/profile.php?id=100076327599000" TargetMode="External"/><Relationship Id="rId278" Type="http://schemas.openxmlformats.org/officeDocument/2006/relationships/hyperlink" Target="https://www.facebook.com/profile.php?id=100072062666915" TargetMode="External"/><Relationship Id="rId1904" Type="http://schemas.openxmlformats.org/officeDocument/2006/relationships/hyperlink" Target="https://quangtrung.bimson.thanhhoa.gov.vn/" TargetMode="External"/><Relationship Id="rId485" Type="http://schemas.openxmlformats.org/officeDocument/2006/relationships/hyperlink" Target="https://dichvucong.hungyen.gov.vn/dichvucong/hotline" TargetMode="External"/><Relationship Id="rId692" Type="http://schemas.openxmlformats.org/officeDocument/2006/relationships/hyperlink" Target="https://donghy.thainguyen.gov.vn/xa-van-lang" TargetMode="External"/><Relationship Id="rId138" Type="http://schemas.openxmlformats.org/officeDocument/2006/relationships/hyperlink" Target="https://www.facebook.com/profile.php?id=100071438239232" TargetMode="External"/><Relationship Id="rId345" Type="http://schemas.openxmlformats.org/officeDocument/2006/relationships/hyperlink" Target="https://www.facebook.com/profile.php?id=100072482591959" TargetMode="External"/><Relationship Id="rId552" Type="http://schemas.openxmlformats.org/officeDocument/2006/relationships/hyperlink" Target="https://thaibinh.gov.vn/van-ban-phap-luat/van-ban-dieu-hanh/ve-viec-giao-dat-cho-uy-ban-nhan-dan-phuong-bo-xuyen-thanh-p.html" TargetMode="External"/><Relationship Id="rId997" Type="http://schemas.openxmlformats.org/officeDocument/2006/relationships/hyperlink" Target="https://vuthu.thaibinh.gov.vn/tin-tuc/chinh-tri/hdnd-xa-minh-lang-nhie-m-ky-mo-i-to-chuc-ky-hop-thu-nhat.html" TargetMode="External"/><Relationship Id="rId1182" Type="http://schemas.openxmlformats.org/officeDocument/2006/relationships/hyperlink" Target="https://www.facebook.com/p/C%C3%B4ng-an-x%C3%A3-H%E1%BB%A3p-L%C3%BD-L%C3%BD-Nh%C3%A2n-H%C3%A0-Nam-100083353921858/" TargetMode="External"/><Relationship Id="rId2026" Type="http://schemas.openxmlformats.org/officeDocument/2006/relationships/hyperlink" Target="https://www.facebook.com/322827476213987" TargetMode="External"/><Relationship Id="rId205" Type="http://schemas.openxmlformats.org/officeDocument/2006/relationships/hyperlink" Target="https://www.facebook.com/profile.php?id=100065534625442" TargetMode="External"/><Relationship Id="rId412" Type="http://schemas.openxmlformats.org/officeDocument/2006/relationships/hyperlink" Target="https://www.facebook.com/profile.php?id=61551373991623" TargetMode="External"/><Relationship Id="rId857" Type="http://schemas.openxmlformats.org/officeDocument/2006/relationships/hyperlink" Target="https://tienhai.thaibinh.gov.vn/" TargetMode="External"/><Relationship Id="rId1042" Type="http://schemas.openxmlformats.org/officeDocument/2006/relationships/hyperlink" Target="https://www.facebook.com/p/C%C3%B4ng-an-ph%C6%B0%E1%BB%9Dng-Ch%C3%A2u-S%C6%A1n-100081799500667/" TargetMode="External"/><Relationship Id="rId1487" Type="http://schemas.openxmlformats.org/officeDocument/2006/relationships/hyperlink" Target="https://www.facebook.com/conganxahoanhson/" TargetMode="External"/><Relationship Id="rId1694" Type="http://schemas.openxmlformats.org/officeDocument/2006/relationships/hyperlink" Target="https://thitranthienton.hoalu.ninhbinh.gov.vn/" TargetMode="External"/><Relationship Id="rId717" Type="http://schemas.openxmlformats.org/officeDocument/2006/relationships/hyperlink" Target="https://donghung.thaibinh.gov.vn/danh-sach-xa-thi-tran/xa-dong-xa" TargetMode="External"/><Relationship Id="rId924" Type="http://schemas.openxmlformats.org/officeDocument/2006/relationships/hyperlink" Target="https://kienxuong.thaibinh.gov.vn/cac-don-vi-hanh-chinh/xa-vu-tay" TargetMode="External"/><Relationship Id="rId1347" Type="http://schemas.openxmlformats.org/officeDocument/2006/relationships/hyperlink" Target="https://www.facebook.com/yenbangcand/" TargetMode="External"/><Relationship Id="rId1554" Type="http://schemas.openxmlformats.org/officeDocument/2006/relationships/hyperlink" Target="https://dichvucong.namdinh.gov.vn/portaldvc/KenhTin/dich-vu-cong-truc-tuyen.aspx?_dv=B771C044-97BF-5879-78A3-A07E2CF46B1E" TargetMode="External"/><Relationship Id="rId1761" Type="http://schemas.openxmlformats.org/officeDocument/2006/relationships/hyperlink" Target="https://www.facebook.com/p/C%C3%B4ng-an-x%C3%A3-Quang-Thi%E1%BB%87n-100077474649731/" TargetMode="External"/><Relationship Id="rId1999" Type="http://schemas.openxmlformats.org/officeDocument/2006/relationships/hyperlink" Target="https://colung.bathuoc.thanhhoa.gov.vn/" TargetMode="External"/><Relationship Id="rId53" Type="http://schemas.openxmlformats.org/officeDocument/2006/relationships/hyperlink" Target="https://www.facebook.com/conganxaluongtrung" TargetMode="External"/><Relationship Id="rId1207" Type="http://schemas.openxmlformats.org/officeDocument/2006/relationships/hyperlink" Target="https://lynhan.hanam.gov.vn/Pages/Thong-tin-ve-lanh-%C4%91ao-xa--thi-tran792346957.aspx" TargetMode="External"/><Relationship Id="rId1414" Type="http://schemas.openxmlformats.org/officeDocument/2006/relationships/hyperlink" Target="https://dichvucong.namdinh.gov.vn/portaldvc/KenhTin/dich-vu-cong-truc-tuyen.aspx?_dv=7A48DC22-CECF-ACBE-4F94-08E4F8713977" TargetMode="External"/><Relationship Id="rId1621" Type="http://schemas.openxmlformats.org/officeDocument/2006/relationships/hyperlink" Target="https://www.facebook.com/p/C%C3%B4ng-an-x%C3%A3-L%E1%BA%A1c-V%C3%A2n-huy%E1%BB%87n-Nho-Quan-Ninh-B%C3%ACnh-100083142559874/" TargetMode="External"/><Relationship Id="rId1859" Type="http://schemas.openxmlformats.org/officeDocument/2006/relationships/hyperlink" Target="https://tpthanhhoa.thanhhoa.gov.vn/web/gioi-thieu-chung/tin-tuc/van-hoa-xa-hoi/pho-thanh-cong-phuong-quang-thanh-don-nhan-danh-hieu-pho-kieu-mau.html" TargetMode="External"/><Relationship Id="rId1719" Type="http://schemas.openxmlformats.org/officeDocument/2006/relationships/hyperlink" Target="https://khanhhoa.yenkhanh.ninhbinh.gov.vn/" TargetMode="External"/><Relationship Id="rId1926" Type="http://schemas.openxmlformats.org/officeDocument/2006/relationships/hyperlink" Target="https://quangvinh.samson.thanhhoa.gov.vn/" TargetMode="External"/><Relationship Id="rId2090" Type="http://schemas.openxmlformats.org/officeDocument/2006/relationships/hyperlink" Target="https://www.facebook.com/p/C%C3%B4ng-an-x%C3%A3-Ki%C3%AAn-Th%E1%BB%8D-huy%E1%BB%87n-Ng%E1%BB%8Dc-L%E1%BA%B7c-100032787444019/" TargetMode="External"/><Relationship Id="rId367" Type="http://schemas.openxmlformats.org/officeDocument/2006/relationships/hyperlink" Target="https://www.facebook.com/profile.php?id=100071286165615" TargetMode="External"/><Relationship Id="rId574" Type="http://schemas.openxmlformats.org/officeDocument/2006/relationships/hyperlink" Target="https://www.facebook.com/p/C%C3%B4ng-an-x%C3%A3-V%C5%A9-L%E1%BA%A1c-CATP-Th%C3%A1i-B%C3%ACnh-100072005928183/" TargetMode="External"/><Relationship Id="rId2048" Type="http://schemas.openxmlformats.org/officeDocument/2006/relationships/hyperlink" Target="https://www.facebook.com/p/Trung-t%C3%A2m-V%C4%83n-h%C3%B3aTh%E1%BB%83-thao-v%C3%A0-Truy%E1%BB%81n-th%C3%B4ng-huy%E1%BB%87n-Y%C3%AAn-Th%E1%BB%A7y-100039718763296/" TargetMode="External"/><Relationship Id="rId227" Type="http://schemas.openxmlformats.org/officeDocument/2006/relationships/hyperlink" Target="https://www.facebook.com/profile.php?id=100083400315483" TargetMode="External"/><Relationship Id="rId781" Type="http://schemas.openxmlformats.org/officeDocument/2006/relationships/hyperlink" Target="https://thaibinh.gov.vn/van-ban-phap-luat/van-ban-dieu-hanh/ve-viec-cho-phep-uy-ban-nhan-dan-xa-thuy-trinh-huyen-thai-th.html" TargetMode="External"/><Relationship Id="rId879" Type="http://schemas.openxmlformats.org/officeDocument/2006/relationships/hyperlink" Target="https://www.facebook.com/100071042246293" TargetMode="External"/><Relationship Id="rId434" Type="http://schemas.openxmlformats.org/officeDocument/2006/relationships/hyperlink" Target="https://www.facebook.com/profile.php?id=100071703224611" TargetMode="External"/><Relationship Id="rId641" Type="http://schemas.openxmlformats.org/officeDocument/2006/relationships/hyperlink" Target="https://www.facebook.com/CONGANXADONGHAI/" TargetMode="External"/><Relationship Id="rId739" Type="http://schemas.openxmlformats.org/officeDocument/2006/relationships/hyperlink" Target="https://thaibinh.gov.vn/van-ban-phap-luat/van-ban-dieu-hanh/quyet-dinh-so-2897-qd-ubnd-ve-viec-cho-phep-uy-ban-nhan-dan-.html" TargetMode="External"/><Relationship Id="rId1064" Type="http://schemas.openxmlformats.org/officeDocument/2006/relationships/hyperlink" Target="https://www.duytien.gov.vn/" TargetMode="External"/><Relationship Id="rId1271" Type="http://schemas.openxmlformats.org/officeDocument/2006/relationships/hyperlink" Target="https://mytan.namdinh.gov.vn/uy-ban-nhan-dan/ubnd-xa-my-tan-285150" TargetMode="External"/><Relationship Id="rId1369" Type="http://schemas.openxmlformats.org/officeDocument/2006/relationships/hyperlink" Target="https://dichvucong.namdinh.gov.vn/portaldvc/KenhTin/dich-vu-cong-truc-tuyen.aspx?_dv=0368E5D7-BABF-1A79-10ED-3EA36CBFBF88" TargetMode="External"/><Relationship Id="rId1576" Type="http://schemas.openxmlformats.org/officeDocument/2006/relationships/hyperlink" Target="https://www.facebook.com/capninhkhanh/" TargetMode="External"/><Relationship Id="rId2115" Type="http://schemas.openxmlformats.org/officeDocument/2006/relationships/hyperlink" Target="https://www.facebook.com/Tu%E1%BB%95i-tr%E1%BA%BB-C%C3%B4ng-an-TP-S%E1%BA%A7m-S%C6%A1n-100069346653553/?locale=vi_VN" TargetMode="External"/><Relationship Id="rId501" Type="http://schemas.openxmlformats.org/officeDocument/2006/relationships/hyperlink" Target="https://www.facebook.com/4023008191090849" TargetMode="External"/><Relationship Id="rId946" Type="http://schemas.openxmlformats.org/officeDocument/2006/relationships/hyperlink" Target="https://www.facebook.com/p/Tu%E1%BB%95i-tr%E1%BA%BB-C%C3%B4ng-an-Th%C3%A1i-B%C3%ACnh-100068113789461/" TargetMode="External"/><Relationship Id="rId1131" Type="http://schemas.openxmlformats.org/officeDocument/2006/relationships/hyperlink" Target="https://www.facebook.com/doanthanhnienconganhanam/" TargetMode="External"/><Relationship Id="rId1229" Type="http://schemas.openxmlformats.org/officeDocument/2006/relationships/hyperlink" Target="https://dichvucong.namdinh.gov.vn/portaldvc/KenhTin/dich-vu-cong-truc-tuyen.aspx?_dv=C4FEB819-8168-68FA-9404-A04DD8EDD9F4" TargetMode="External"/><Relationship Id="rId1783" Type="http://schemas.openxmlformats.org/officeDocument/2006/relationships/hyperlink" Target="https://www.facebook.com/291925665632295" TargetMode="External"/><Relationship Id="rId1990" Type="http://schemas.openxmlformats.org/officeDocument/2006/relationships/hyperlink" Target="https://dienlu.bathuoc.thanhhoa.gov.vn/" TargetMode="External"/><Relationship Id="rId75" Type="http://schemas.openxmlformats.org/officeDocument/2006/relationships/hyperlink" Target="https://www.facebook.com/profile.php?id=100064284601284" TargetMode="External"/><Relationship Id="rId806" Type="http://schemas.openxmlformats.org/officeDocument/2006/relationships/hyperlink" Target="https://www.facebook.com/p/Tu%E1%BB%95i-tr%E1%BA%BB-C%C3%B4ng-an-huy%E1%BB%87n-Th%C3%A1i-Th%E1%BB%A5y-100083773900284/" TargetMode="External"/><Relationship Id="rId1436" Type="http://schemas.openxmlformats.org/officeDocument/2006/relationships/hyperlink" Target="https://truccuong.namdinh.gov.vn/" TargetMode="External"/><Relationship Id="rId1643" Type="http://schemas.openxmlformats.org/officeDocument/2006/relationships/hyperlink" Target="https://www.facebook.com/p/C%C3%B4ng-an-x%C3%A3-Ph%C3%BA-L%E1%BB%99c-huy%E1%BB%87n-Nho-Quan-100067067992551/" TargetMode="External"/><Relationship Id="rId1850" Type="http://schemas.openxmlformats.org/officeDocument/2006/relationships/hyperlink" Target="https://tpthanhhoa.thanhhoa.gov.vn/web/gioi-thieu-chung/bo-may-to-chuc/cac-co-so-giao-duc-dao-tao/truong-mam-non-dong-cuong(1).html" TargetMode="External"/><Relationship Id="rId1503" Type="http://schemas.openxmlformats.org/officeDocument/2006/relationships/hyperlink" Target="https://giaoxuan.namdinh.gov.vn/to-chuc-bo-may" TargetMode="External"/><Relationship Id="rId1710" Type="http://schemas.openxmlformats.org/officeDocument/2006/relationships/hyperlink" Target="https://ninhvan.hoalu.ninhbinh.gov.vn/" TargetMode="External"/><Relationship Id="rId1948" Type="http://schemas.openxmlformats.org/officeDocument/2006/relationships/hyperlink" Target="https://www.facebook.com/p/C%C3%B4ng-an-x%C3%A3-Trung-Th%C3%A0nh-Huy%E1%BB%87n-N%C3%B4ng-C%E1%BB%91ng-100064656882887/" TargetMode="External"/><Relationship Id="rId291" Type="http://schemas.openxmlformats.org/officeDocument/2006/relationships/hyperlink" Target="https://www.facebook.com/profile.php?id=100082075132355" TargetMode="External"/><Relationship Id="rId1808" Type="http://schemas.openxmlformats.org/officeDocument/2006/relationships/hyperlink" Target="http://yenthang.yenmo.ninhbinh.gov.vn/" TargetMode="External"/><Relationship Id="rId151" Type="http://schemas.openxmlformats.org/officeDocument/2006/relationships/hyperlink" Target="https://www.facebook.com/profile.php?id=100078176589503" TargetMode="External"/><Relationship Id="rId389" Type="http://schemas.openxmlformats.org/officeDocument/2006/relationships/hyperlink" Target="https://www.facebook.com/ConganxaPhongChau" TargetMode="External"/><Relationship Id="rId596" Type="http://schemas.openxmlformats.org/officeDocument/2006/relationships/hyperlink" Target="https://thaibinh.gov.vn/" TargetMode="External"/><Relationship Id="rId249" Type="http://schemas.openxmlformats.org/officeDocument/2006/relationships/hyperlink" Target="https://www.facebook.com/profile.php?id=100057327824815" TargetMode="External"/><Relationship Id="rId456" Type="http://schemas.openxmlformats.org/officeDocument/2006/relationships/hyperlink" Target="https://www.facebook.com/caxtanchau" TargetMode="External"/><Relationship Id="rId663" Type="http://schemas.openxmlformats.org/officeDocument/2006/relationships/hyperlink" Target="https://hungha.thaibinh.gov.vn/tin-tuc/tin-tong-hop/xa-doan-hung-to-chuc-hoi-nghi-tiep-xuc-doi-thoai-giua-nguoi-.html" TargetMode="External"/><Relationship Id="rId870" Type="http://schemas.openxmlformats.org/officeDocument/2006/relationships/hyperlink" Target="https://www.facebook.com/p/X%C3%A3-T%C3%A2y-Ninh-Huy%E1%BB%87n-Ti%E1%BB%81n-H%E1%BA%A3i-T%E1%BB%89nh-Th%C3%A1i-B%C3%ACnh-100083339912531/" TargetMode="External"/><Relationship Id="rId1086" Type="http://schemas.openxmlformats.org/officeDocument/2006/relationships/hyperlink" Target="https://www.facebook.com/doanthanhnienconganhanam/" TargetMode="External"/><Relationship Id="rId1293" Type="http://schemas.openxmlformats.org/officeDocument/2006/relationships/hyperlink" Target="https://minhtan.namdinh.gov.vn/" TargetMode="External"/><Relationship Id="rId109" Type="http://schemas.openxmlformats.org/officeDocument/2006/relationships/hyperlink" Target="https://www.facebook.com/ConganphuongTanSon" TargetMode="External"/><Relationship Id="rId316" Type="http://schemas.openxmlformats.org/officeDocument/2006/relationships/hyperlink" Target="https://www.facebook.com/profile.php?id=100083034955323" TargetMode="External"/><Relationship Id="rId523" Type="http://schemas.openxmlformats.org/officeDocument/2006/relationships/hyperlink" Target="https://thusy.tienlu.hungyen.gov.vn/" TargetMode="External"/><Relationship Id="rId968" Type="http://schemas.openxmlformats.org/officeDocument/2006/relationships/hyperlink" Target="https://www.facebook.com/p/Tu%E1%BB%95i-tr%E1%BA%BB-C%C3%B4ng-an-Th%C3%A1i-B%C3%ACnh-100068113789461/" TargetMode="External"/><Relationship Id="rId1153" Type="http://schemas.openxmlformats.org/officeDocument/2006/relationships/hyperlink" Target="https://trangan.binhluc.hanam.gov.vn/vi/co-cau-to-chuc/vieworg/Uy-ban-nhan-dan-xa-Trang-An-25/" TargetMode="External"/><Relationship Id="rId1598" Type="http://schemas.openxmlformats.org/officeDocument/2006/relationships/hyperlink" Target="https://tanbinh.tamdiep.ninhbinh.gov.vn/" TargetMode="External"/><Relationship Id="rId97" Type="http://schemas.openxmlformats.org/officeDocument/2006/relationships/hyperlink" Target="https://www.facebook.com/profile.php?id=100079558911659" TargetMode="External"/><Relationship Id="rId730" Type="http://schemas.openxmlformats.org/officeDocument/2006/relationships/hyperlink" Target="https://www.facebook.com/ConganxaDongKinh/" TargetMode="External"/><Relationship Id="rId828" Type="http://schemas.openxmlformats.org/officeDocument/2006/relationships/hyperlink" Target="https://www.facebook.com/p/Truy%E1%BB%81n-th%C3%B4ng-Th%C3%A1i-H%C3%B2a-100057187671239/" TargetMode="External"/><Relationship Id="rId1013" Type="http://schemas.openxmlformats.org/officeDocument/2006/relationships/hyperlink" Target="https://kienxuong.thaibinh.gov.vn/cac-don-vi-hanh-chinh/xa-hoa-binh" TargetMode="External"/><Relationship Id="rId1360" Type="http://schemas.openxmlformats.org/officeDocument/2006/relationships/hyperlink" Target="https://nghiatrung.namdinh.gov.vn/" TargetMode="External"/><Relationship Id="rId1458" Type="http://schemas.openxmlformats.org/officeDocument/2006/relationships/hyperlink" Target="https://xuanngoc-xuantruong.namdinh.gov.vn/" TargetMode="External"/><Relationship Id="rId1665" Type="http://schemas.openxmlformats.org/officeDocument/2006/relationships/hyperlink" Target="https://giavan.giavien.ninhbinh.gov.vn/" TargetMode="External"/><Relationship Id="rId1872" Type="http://schemas.openxmlformats.org/officeDocument/2006/relationships/hyperlink" Target="https://hoangthanh.hoanghoa.thanhhoa.gov.vn/" TargetMode="External"/><Relationship Id="rId1220" Type="http://schemas.openxmlformats.org/officeDocument/2006/relationships/hyperlink" Target="https://www.facebook.com/p/C%C3%B4ng-an-x%C3%A3-Ti%E1%BA%BFn-Th%E1%BA%AFng-L%C3%BD-Nh%C3%A2n-H%C3%A0-Nam-100082075132355/" TargetMode="External"/><Relationship Id="rId1318" Type="http://schemas.openxmlformats.org/officeDocument/2006/relationships/hyperlink" Target="https://dichvucong.namdinh.gov.vn/portaldvc/KenhTin/dich-vu-cong-truc-tuyen.aspx?_dv=3985D1DE-4D2E-95F1-F089-608FB7211EEC&amp;_tk=" TargetMode="External"/><Relationship Id="rId1525" Type="http://schemas.openxmlformats.org/officeDocument/2006/relationships/hyperlink" Target="https://www.facebook.com/p/C%C3%B4ng-an-X%C3%A3-H%E1%BA%A3i-H%C6%B0ng-100072486316808/?locale=vi_VN" TargetMode="External"/><Relationship Id="rId1732" Type="http://schemas.openxmlformats.org/officeDocument/2006/relationships/hyperlink" Target="http://khanhmau.yenkhanh.ninhbinh.gov.vn/" TargetMode="External"/><Relationship Id="rId24" Type="http://schemas.openxmlformats.org/officeDocument/2006/relationships/hyperlink" Target="https://www.facebook.com/profile.php?id=100063719319827" TargetMode="External"/><Relationship Id="rId173" Type="http://schemas.openxmlformats.org/officeDocument/2006/relationships/hyperlink" Target="https://www.facebook.com/profile.php?id=100080812836597" TargetMode="External"/><Relationship Id="rId380" Type="http://schemas.openxmlformats.org/officeDocument/2006/relationships/hyperlink" Target="https://www.facebook.com/ConganxaDongVinh" TargetMode="External"/><Relationship Id="rId2061" Type="http://schemas.openxmlformats.org/officeDocument/2006/relationships/hyperlink" Target="http://thuyson.ngoclac.thanhhoa.gov.vn/van-ban-cua-xa" TargetMode="External"/><Relationship Id="rId240" Type="http://schemas.openxmlformats.org/officeDocument/2006/relationships/hyperlink" Target="https://www.facebook.com/profile.php?id=100071210200064" TargetMode="External"/><Relationship Id="rId478" Type="http://schemas.openxmlformats.org/officeDocument/2006/relationships/hyperlink" Target="https://vanlam.hungyen.gov.vn/" TargetMode="External"/><Relationship Id="rId685" Type="http://schemas.openxmlformats.org/officeDocument/2006/relationships/hyperlink" Target="https://thaibinh.gov.vn/van-ban-phap-luat/van-ban-dieu-hanh/ve-viec-cho-phep-uy-ban-nhan-dan-xa-hong-an-huyen-hung-ha-ch.html" TargetMode="External"/><Relationship Id="rId892" Type="http://schemas.openxmlformats.org/officeDocument/2006/relationships/hyperlink" Target="https://thaibinh.gov.vn/van-ban-phap-luat/van-ban-dieu-hanh/ve-viec-cho-phep-uy-ban-nhan-dan-xa-tay-phong-huyen-tien-hai.html" TargetMode="External"/><Relationship Id="rId100" Type="http://schemas.openxmlformats.org/officeDocument/2006/relationships/hyperlink" Target="https://www.facebook.com/profile.php?id=100028941743157" TargetMode="External"/><Relationship Id="rId338" Type="http://schemas.openxmlformats.org/officeDocument/2006/relationships/hyperlink" Target="https://www.facebook.com/profile.php?id=100072479108806" TargetMode="External"/><Relationship Id="rId545" Type="http://schemas.openxmlformats.org/officeDocument/2006/relationships/hyperlink" Target="https://minhtien.daitu.thainguyen.gov.vn/" TargetMode="External"/><Relationship Id="rId752" Type="http://schemas.openxmlformats.org/officeDocument/2006/relationships/hyperlink" Target="https://www.facebook.com/322827476213987" TargetMode="External"/><Relationship Id="rId1175" Type="http://schemas.openxmlformats.org/officeDocument/2006/relationships/hyperlink" Target="https://www.duytien.gov.vn/" TargetMode="External"/><Relationship Id="rId1382" Type="http://schemas.openxmlformats.org/officeDocument/2006/relationships/hyperlink" Target="https://namdien.namdinh.gov.vn/" TargetMode="External"/><Relationship Id="rId2019" Type="http://schemas.openxmlformats.org/officeDocument/2006/relationships/hyperlink" Target="https://trungthanh.quanhoa.thanhhoa.gov.vn/" TargetMode="External"/><Relationship Id="rId405" Type="http://schemas.openxmlformats.org/officeDocument/2006/relationships/hyperlink" Target="https://www.facebook.com/profile.php?id=100068619543444" TargetMode="External"/><Relationship Id="rId612" Type="http://schemas.openxmlformats.org/officeDocument/2006/relationships/hyperlink" Target="https://thaibinh.gov.vn/van-ban-phap-luat/van-ban-dieu-hanh/giao-dat-cho-uy-ban-nhan-dan-xa-minh-tan-huyen-kien-xuong-de.html" TargetMode="External"/><Relationship Id="rId1035" Type="http://schemas.openxmlformats.org/officeDocument/2006/relationships/hyperlink" Target="https://phuly.hanam.gov.vn/Pages/ubnd-phuong-lam-ha-thanh-pho-phu-ly-to-chuc-hoi-nghi-trien-khai-mo-hinh-phoi-hop-quan-ly-giao-duc-giup-do-nguoi-co.aspx" TargetMode="External"/><Relationship Id="rId1242" Type="http://schemas.openxmlformats.org/officeDocument/2006/relationships/hyperlink" Target="https://dichvucong.namdinh.gov.vn/portaldvc/KenhTin/dich-vu-cong-truc-tuyen.aspx?_dv=D0FD2A44-7D1D-6331-DBCD-292E2547FD8C" TargetMode="External"/><Relationship Id="rId1687" Type="http://schemas.openxmlformats.org/officeDocument/2006/relationships/hyperlink" Target="https://www.facebook.com/people/C%C3%B4ng-an-x%C3%A3-Gia-Ti%E1%BA%BFn-Gia-Vi%E1%BB%85n/100071308752507/" TargetMode="External"/><Relationship Id="rId1894" Type="http://schemas.openxmlformats.org/officeDocument/2006/relationships/hyperlink" Target="http://badinh.tpthanhhoa.thanhhoa.gov.vn/uy-ban-nhan-dan" TargetMode="External"/><Relationship Id="rId917" Type="http://schemas.openxmlformats.org/officeDocument/2006/relationships/hyperlink" Target="https://thaibinh.gov.vn/van-ban-phap-luat/van-ban-dieu-hanh/ve-viec-cho-phep-uy-ban-nhan-dan-xa-nam-hai-huyen-tien-hai-d.html?customDomain=thaibinh.gov.vn" TargetMode="External"/><Relationship Id="rId1102" Type="http://schemas.openxmlformats.org/officeDocument/2006/relationships/hyperlink" Target="https://www.facebook.com/congankimbang/" TargetMode="External"/><Relationship Id="rId1547" Type="http://schemas.openxmlformats.org/officeDocument/2006/relationships/hyperlink" Target="https://www.facebook.com/p/Tu%E1%BB%95i-Tr%E1%BA%BB-C%C3%B4ng-An-Qu%E1%BA%ADn-T%C3%A2y-H%E1%BB%93-100080140217978/" TargetMode="External"/><Relationship Id="rId1754" Type="http://schemas.openxmlformats.org/officeDocument/2006/relationships/hyperlink" Target="https://www.facebook.com/p/C%C3%B4ng-an-x%C3%A3-Kim-%C4%90%E1%BB%8Bnh-100063441986931/" TargetMode="External"/><Relationship Id="rId1961" Type="http://schemas.openxmlformats.org/officeDocument/2006/relationships/hyperlink" Target="https://www.facebook.com/p/C%C3%B4ng-An-Th%E1%BB%8B-Tr%E1%BA%A5n-H%E1%BB%93i-Xu%C3%A2n-100061182855778/" TargetMode="External"/><Relationship Id="rId46" Type="http://schemas.openxmlformats.org/officeDocument/2006/relationships/hyperlink" Target="https://www.facebook.com/profile.php?id=100065035449071" TargetMode="External"/><Relationship Id="rId1407" Type="http://schemas.openxmlformats.org/officeDocument/2006/relationships/hyperlink" Target="https://dichvucong.namdinh.gov.vn/portaldvc/KenhTin/dich-vu-cong-truc-tuyen.aspx?_dv=2286728F-AE91-3016-4970-7F755BB6F389" TargetMode="External"/><Relationship Id="rId1614" Type="http://schemas.openxmlformats.org/officeDocument/2006/relationships/hyperlink" Target="https://www.facebook.com/tuoitreconganquangbinh/" TargetMode="External"/><Relationship Id="rId1821" Type="http://schemas.openxmlformats.org/officeDocument/2006/relationships/hyperlink" Target="https://yendong.yenmo.ninhbinh.gov.vn/" TargetMode="External"/><Relationship Id="rId195" Type="http://schemas.openxmlformats.org/officeDocument/2006/relationships/hyperlink" Target="https://www.facebook.com/profile.php?id=100072360071221" TargetMode="External"/><Relationship Id="rId1919" Type="http://schemas.openxmlformats.org/officeDocument/2006/relationships/hyperlink" Target="https://www.facebook.com/p/C%C3%B4ng-an-x%C3%A3-Qu%E1%BA%A3ng-H%C3%B9ng-th%C3%A0nh-ph%E1%BB%91-S%E1%BA%A7m-S%C6%A1n-100063124425690/" TargetMode="External"/><Relationship Id="rId2083" Type="http://schemas.openxmlformats.org/officeDocument/2006/relationships/hyperlink" Target="https://ngoctrung.ngoclac.thanhhoa.gov.vn/tin-tuc-su-kien/uy-ban-nhan-dan-xa-to-chuc-hoi-nghi-trien-khai-ky-niem-60-nam-thanh-lap-xa-254870" TargetMode="External"/><Relationship Id="rId262" Type="http://schemas.openxmlformats.org/officeDocument/2006/relationships/hyperlink" Target="https://www.facebook.com/profile.php?id=100066517454795" TargetMode="External"/><Relationship Id="rId567" Type="http://schemas.openxmlformats.org/officeDocument/2006/relationships/hyperlink" Target="https://vuthu.thaibinh.gov.vn/" TargetMode="External"/><Relationship Id="rId1197" Type="http://schemas.openxmlformats.org/officeDocument/2006/relationships/hyperlink" Target="https://lynhan.hanam.gov.vn/Pages/thong-bao-ve-viec-tuyen-dung-vien-chuc-nganh-giao-duc-huyen-ly-nhan-nam-2024.aspx" TargetMode="External"/><Relationship Id="rId122" Type="http://schemas.openxmlformats.org/officeDocument/2006/relationships/hyperlink" Target="https://www.facebook.com/conganyenthai" TargetMode="External"/><Relationship Id="rId774" Type="http://schemas.openxmlformats.org/officeDocument/2006/relationships/hyperlink" Target="https://thaithuy.thaibinh.gov.vn/" TargetMode="External"/><Relationship Id="rId981" Type="http://schemas.openxmlformats.org/officeDocument/2006/relationships/hyperlink" Target="https://kienxuong.thaibinh.gov.vn/quy-hoach/quy-hoach-chuyen-de/xa-binh-dinh" TargetMode="External"/><Relationship Id="rId1057" Type="http://schemas.openxmlformats.org/officeDocument/2006/relationships/hyperlink" Target="https://www.facebook.com/XaDinhXa.PhuLy.HaNam/?locale=vi_VN" TargetMode="External"/><Relationship Id="rId2010" Type="http://schemas.openxmlformats.org/officeDocument/2006/relationships/hyperlink" Target="https://www.facebook.com/2441856602784111" TargetMode="External"/><Relationship Id="rId427" Type="http://schemas.openxmlformats.org/officeDocument/2006/relationships/hyperlink" Target="https://www.facebook.com/congananbai" TargetMode="External"/><Relationship Id="rId634" Type="http://schemas.openxmlformats.org/officeDocument/2006/relationships/hyperlink" Target="https://www.facebook.com/caquynhnguyen/" TargetMode="External"/><Relationship Id="rId841" Type="http://schemas.openxmlformats.org/officeDocument/2006/relationships/hyperlink" Target="https://thaibinh.gov.vn/van-ban-phap-luat/van-ban-dieu-hanh/ve-viec-cho-phep-uy-ban-nhan-dan-xa-thai-xuyen-huyen-thai-th.html" TargetMode="External"/><Relationship Id="rId1264" Type="http://schemas.openxmlformats.org/officeDocument/2006/relationships/hyperlink" Target="https://dichvucong.namdinh.gov.vn/portaldvc/KenhTin/dich-vu-cong-truc-tuyen.aspx?_dv=B841FF74-89B4-82E4-79FF-BCCB8B9BDF0E" TargetMode="External"/><Relationship Id="rId1471" Type="http://schemas.openxmlformats.org/officeDocument/2006/relationships/hyperlink" Target="https://dichvucong.namdinh.gov.vn/portaldvc/KenhTin/dich-vu-cong-truc-tuyen.aspx?_dv=A747713C-4D73-3599-7ED3-317FE3C7FD0D" TargetMode="External"/><Relationship Id="rId1569" Type="http://schemas.openxmlformats.org/officeDocument/2006/relationships/hyperlink" Target="https://www.facebook.com/p/C%C3%B4ng-an-ph%C6%B0%E1%BB%9Dng-Thanh-B%C3%ACnh-C%C3%B4ng-an-th%C3%A0nh-ph%E1%BB%91-%C4%90i%E1%BB%87n-Bi%C3%AAn-Ph%E1%BB%A7-100069849813294/?locale=vi_VN" TargetMode="External"/><Relationship Id="rId2108" Type="http://schemas.openxmlformats.org/officeDocument/2006/relationships/hyperlink" Target="https://camlien.camthuy.thanhhoa.gov.vn/" TargetMode="External"/><Relationship Id="rId701" Type="http://schemas.openxmlformats.org/officeDocument/2006/relationships/hyperlink" Target="https://thaibinh.gov.vn/doanhnghiep/van-ban-phap-luat/van-ban-dieu-hanh/ve-viec-cho-phep-uy-ban-nhan-dan-xa-lien-giang-huyen-dong-hu.html" TargetMode="External"/><Relationship Id="rId939" Type="http://schemas.openxmlformats.org/officeDocument/2006/relationships/hyperlink" Target="https://kienxuong.thaibinh.gov.vn/cac-don-vi-hanh-chinh/xa-thuong-hien" TargetMode="External"/><Relationship Id="rId1124" Type="http://schemas.openxmlformats.org/officeDocument/2006/relationships/hyperlink" Target="https://www.facebook.com/ubndxaliemcan/" TargetMode="External"/><Relationship Id="rId1331" Type="http://schemas.openxmlformats.org/officeDocument/2006/relationships/hyperlink" Target="https://yenphong.namdinh.gov.vn/" TargetMode="External"/><Relationship Id="rId1776" Type="http://schemas.openxmlformats.org/officeDocument/2006/relationships/hyperlink" Target="https://kimson.ninhbinh.gov.vn/gioi-thieu/xa-yen-loc" TargetMode="External"/><Relationship Id="rId1983" Type="http://schemas.openxmlformats.org/officeDocument/2006/relationships/hyperlink" Target="https://www.facebook.com/p/C%C3%B4ng-an-x%C3%A3-L%C6%B0%C6%A1ng-Ngo%E1%BA%A1i-huy%C3%AA%CC%A3n-Ba%CC%81-Th%C6%B0%C6%A1%CC%81c-Thanh-Ho%CC%81a-100065261359765/" TargetMode="External"/><Relationship Id="rId68" Type="http://schemas.openxmlformats.org/officeDocument/2006/relationships/hyperlink" Target="https://www.facebook.com/profile.php?id=100057252408108" TargetMode="External"/><Relationship Id="rId1429" Type="http://schemas.openxmlformats.org/officeDocument/2006/relationships/hyperlink" Target="https://trucninh.namdinh.gov.vn/" TargetMode="External"/><Relationship Id="rId1636" Type="http://schemas.openxmlformats.org/officeDocument/2006/relationships/hyperlink" Target="http://thanhlac.nhoquan.ninhbinh.gov.vn/" TargetMode="External"/><Relationship Id="rId1843" Type="http://schemas.openxmlformats.org/officeDocument/2006/relationships/hyperlink" Target="https://www.facebook.com/250567483120241" TargetMode="External"/><Relationship Id="rId1703" Type="http://schemas.openxmlformats.org/officeDocument/2006/relationships/hyperlink" Target="https://www.facebook.com/caxninhxuan/" TargetMode="External"/><Relationship Id="rId1910" Type="http://schemas.openxmlformats.org/officeDocument/2006/relationships/hyperlink" Target="https://bacson.bimson.thanhhoa.gov.vn/" TargetMode="External"/><Relationship Id="rId284" Type="http://schemas.openxmlformats.org/officeDocument/2006/relationships/hyperlink" Target="https://www.facebook.com/profile.php?id=100077070921664" TargetMode="External"/><Relationship Id="rId491" Type="http://schemas.openxmlformats.org/officeDocument/2006/relationships/hyperlink" Target="https://www.facebook.com/phamngulao.hungyen.vn/" TargetMode="External"/><Relationship Id="rId144" Type="http://schemas.openxmlformats.org/officeDocument/2006/relationships/hyperlink" Target="https://www.facebook.com/conganxanhuhoa" TargetMode="External"/><Relationship Id="rId589" Type="http://schemas.openxmlformats.org/officeDocument/2006/relationships/hyperlink" Target="https://www.facebook.com/groups/496281170389358/" TargetMode="External"/><Relationship Id="rId796" Type="http://schemas.openxmlformats.org/officeDocument/2006/relationships/hyperlink" Target="https://www.facebook.com/p/Tu%E1%BB%95i-tr%E1%BA%BB-C%C3%B4ng-an-huy%E1%BB%87n-Th%C3%A1i-Th%E1%BB%A5y-100083773900284/" TargetMode="External"/><Relationship Id="rId351" Type="http://schemas.openxmlformats.org/officeDocument/2006/relationships/hyperlink" Target="https://www.facebook.com/profile.php?id=100076515901655" TargetMode="External"/><Relationship Id="rId449" Type="http://schemas.openxmlformats.org/officeDocument/2006/relationships/hyperlink" Target="https://www.facebook.com/Congandinhcaophucu" TargetMode="External"/><Relationship Id="rId656" Type="http://schemas.openxmlformats.org/officeDocument/2006/relationships/hyperlink" Target="https://thaibinh.gov.vn/van-ban-phap-luat/van-ban-dieu-hanh/ve-viec-cho-phep-uy-ban-nhan-dan-xa-dan-chu-huyen-hung-ha-su.html" TargetMode="External"/><Relationship Id="rId863" Type="http://schemas.openxmlformats.org/officeDocument/2006/relationships/hyperlink" Target="https://www.facebook.com/people/C%C3%B4ng-an-x%C3%A3-%C4%90%C3%B4ng-Qu%C3%BD/100072017245906/" TargetMode="External"/><Relationship Id="rId1079" Type="http://schemas.openxmlformats.org/officeDocument/2006/relationships/hyperlink" Target="https://duytien.hanam.gov.vn/Pages/danh-sach-so-dien-thoai-cua-lanh-dao-cac-xa-thi-tran-tren-dia-ban-huyen-duy-tien.aspx" TargetMode="External"/><Relationship Id="rId1286" Type="http://schemas.openxmlformats.org/officeDocument/2006/relationships/hyperlink" Target="https://hophung.namdinh.gov.vn/" TargetMode="External"/><Relationship Id="rId1493" Type="http://schemas.openxmlformats.org/officeDocument/2006/relationships/hyperlink" Target="https://www.facebook.com/doanthanhnienconganhanam/" TargetMode="External"/><Relationship Id="rId2032" Type="http://schemas.openxmlformats.org/officeDocument/2006/relationships/hyperlink" Target="https://thanhson.quanhoa.thanhhoa.gov.vn/" TargetMode="External"/><Relationship Id="rId211" Type="http://schemas.openxmlformats.org/officeDocument/2006/relationships/hyperlink" Target="https://www.facebook.com/conganphuongnamson99" TargetMode="External"/><Relationship Id="rId309" Type="http://schemas.openxmlformats.org/officeDocument/2006/relationships/hyperlink" Target="https://www.facebook.com/caxthuyloi" TargetMode="External"/><Relationship Id="rId516" Type="http://schemas.openxmlformats.org/officeDocument/2006/relationships/hyperlink" Target="https://lexa.tienlu.hungyen.gov.vn/" TargetMode="External"/><Relationship Id="rId1146" Type="http://schemas.openxmlformats.org/officeDocument/2006/relationships/hyperlink" Target="https://thanhliem.hanam.gov.vn/Pages/xa-thanh-nguyen-thuc-hien-dot-cao-diem-tich-hop-thu-nhan-ho-so-dinh-danh-xac-thuc-dien-tu-kich-hoat-tai-khoan-dien-tu.aspx" TargetMode="External"/><Relationship Id="rId1798" Type="http://schemas.openxmlformats.org/officeDocument/2006/relationships/hyperlink" Target="http://khanhduong.yenmo.ninhbinh.gov.vn/" TargetMode="External"/><Relationship Id="rId723" Type="http://schemas.openxmlformats.org/officeDocument/2006/relationships/hyperlink" Target="https://thaibinh.gov.vn/van-ban-phap-luat/van-ban-tinh-uy/ubnd-xa-phong-chau-huyen-dong-hung-chuyen-muc-dich-su-dung-d.html" TargetMode="External"/><Relationship Id="rId930" Type="http://schemas.openxmlformats.org/officeDocument/2006/relationships/hyperlink" Target="https://www.facebook.com/p/Tu%E1%BB%95i-tr%E1%BA%BB-C%C3%B4ng-an-Th%C3%A1i-B%C3%ACnh-100068113789461/" TargetMode="External"/><Relationship Id="rId1006" Type="http://schemas.openxmlformats.org/officeDocument/2006/relationships/hyperlink" Target="https://www.facebook.com/groups/2045495872347954/" TargetMode="External"/><Relationship Id="rId1353" Type="http://schemas.openxmlformats.org/officeDocument/2006/relationships/hyperlink" Target="https://dichvucong.namdinh.gov.vn/portaldvc/KenhTin/dich-vu-cong-truc-tuyen.aspx?_dv=DB9767F9-10CD-D2BC-52A9-50654D7506D9" TargetMode="External"/><Relationship Id="rId1560" Type="http://schemas.openxmlformats.org/officeDocument/2006/relationships/hyperlink" Target="https://haichau-haihau.namdinh.gov.vn/" TargetMode="External"/><Relationship Id="rId1658" Type="http://schemas.openxmlformats.org/officeDocument/2006/relationships/hyperlink" Target="https://www.facebook.com/groups/1893111974341038/" TargetMode="External"/><Relationship Id="rId1865" Type="http://schemas.openxmlformats.org/officeDocument/2006/relationships/hyperlink" Target="https://tpthanhhoa.thanhhoa.gov.vn/web/gioi-thieu-chung/ky-niem-1086-nam-ngay-mat-cua-anh-hung-dan-toc-duong-dinh-nghe.html" TargetMode="External"/><Relationship Id="rId1213" Type="http://schemas.openxmlformats.org/officeDocument/2006/relationships/hyperlink" Target="https://lynhan.hanam.gov.vn/Pages/Thong-tin-ve-lanh-%C4%91ao-xa--thi-tran792346957.aspx" TargetMode="External"/><Relationship Id="rId1420" Type="http://schemas.openxmlformats.org/officeDocument/2006/relationships/hyperlink" Target="https://www.facebook.com/UBNDXaVietHung/" TargetMode="External"/><Relationship Id="rId1518" Type="http://schemas.openxmlformats.org/officeDocument/2006/relationships/hyperlink" Target="https://hainam-haihau.namdinh.gov.vn/" TargetMode="External"/><Relationship Id="rId1725" Type="http://schemas.openxmlformats.org/officeDocument/2006/relationships/hyperlink" Target="http://khanhcuong.yenkhanh.ninhbinh.gov.vn/" TargetMode="External"/><Relationship Id="rId1932" Type="http://schemas.openxmlformats.org/officeDocument/2006/relationships/hyperlink" Target="https://tamchung.muonglat.thanhhoa.gov.vn/" TargetMode="External"/><Relationship Id="rId17" Type="http://schemas.openxmlformats.org/officeDocument/2006/relationships/hyperlink" Target="https://www.facebook.com/locthinh.cax" TargetMode="External"/><Relationship Id="rId166" Type="http://schemas.openxmlformats.org/officeDocument/2006/relationships/hyperlink" Target="https://www.facebook.com/profile.php?id=100071465313623" TargetMode="External"/><Relationship Id="rId373" Type="http://schemas.openxmlformats.org/officeDocument/2006/relationships/hyperlink" Target="https://www.facebook.com/conganxaDongA" TargetMode="External"/><Relationship Id="rId580" Type="http://schemas.openxmlformats.org/officeDocument/2006/relationships/hyperlink" Target="https://thaibinh.gov.vn/van-ban-phap-luat/van-ban-dieu-hanh/ve-viec-cho-phep-uy-ban-nhan-dan-xa-an-khe-huyen-quynh-phu-s.html" TargetMode="External"/><Relationship Id="rId2054" Type="http://schemas.openxmlformats.org/officeDocument/2006/relationships/hyperlink" Target="https://www.facebook.com/100064202226018/" TargetMode="External"/><Relationship Id="rId1" Type="http://schemas.openxmlformats.org/officeDocument/2006/relationships/hyperlink" Target="https://www.facebook.com/profile.php?id=100034707926299" TargetMode="External"/><Relationship Id="rId233" Type="http://schemas.openxmlformats.org/officeDocument/2006/relationships/hyperlink" Target="https://www.facebook.com/profile.php?id=100083043897101" TargetMode="External"/><Relationship Id="rId440" Type="http://schemas.openxmlformats.org/officeDocument/2006/relationships/hyperlink" Target="https://www.facebook.com/profile.php?id=100064482352891" TargetMode="External"/><Relationship Id="rId678" Type="http://schemas.openxmlformats.org/officeDocument/2006/relationships/hyperlink" Target="https://thaibinh.gov.vn/van-ban-phap-luat/van-ban-dieu-hanh/ve-viec-cho-pheo-uy-ban-nhan-dan-xa-thai-phuong-huyen-hung-h.html" TargetMode="External"/><Relationship Id="rId885" Type="http://schemas.openxmlformats.org/officeDocument/2006/relationships/hyperlink" Target="https://thaibinh.gov.vn/van-ban-phap-luat/van-ban-dieu-hanh/ve-viec-cho-phep-uy-ban-nhan-dan-xa-dong-co-huyen-tien-hai-c.html" TargetMode="External"/><Relationship Id="rId1070" Type="http://schemas.openxmlformats.org/officeDocument/2006/relationships/hyperlink" Target="https://www.facebook.com/doanthanhnienconganhanam/" TargetMode="External"/><Relationship Id="rId2121" Type="http://schemas.openxmlformats.org/officeDocument/2006/relationships/table" Target="../tables/table1.xml"/><Relationship Id="rId300" Type="http://schemas.openxmlformats.org/officeDocument/2006/relationships/hyperlink" Target="https://www.facebook.com/profile.php?id=100081000597057" TargetMode="External"/><Relationship Id="rId538" Type="http://schemas.openxmlformats.org/officeDocument/2006/relationships/hyperlink" Target="https://phucu.hungyen.gov.vn/" TargetMode="External"/><Relationship Id="rId745" Type="http://schemas.openxmlformats.org/officeDocument/2006/relationships/hyperlink" Target="https://donghung.thaibinh.gov.vn/danh-sach-xa-thi-tran/xa-dong-vinh" TargetMode="External"/><Relationship Id="rId952" Type="http://schemas.openxmlformats.org/officeDocument/2006/relationships/hyperlink" Target="https://kienxuong.thaibinh.gov.vn/cac-don-vi-hanh-chinh/xa-binh-minh" TargetMode="External"/><Relationship Id="rId1168" Type="http://schemas.openxmlformats.org/officeDocument/2006/relationships/hyperlink" Target="https://www.facebook.com/doanthanhnienconganhanam/" TargetMode="External"/><Relationship Id="rId1375" Type="http://schemas.openxmlformats.org/officeDocument/2006/relationships/hyperlink" Target="https://dichvucong.namdinh.gov.vn/portaldvc/KenhTin/dich-vu-cong-truc-tuyen.aspx?_dv=333DD579-9EB6-2E40-1C99-E50C6E50541E" TargetMode="External"/><Relationship Id="rId1582" Type="http://schemas.openxmlformats.org/officeDocument/2006/relationships/hyperlink" Target="https://ninhphuc.tpninhbinh.ninhbinh.gov.vn/" TargetMode="External"/><Relationship Id="rId81" Type="http://schemas.openxmlformats.org/officeDocument/2006/relationships/hyperlink" Target="https://www.facebook.com/profile.php?id=61550281776266" TargetMode="External"/><Relationship Id="rId605" Type="http://schemas.openxmlformats.org/officeDocument/2006/relationships/hyperlink" Target="https://kienxuong.thaibinh.gov.vn/cac-don-vi-hanh-chinh/xa-vu-ninh" TargetMode="External"/><Relationship Id="rId812" Type="http://schemas.openxmlformats.org/officeDocument/2006/relationships/hyperlink" Target="https://www.facebook.com/p/Tu%E1%BB%95i-tr%E1%BA%BB-C%C3%B4ng-an-huy%E1%BB%87n-Th%C3%A1i-Th%E1%BB%A5y-100083773900284/" TargetMode="External"/><Relationship Id="rId1028" Type="http://schemas.openxmlformats.org/officeDocument/2006/relationships/hyperlink" Target="https://phuly.hanam.gov.vn/Pages/ky-hop-thu-nhat-hoi-dong-nhan-dan-phuong-le-hong-phong-khoa-v-nhiem-ky-2021-2026.aspx" TargetMode="External"/><Relationship Id="rId1235" Type="http://schemas.openxmlformats.org/officeDocument/2006/relationships/hyperlink" Target="https://www.facebook.com/p/%C4%90%E1%BA%A3ng-%E1%BB%A7y-H%C4%90ND-UBND-Ph%C6%B0%E1%BB%9Dng-B%C3%A0-Tri%E1%BB%87u-Nam-%C4%90%E1%BB%8Bnh-100081994219790/" TargetMode="External"/><Relationship Id="rId1442" Type="http://schemas.openxmlformats.org/officeDocument/2006/relationships/hyperlink" Target="https://dichvucong.namdinh.gov.vn/portaldvc/KenhTin/dich-vu-cong-truc-tuyen.aspx?_dv=56E4A98C-A953-862F-6651-54DD8E1E6E31" TargetMode="External"/><Relationship Id="rId1887" Type="http://schemas.openxmlformats.org/officeDocument/2006/relationships/hyperlink" Target="https://www.facebook.com/conganxaquangphu/" TargetMode="External"/><Relationship Id="rId1302" Type="http://schemas.openxmlformats.org/officeDocument/2006/relationships/hyperlink" Target="https://tamthanh.namdinh.gov.vn/" TargetMode="External"/><Relationship Id="rId1747" Type="http://schemas.openxmlformats.org/officeDocument/2006/relationships/hyperlink" Target="https://www.facebook.com/tuoitreconganninhbinh/" TargetMode="External"/><Relationship Id="rId1954" Type="http://schemas.openxmlformats.org/officeDocument/2006/relationships/hyperlink" Target="https://phuxuan.thoxuan.thanhhoa.gov.vn/" TargetMode="External"/><Relationship Id="rId39" Type="http://schemas.openxmlformats.org/officeDocument/2006/relationships/hyperlink" Target="https://www.facebook.com/profile.php?id=100071511263409" TargetMode="External"/><Relationship Id="rId1607" Type="http://schemas.openxmlformats.org/officeDocument/2006/relationships/hyperlink" Target="https://www.facebook.com/p/C%C3%B4ng-an-x%C3%A3-Gia-L%C3%A2m-huy%E1%BB%87n-Nho-Quan-100079998546542/" TargetMode="External"/><Relationship Id="rId1814" Type="http://schemas.openxmlformats.org/officeDocument/2006/relationships/hyperlink" Target="https://yenthanh.yenmo.ninhbinh.gov.vn/pages/lien-he" TargetMode="External"/><Relationship Id="rId188" Type="http://schemas.openxmlformats.org/officeDocument/2006/relationships/hyperlink" Target="https://www.facebook.com/profile.php?id=100067479593480" TargetMode="External"/><Relationship Id="rId395" Type="http://schemas.openxmlformats.org/officeDocument/2006/relationships/hyperlink" Target="https://www.facebook.com/CONGANDONGSON" TargetMode="External"/><Relationship Id="rId2076" Type="http://schemas.openxmlformats.org/officeDocument/2006/relationships/hyperlink" Target="https://www.facebook.com/p/C%C3%B4ng-an-x%C3%A3-Ng%E1%BB%8Dc-S%C6%A1n-100063204161309/" TargetMode="External"/><Relationship Id="rId255" Type="http://schemas.openxmlformats.org/officeDocument/2006/relationships/hyperlink" Target="https://www.facebook.com/profile.php?id=100066786433399" TargetMode="External"/><Relationship Id="rId462" Type="http://schemas.openxmlformats.org/officeDocument/2006/relationships/hyperlink" Target="https://www.facebook.com/3437140626350298" TargetMode="External"/><Relationship Id="rId1092" Type="http://schemas.openxmlformats.org/officeDocument/2006/relationships/hyperlink" Target="https://www.quangninh.gov.vn/donvi/TXQuangYen/Trang/ChiTietBVGioiThieu.aspx?bvid=212" TargetMode="External"/><Relationship Id="rId1397" Type="http://schemas.openxmlformats.org/officeDocument/2006/relationships/hyperlink" Target="https://namhung-namtruc.namdinh.gov.vn/" TargetMode="External"/><Relationship Id="rId115" Type="http://schemas.openxmlformats.org/officeDocument/2006/relationships/hyperlink" Target="https://www.facebook.com/profile.php?id=100063458289968" TargetMode="External"/><Relationship Id="rId322" Type="http://schemas.openxmlformats.org/officeDocument/2006/relationships/hyperlink" Target="https://www.facebook.com/profile.php?id=100081428667530" TargetMode="External"/><Relationship Id="rId767" Type="http://schemas.openxmlformats.org/officeDocument/2006/relationships/hyperlink" Target="https://donghung.thaibinh.gov.vn/danh-sach-xa-thi-tran/xa-dong-duong" TargetMode="External"/><Relationship Id="rId974" Type="http://schemas.openxmlformats.org/officeDocument/2006/relationships/hyperlink" Target="https://www.facebook.com/ConganxaMinhTan/" TargetMode="External"/><Relationship Id="rId2003" Type="http://schemas.openxmlformats.org/officeDocument/2006/relationships/hyperlink" Target="https://bancong.bathuoc.thanhhoa.gov.vn/" TargetMode="External"/><Relationship Id="rId627" Type="http://schemas.openxmlformats.org/officeDocument/2006/relationships/hyperlink" Target="https://thaibinh.gov.vn/" TargetMode="External"/><Relationship Id="rId834" Type="http://schemas.openxmlformats.org/officeDocument/2006/relationships/hyperlink" Target="https://thaithuy.thaibinh.gov.vn/" TargetMode="External"/><Relationship Id="rId1257" Type="http://schemas.openxmlformats.org/officeDocument/2006/relationships/hyperlink" Target="https://www.facebook.com/p/C%C3%B4ng-an-x%C3%A3-Nam-Phong-100066445731366/" TargetMode="External"/><Relationship Id="rId1464" Type="http://schemas.openxmlformats.org/officeDocument/2006/relationships/hyperlink" Target="https://thonghiep-xuantruong.namdinh.gov.vn/uy-ban-nhan-dan" TargetMode="External"/><Relationship Id="rId1671" Type="http://schemas.openxmlformats.org/officeDocument/2006/relationships/hyperlink" Target="https://giavuong.giavien.ninhbinh.gov.vn/" TargetMode="External"/><Relationship Id="rId901" Type="http://schemas.openxmlformats.org/officeDocument/2006/relationships/hyperlink" Target="https://www.facebook.com/p/Tu%E1%BB%95i-tr%E1%BA%BB-C%C3%B4ng-an-Th%C3%A1i-B%C3%ACnh-100068113789461/" TargetMode="External"/><Relationship Id="rId1117" Type="http://schemas.openxmlformats.org/officeDocument/2006/relationships/hyperlink" Target="https://www.facebook.com/108244704614635" TargetMode="External"/><Relationship Id="rId1324" Type="http://schemas.openxmlformats.org/officeDocument/2006/relationships/hyperlink" Target="https://www.facebook.com/p/C%C3%B4ng-an-x%C3%A3-Y%C3%AAn-M%E1%BB%B9-huy%E1%BB%87n-N%C3%B4ng-C%E1%BB%91ng-100063982177806/" TargetMode="External"/><Relationship Id="rId1531" Type="http://schemas.openxmlformats.org/officeDocument/2006/relationships/hyperlink" Target="https://haihau.namdinh.gov.vn/" TargetMode="External"/><Relationship Id="rId1769" Type="http://schemas.openxmlformats.org/officeDocument/2006/relationships/hyperlink" Target="https://kimson.ninhbinh.gov.vn/gioi-thieu/xa-kim-chinh" TargetMode="External"/><Relationship Id="rId1976" Type="http://schemas.openxmlformats.org/officeDocument/2006/relationships/hyperlink" Target="http://dienha.bathuoc.thanhhoa.gov.vn/" TargetMode="External"/><Relationship Id="rId30" Type="http://schemas.openxmlformats.org/officeDocument/2006/relationships/hyperlink" Target="https://www.facebook.com/conganxagiaoan" TargetMode="External"/><Relationship Id="rId1629" Type="http://schemas.openxmlformats.org/officeDocument/2006/relationships/hyperlink" Target="https://www.facebook.com/caxth/" TargetMode="External"/><Relationship Id="rId1836" Type="http://schemas.openxmlformats.org/officeDocument/2006/relationships/hyperlink" Target="https://phuson.bimson.thanhhoa.gov.vn/" TargetMode="External"/><Relationship Id="rId1903" Type="http://schemas.openxmlformats.org/officeDocument/2006/relationships/hyperlink" Target="https://www.facebook.com/QuangTrungNgocLacThanhHoa/" TargetMode="External"/><Relationship Id="rId2098" Type="http://schemas.openxmlformats.org/officeDocument/2006/relationships/hyperlink" Target="https://www.facebook.com/TuoitreConganVinhPhuc/" TargetMode="External"/><Relationship Id="rId277" Type="http://schemas.openxmlformats.org/officeDocument/2006/relationships/hyperlink" Target="https://www.facebook.com/CAXVH" TargetMode="External"/><Relationship Id="rId484" Type="http://schemas.openxmlformats.org/officeDocument/2006/relationships/hyperlink" Target="https://www.facebook.com/p/C%C3%B4ng-An-Th%C3%A0nh-Ph%E1%BB%91-H%C6%B0ng-Y%C3%AAn-100057576334172/" TargetMode="External"/><Relationship Id="rId137" Type="http://schemas.openxmlformats.org/officeDocument/2006/relationships/hyperlink" Target="https://www.facebook.com/conganconthoi" TargetMode="External"/><Relationship Id="rId344" Type="http://schemas.openxmlformats.org/officeDocument/2006/relationships/hyperlink" Target="https://www.facebook.com/profile.php?id=100072489274631" TargetMode="External"/><Relationship Id="rId691" Type="http://schemas.openxmlformats.org/officeDocument/2006/relationships/hyperlink" Target="https://www.facebook.com/tuoitreconganhuyenvanquan/" TargetMode="External"/><Relationship Id="rId789" Type="http://schemas.openxmlformats.org/officeDocument/2006/relationships/hyperlink" Target="https://www.facebook.com/p/Tu%E1%BB%95i-tr%E1%BA%BB-C%C3%B4ng-an-huy%E1%BB%87n-Th%C3%A1i-Th%E1%BB%A5y-100083773900284/?locale=cy_GB" TargetMode="External"/><Relationship Id="rId996" Type="http://schemas.openxmlformats.org/officeDocument/2006/relationships/hyperlink" Target="https://thaibinh.gov.vn/van-ban-phap-luat/van-ban-dieu-hanh/ve-viec-giao-dat-cho-uy-ban-nhan-dan-xa-viet-hung-huyen-vu-t.html" TargetMode="External"/><Relationship Id="rId2025" Type="http://schemas.openxmlformats.org/officeDocument/2006/relationships/hyperlink" Target="https://sonha.quangngai.gov.vn/ubnd-xa-son-thuy" TargetMode="External"/><Relationship Id="rId551" Type="http://schemas.openxmlformats.org/officeDocument/2006/relationships/hyperlink" Target="https://www.facebook.com/533850498026155" TargetMode="External"/><Relationship Id="rId649" Type="http://schemas.openxmlformats.org/officeDocument/2006/relationships/hyperlink" Target="https://www.facebook.com/533850498026155" TargetMode="External"/><Relationship Id="rId856" Type="http://schemas.openxmlformats.org/officeDocument/2006/relationships/hyperlink" Target="https://www.facebook.com/p/C%C3%B4ng-an-Th%E1%BB%8B-Tr%E1%BA%A5n-Ti%E1%BB%81n-H%E1%BA%A3i-100076515901655/" TargetMode="External"/><Relationship Id="rId1181" Type="http://schemas.openxmlformats.org/officeDocument/2006/relationships/hyperlink" Target="https://lynhan.hanam.gov.vn/Pages/Thong-tin-ve-lanh-%C4%91ao-xa--thi-tran792346957.aspx" TargetMode="External"/><Relationship Id="rId1279" Type="http://schemas.openxmlformats.org/officeDocument/2006/relationships/hyperlink" Target="https://dichvucong.namdinh.gov.vn/portaldvc/KenhTin/dich-vu-cong-truc-tuyen.aspx?_dv=951C2878-765C-C04E-C270-B89B3A2D5869" TargetMode="External"/><Relationship Id="rId1486" Type="http://schemas.openxmlformats.org/officeDocument/2006/relationships/hyperlink" Target="https://giaothanh.namdinh.gov.vn/co-cau-to-chuc" TargetMode="External"/><Relationship Id="rId204" Type="http://schemas.openxmlformats.org/officeDocument/2006/relationships/hyperlink" Target="https://www.facebook.com/profile.php?id=100071976018989" TargetMode="External"/><Relationship Id="rId411" Type="http://schemas.openxmlformats.org/officeDocument/2006/relationships/hyperlink" Target="https://www.facebook.com/profile.php?id=100071335478351" TargetMode="External"/><Relationship Id="rId509" Type="http://schemas.openxmlformats.org/officeDocument/2006/relationships/hyperlink" Target="https://www.facebook.com/langluongxa/?locale=vi_VN" TargetMode="External"/><Relationship Id="rId1041" Type="http://schemas.openxmlformats.org/officeDocument/2006/relationships/hyperlink" Target="https://phuly.hanam.gov.vn/Pages/cac-xa-phuong175562080.aspx" TargetMode="External"/><Relationship Id="rId1139" Type="http://schemas.openxmlformats.org/officeDocument/2006/relationships/hyperlink" Target="https://www.facebook.com/doanthanhnienconganhanam/" TargetMode="External"/><Relationship Id="rId1346" Type="http://schemas.openxmlformats.org/officeDocument/2006/relationships/hyperlink" Target="https://yenloc.namdinh.gov.vn/ubnd-xa" TargetMode="External"/><Relationship Id="rId1693" Type="http://schemas.openxmlformats.org/officeDocument/2006/relationships/hyperlink" Target="https://www.facebook.com/CongAn.TT.ThienTon.H.HoaLu/" TargetMode="External"/><Relationship Id="rId1998" Type="http://schemas.openxmlformats.org/officeDocument/2006/relationships/hyperlink" Target="https://www.facebook.com/conganxacolung/" TargetMode="External"/><Relationship Id="rId716" Type="http://schemas.openxmlformats.org/officeDocument/2006/relationships/hyperlink" Target="https://www.facebook.com/ConganxaDongXa/" TargetMode="External"/><Relationship Id="rId923" Type="http://schemas.openxmlformats.org/officeDocument/2006/relationships/hyperlink" Target="https://www.facebook.com/Xaquoctuankienxuong/" TargetMode="External"/><Relationship Id="rId1553" Type="http://schemas.openxmlformats.org/officeDocument/2006/relationships/hyperlink" Target="https://haigiang-haihau.namdinh.gov.vn/" TargetMode="External"/><Relationship Id="rId1760" Type="http://schemas.openxmlformats.org/officeDocument/2006/relationships/hyperlink" Target="https://kimson.ninhbinh.gov.vn/gioi-thieu/xa-kim-chinh" TargetMode="External"/><Relationship Id="rId1858" Type="http://schemas.openxmlformats.org/officeDocument/2006/relationships/hyperlink" Target="https://www.facebook.com/p/C%C3%B4ng-an-ph%C6%B0%E1%BB%9Dng-Qu%E1%BA%A3ng-Th%C3%A0nh-TP-Thanh-H%C3%B3a-100063456555126/" TargetMode="External"/><Relationship Id="rId52" Type="http://schemas.openxmlformats.org/officeDocument/2006/relationships/hyperlink" Target="https://www.facebook.com/conganxalungniem" TargetMode="External"/><Relationship Id="rId1206" Type="http://schemas.openxmlformats.org/officeDocument/2006/relationships/hyperlink" Target="https://www.facebook.com/doanthanhnienconganhanam/" TargetMode="External"/><Relationship Id="rId1413" Type="http://schemas.openxmlformats.org/officeDocument/2006/relationships/hyperlink" Target="https://www.facebook.com/p/An-Ninh-Ph%C6%B0%C6%A1ng-%C4%90%E1%BB%8Bnh-100069585191262/?locale=ms_MY" TargetMode="External"/><Relationship Id="rId1620" Type="http://schemas.openxmlformats.org/officeDocument/2006/relationships/hyperlink" Target="http://duclong.nhoquan.ninhbinh.gov.vn/" TargetMode="External"/><Relationship Id="rId1718" Type="http://schemas.openxmlformats.org/officeDocument/2006/relationships/hyperlink" Target="https://www.facebook.com/p/C%C3%B4ng-an-x%C3%A3-Kh%C3%A1nh-H%C3%B2a-100071618093163/" TargetMode="External"/><Relationship Id="rId1925" Type="http://schemas.openxmlformats.org/officeDocument/2006/relationships/hyperlink" Target="https://www.facebook.com/p/C%C3%B4ng-an-Ph%C6%B0%E1%BB%9Dng-Qu%E1%BA%A3ng-Vinh-TP-S%E1%BA%A7m-S%C6%A1n-100063519010262/" TargetMode="External"/><Relationship Id="rId299" Type="http://schemas.openxmlformats.org/officeDocument/2006/relationships/hyperlink" Target="https://www.facebook.com/profile.php?id=61552252238400" TargetMode="External"/><Relationship Id="rId159" Type="http://schemas.openxmlformats.org/officeDocument/2006/relationships/hyperlink" Target="https://www.facebook.com/profile.php?id=100069704581551" TargetMode="External"/><Relationship Id="rId366" Type="http://schemas.openxmlformats.org/officeDocument/2006/relationships/hyperlink" Target="https://www.facebook.com/profile.php?id=100079410619792" TargetMode="External"/><Relationship Id="rId573" Type="http://schemas.openxmlformats.org/officeDocument/2006/relationships/hyperlink" Target="https://thanhpho.thaibinh.gov.vn/don-vi-hanh-chinh/xa-vu-dong" TargetMode="External"/><Relationship Id="rId780" Type="http://schemas.openxmlformats.org/officeDocument/2006/relationships/hyperlink" Target="https://www.facebook.com/p/Tu%E1%BB%95i-tr%E1%BA%BB-C%C3%B4ng-an-huy%E1%BB%87n-Th%C3%A1i-Th%E1%BB%A5y-100083773900284/" TargetMode="External"/><Relationship Id="rId2047" Type="http://schemas.openxmlformats.org/officeDocument/2006/relationships/hyperlink" Target="https://tanphuc.langchanh.thanhhoa.gov.vn/" TargetMode="External"/><Relationship Id="rId226" Type="http://schemas.openxmlformats.org/officeDocument/2006/relationships/hyperlink" Target="https://www.facebook.com/profile.php?id=100059174680984" TargetMode="External"/><Relationship Id="rId433" Type="http://schemas.openxmlformats.org/officeDocument/2006/relationships/hyperlink" Target="https://www.facebook.com/profile.php?id=100064223256283" TargetMode="External"/><Relationship Id="rId878" Type="http://schemas.openxmlformats.org/officeDocument/2006/relationships/hyperlink" Target="https://thaibinh.gov.vn/van-ban-phap-luat/van-ban-dieu-hanh/ve-viec-cho-phep-uy-ban-nhan-dan-xa-tay-giang-huyen-tien-hai.html?customDomain=thaibinh.gov.vn" TargetMode="External"/><Relationship Id="rId1063" Type="http://schemas.openxmlformats.org/officeDocument/2006/relationships/hyperlink" Target="https://www.facebook.com/p/C%C3%B4ng-an-ph%C6%B0%E1%BB%9Dng-Ho%C3%A0-M%E1%BA%A1c-100078748161662/" TargetMode="External"/><Relationship Id="rId1270" Type="http://schemas.openxmlformats.org/officeDocument/2006/relationships/hyperlink" Target="https://dichvucong.namdinh.gov.vn/portaldvc/KenhTin/dich-vu-cong-truc-tuyen.aspx?_dv=D07E43AF-AAB8-18D8-01CA-24DC89019F0D" TargetMode="External"/><Relationship Id="rId2114" Type="http://schemas.openxmlformats.org/officeDocument/2006/relationships/hyperlink" Target="https://camtu.camthuy.thanhhoa.gov.vn/" TargetMode="External"/><Relationship Id="rId640" Type="http://schemas.openxmlformats.org/officeDocument/2006/relationships/hyperlink" Target="https://thaibinh.gov.vn/" TargetMode="External"/><Relationship Id="rId738" Type="http://schemas.openxmlformats.org/officeDocument/2006/relationships/hyperlink" Target="https://thaibinh.gov.vn/van-ban-phap-luat/van-ban-dieu-hanh/ve-viec-cho-phep-uy-ban-nhan-dan-xa-phu-chau-huyen-dong-hung.html" TargetMode="External"/><Relationship Id="rId945" Type="http://schemas.openxmlformats.org/officeDocument/2006/relationships/hyperlink" Target="https://kienxuong.thaibinh.gov.vn/cac-don-vi-hanh-chinh/xa-vu-ninh" TargetMode="External"/><Relationship Id="rId1368" Type="http://schemas.openxmlformats.org/officeDocument/2006/relationships/hyperlink" Target="https://www.facebook.com/TuoitreCongantinhBinhDinh/" TargetMode="External"/><Relationship Id="rId1575" Type="http://schemas.openxmlformats.org/officeDocument/2006/relationships/hyperlink" Target="https://namthanh.tpninhbinh.ninhbinh.gov.vn/" TargetMode="External"/><Relationship Id="rId1782" Type="http://schemas.openxmlformats.org/officeDocument/2006/relationships/hyperlink" Target="https://kimson.ninhbinh.gov.vn/gioi-thieu/xa-van-hai" TargetMode="External"/><Relationship Id="rId74" Type="http://schemas.openxmlformats.org/officeDocument/2006/relationships/hyperlink" Target="https://www.facebook.com/conganxathanhson" TargetMode="External"/><Relationship Id="rId500" Type="http://schemas.openxmlformats.org/officeDocument/2006/relationships/hyperlink" Target="https://phuthinh.daitu.thainguyen.gov.vn/" TargetMode="External"/><Relationship Id="rId805" Type="http://schemas.openxmlformats.org/officeDocument/2006/relationships/hyperlink" Target="https://thaithuy.thaibinh.gov.vn/" TargetMode="External"/><Relationship Id="rId1130" Type="http://schemas.openxmlformats.org/officeDocument/2006/relationships/hyperlink" Target="https://thanhliem.hanam.gov.vn/Pages/xa-thanh-thuy-hoi-dong-nhan-dan-xa-thanh-thuy-to-chuc-ky-hop-thu-tam-hoi-dong-nhan-dan-xa-khoa-23-nhiem-ky-2021-2026.aspx" TargetMode="External"/><Relationship Id="rId1228" Type="http://schemas.openxmlformats.org/officeDocument/2006/relationships/hyperlink" Target="https://www.facebook.com/p/C%C3%B4ng-an-ph%C6%B0%E1%BB%9Dng-V%E1%BB%8B-Xuy%C3%AAn-TP-Nam-%C4%90%E1%BB%8Bnh-100071150336437/" TargetMode="External"/><Relationship Id="rId1435" Type="http://schemas.openxmlformats.org/officeDocument/2006/relationships/hyperlink" Target="https://trucninh.namdinh.gov.vn/" TargetMode="External"/><Relationship Id="rId1642" Type="http://schemas.openxmlformats.org/officeDocument/2006/relationships/hyperlink" Target="https://nhoquan.ninhbinh.gov.vn/xa-van-phu" TargetMode="External"/><Relationship Id="rId1947" Type="http://schemas.openxmlformats.org/officeDocument/2006/relationships/hyperlink" Target="https://phuthanh.quanhoa.thanhhoa.gov.vn/" TargetMode="External"/><Relationship Id="rId1502" Type="http://schemas.openxmlformats.org/officeDocument/2006/relationships/hyperlink" Target="https://giaoyen.namdinh.gov.vn/to-chuc-bo-may" TargetMode="External"/><Relationship Id="rId1807" Type="http://schemas.openxmlformats.org/officeDocument/2006/relationships/hyperlink" Target="https://www.facebook.com/p/C%C3%B4ng-an-huy%E1%BB%87n-Y%C3%AAn-M%C3%B4-100033535308059/" TargetMode="External"/><Relationship Id="rId290" Type="http://schemas.openxmlformats.org/officeDocument/2006/relationships/hyperlink" Target="https://www.facebook.com/profile.php?id=100083069663577" TargetMode="External"/><Relationship Id="rId388" Type="http://schemas.openxmlformats.org/officeDocument/2006/relationships/hyperlink" Target="https://www.facebook.com/ConganxaHopTien1" TargetMode="External"/><Relationship Id="rId2069" Type="http://schemas.openxmlformats.org/officeDocument/2006/relationships/hyperlink" Target="https://trungkhanh.caobang.gov.vn/1352/34154/94766/xa-ngoc-khe" TargetMode="External"/><Relationship Id="rId150" Type="http://schemas.openxmlformats.org/officeDocument/2006/relationships/hyperlink" Target="https://www.facebook.com/cattbinhminh" TargetMode="External"/><Relationship Id="rId595" Type="http://schemas.openxmlformats.org/officeDocument/2006/relationships/hyperlink" Target="https://www.facebook.com/congan.thaibinh.gov.vn/" TargetMode="External"/><Relationship Id="rId248" Type="http://schemas.openxmlformats.org/officeDocument/2006/relationships/hyperlink" Target="https://www.facebook.com/profile.php?id=100063499509521" TargetMode="External"/><Relationship Id="rId455" Type="http://schemas.openxmlformats.org/officeDocument/2006/relationships/hyperlink" Target="https://www.facebook.com/profile.php?id=100063678513770" TargetMode="External"/><Relationship Id="rId662" Type="http://schemas.openxmlformats.org/officeDocument/2006/relationships/hyperlink" Target="https://hungha.thaibinh.gov.vn/tin-tuc/tin-tuc-su-kien-noi-bat/thi-tran-hung-nhan-ky-niem-17-nam-ngay-hoi-toan-dan-bthi-tra.html" TargetMode="External"/><Relationship Id="rId1085" Type="http://schemas.openxmlformats.org/officeDocument/2006/relationships/hyperlink" Target="https://hanam.gov.vn/Pages/Uy-ban-nhan-dan-tinh-Ha-Nam2060707545.aspx" TargetMode="External"/><Relationship Id="rId1292" Type="http://schemas.openxmlformats.org/officeDocument/2006/relationships/hyperlink" Target="https://dichvucong.namdinh.gov.vn/portaldvc/KenhTin/dich-vu-cong-truc-tuyen.aspx?_dv=DF4850ED-1515-B7E6-4C22-92D618504C50" TargetMode="External"/><Relationship Id="rId108" Type="http://schemas.openxmlformats.org/officeDocument/2006/relationships/hyperlink" Target="https://www.facebook.com/conganphuongdongcuong" TargetMode="External"/><Relationship Id="rId315" Type="http://schemas.openxmlformats.org/officeDocument/2006/relationships/hyperlink" Target="https://www.facebook.com/profile.php?id=100082858256355" TargetMode="External"/><Relationship Id="rId522" Type="http://schemas.openxmlformats.org/officeDocument/2006/relationships/hyperlink" Target="https://haitrieu.tienlu.hungyen.gov.vn/" TargetMode="External"/><Relationship Id="rId967" Type="http://schemas.openxmlformats.org/officeDocument/2006/relationships/hyperlink" Target="https://haiha.quangninh.gov.vn/Trang/ChiTietBVGioiThieu.aspx?bvid=128" TargetMode="External"/><Relationship Id="rId1152" Type="http://schemas.openxmlformats.org/officeDocument/2006/relationships/hyperlink" Target="https://www.facebook.com/tuoitreconganhuyenvanquan/" TargetMode="External"/><Relationship Id="rId1597" Type="http://schemas.openxmlformats.org/officeDocument/2006/relationships/hyperlink" Target="https://www.facebook.com/TuoitrePhuong12TanBinh/" TargetMode="External"/><Relationship Id="rId96" Type="http://schemas.openxmlformats.org/officeDocument/2006/relationships/hyperlink" Target="https://www.facebook.com/profile.php?id=100068258467725" TargetMode="External"/><Relationship Id="rId827" Type="http://schemas.openxmlformats.org/officeDocument/2006/relationships/hyperlink" Target="https://thaibinh.gov.vn/van-ban-phap-luat/van-ban-dieu-hanh/ve-viec-cho-phep-uy-ban-nhan-dan-xa-thai-giang-huyen-thai-th.html" TargetMode="External"/><Relationship Id="rId1012" Type="http://schemas.openxmlformats.org/officeDocument/2006/relationships/hyperlink" Target="https://www.facebook.com/p/CA-40-x%C3%A3-H%C3%B2a-B%C3%ACnh-V%C5%A9-Th%C6%B0-Th%C3%A1i-B%C3%ACnh-100063933038001/" TargetMode="External"/><Relationship Id="rId1457" Type="http://schemas.openxmlformats.org/officeDocument/2006/relationships/hyperlink" Target="https://www.facebook.com/p/C%C3%B4ng-an-x%C3%A3-Xu%C3%A2n-Ng%E1%BB%8Dc-Xu%C3%A2n-Tr%C6%B0%E1%BB%9Dng-Nam-%C4%90%E1%BB%8Bnh-100072429159631/" TargetMode="External"/><Relationship Id="rId1664" Type="http://schemas.openxmlformats.org/officeDocument/2006/relationships/hyperlink" Target="https://www.facebook.com/CAHGiaVien/" TargetMode="External"/><Relationship Id="rId1871" Type="http://schemas.openxmlformats.org/officeDocument/2006/relationships/hyperlink" Target="https://hoangthanh.hoanghoa.thanhhoa.gov.vn/" TargetMode="External"/><Relationship Id="rId1317" Type="http://schemas.openxmlformats.org/officeDocument/2006/relationships/hyperlink" Target="https://yenchinh.namdinh.gov.vn/uy-ban-nhan-dan-51754" TargetMode="External"/><Relationship Id="rId1524" Type="http://schemas.openxmlformats.org/officeDocument/2006/relationships/hyperlink" Target="https://haianh-haihau.namdinh.gov.vn/" TargetMode="External"/><Relationship Id="rId1731" Type="http://schemas.openxmlformats.org/officeDocument/2006/relationships/hyperlink" Target="http://khanhtrung.yenkhanh.ninhbinh.gov.vn/" TargetMode="External"/><Relationship Id="rId1969" Type="http://schemas.openxmlformats.org/officeDocument/2006/relationships/hyperlink" Target="http://namdong.quanhoa.thanhhoa.gov.vn/" TargetMode="External"/><Relationship Id="rId23" Type="http://schemas.openxmlformats.org/officeDocument/2006/relationships/hyperlink" Target="https://www.facebook.com/profile.php?id=100063901999033" TargetMode="External"/><Relationship Id="rId1829" Type="http://schemas.openxmlformats.org/officeDocument/2006/relationships/hyperlink" Target="https://dongtho.tpthanhhoa.thanhhoa.gov.vn/trang-chu" TargetMode="External"/><Relationship Id="rId172" Type="http://schemas.openxmlformats.org/officeDocument/2006/relationships/hyperlink" Target="https://www.facebook.com/ConganxaNinhKhang" TargetMode="External"/><Relationship Id="rId477" Type="http://schemas.openxmlformats.org/officeDocument/2006/relationships/hyperlink" Target="https://www.facebook.com/p/C%C3%B4ng-an-x%C3%A3-%C4%90%E1%BA%A1i-T%E1%BA%ADp-huy%E1%BB%87n-Kho%C3%A1i-Ch%C3%A2u-t%E1%BB%89nh-H%C6%B0ng-Y%C3%AAn-100082738157258/" TargetMode="External"/><Relationship Id="rId684" Type="http://schemas.openxmlformats.org/officeDocument/2006/relationships/hyperlink" Target="https://www.facebook.com/ConganxaHongViet/" TargetMode="External"/><Relationship Id="rId2060" Type="http://schemas.openxmlformats.org/officeDocument/2006/relationships/hyperlink" Target="https://www.facebook.com/people/C%C3%B4ng-an-x%C3%A3-Th%C3%BAy-S%C6%A1n/100063901999033/" TargetMode="External"/><Relationship Id="rId337" Type="http://schemas.openxmlformats.org/officeDocument/2006/relationships/hyperlink" Target="https://www.facebook.com/profile.php?id=100072050875000" TargetMode="External"/><Relationship Id="rId891" Type="http://schemas.openxmlformats.org/officeDocument/2006/relationships/hyperlink" Target="https://www.facebook.com/p/Tu%E1%BB%95i-tr%E1%BA%BB-C%C3%B4ng-an-th%E1%BB%8B-x%C3%A3-S%C6%A1n-T%C3%A2y-100040884909606/" TargetMode="External"/><Relationship Id="rId989" Type="http://schemas.openxmlformats.org/officeDocument/2006/relationships/hyperlink" Target="https://www.facebook.com/cahhiephoa/" TargetMode="External"/><Relationship Id="rId2018" Type="http://schemas.openxmlformats.org/officeDocument/2006/relationships/hyperlink" Target="https://www.facebook.com/p/C%C3%B4ng-An-X%C3%A3-Trung-Th%C6%B0%E1%BB%A3ng-huy%E1%BB%87n-Quan-S%C6%A1n-t%E1%BB%89nh-Thanh-Ho%C3%A1-100063349323680/?locale=en_GB" TargetMode="External"/><Relationship Id="rId544" Type="http://schemas.openxmlformats.org/officeDocument/2006/relationships/hyperlink" Target="http://tamda.phucu.hungyen.gov.vn/to-chuc-bo-may-xa-tam-da-c21083.html" TargetMode="External"/><Relationship Id="rId751" Type="http://schemas.openxmlformats.org/officeDocument/2006/relationships/hyperlink" Target="https://donghung.thaibinh.gov.vn/danh-sach-xa-thi-tran/xa-trong-quan" TargetMode="External"/><Relationship Id="rId849" Type="http://schemas.openxmlformats.org/officeDocument/2006/relationships/hyperlink" Target="https://thaihoc.baolam.caobang.gov.vn/kinh-te-xa-hoi/uy-ban-nhan-dan-xa-thai-hoc-935029" TargetMode="External"/><Relationship Id="rId1174" Type="http://schemas.openxmlformats.org/officeDocument/2006/relationships/hyperlink" Target="https://www.facebook.com/tuoitrecongansonla/" TargetMode="External"/><Relationship Id="rId1381" Type="http://schemas.openxmlformats.org/officeDocument/2006/relationships/hyperlink" Target="https://nghialo.yenbai.gov.vn/xa-phuong/xa-nghia-phuc" TargetMode="External"/><Relationship Id="rId1479" Type="http://schemas.openxmlformats.org/officeDocument/2006/relationships/hyperlink" Target="https://quatlam.namdinh.gov.vn/co-cau-to-chuc" TargetMode="External"/><Relationship Id="rId1686" Type="http://schemas.openxmlformats.org/officeDocument/2006/relationships/hyperlink" Target="https://gialac.giavien.ninhbinh.gov.vn/" TargetMode="External"/><Relationship Id="rId404" Type="http://schemas.openxmlformats.org/officeDocument/2006/relationships/hyperlink" Target="https://www.facebook.com/ConganxaThaiHung" TargetMode="External"/><Relationship Id="rId611" Type="http://schemas.openxmlformats.org/officeDocument/2006/relationships/hyperlink" Target="https://www.facebook.com/p/C%C3%B4ng-an-x%C3%A3-An-%E1%BA%A4p-Qu%E1%BB%B3nh-Ph%E1%BB%A5-Th%C3%A1i-B%C3%ACnh-100072376419877/" TargetMode="External"/><Relationship Id="rId1034" Type="http://schemas.openxmlformats.org/officeDocument/2006/relationships/hyperlink" Target="https://www.facebook.com/tuoitreconganquanhadong/" TargetMode="External"/><Relationship Id="rId1241" Type="http://schemas.openxmlformats.org/officeDocument/2006/relationships/hyperlink" Target="https://www.facebook.com/p/Tin-t%E1%BB%A9c-ph%C6%B0%E1%BB%9Dng-Tr%E1%BA%A7n-H%C6%B0ng-%C4%90%E1%BA%A1o-TP-Nam-%C4%90%E1%BB%8Bnh-100071437721305/?locale=hi_IN" TargetMode="External"/><Relationship Id="rId1339" Type="http://schemas.openxmlformats.org/officeDocument/2006/relationships/hyperlink" Target="https://yentien.namdinh.gov.vn/ubnd/thuong-truc-ubnd-xa-yen-tien-236273" TargetMode="External"/><Relationship Id="rId1893" Type="http://schemas.openxmlformats.org/officeDocument/2006/relationships/hyperlink" Target="https://www.facebook.com/p/C%C3%B4ng-an-ph%C6%B0%E1%BB%9Dng-Ba-%C4%90%C3%ACnh-TP-Thanh-H%C3%B3a-100063961240575/" TargetMode="External"/><Relationship Id="rId709" Type="http://schemas.openxmlformats.org/officeDocument/2006/relationships/hyperlink" Target="https://www.facebook.com/61551797894176" TargetMode="External"/><Relationship Id="rId916" Type="http://schemas.openxmlformats.org/officeDocument/2006/relationships/hyperlink" Target="https://www.facebook.com/NamHaiNew/" TargetMode="External"/><Relationship Id="rId1101" Type="http://schemas.openxmlformats.org/officeDocument/2006/relationships/hyperlink" Target="https://kimbang.hanam.gov.vn/Pages/danh-sach-bi-thu-chu-tich-cac-xa-thi-tran.aspx" TargetMode="External"/><Relationship Id="rId1546" Type="http://schemas.openxmlformats.org/officeDocument/2006/relationships/hyperlink" Target="https://haihau.namdinh.gov.vn/" TargetMode="External"/><Relationship Id="rId1753" Type="http://schemas.openxmlformats.org/officeDocument/2006/relationships/hyperlink" Target="https://tamdiep.ninhbinh.gov.vn/" TargetMode="External"/><Relationship Id="rId1960" Type="http://schemas.openxmlformats.org/officeDocument/2006/relationships/hyperlink" Target="https://namtien.quanhoa.thanhhoa.gov.vn/" TargetMode="External"/><Relationship Id="rId45" Type="http://schemas.openxmlformats.org/officeDocument/2006/relationships/hyperlink" Target="https://www.facebook.com/profile.php?id=100063597817923" TargetMode="External"/><Relationship Id="rId1406" Type="http://schemas.openxmlformats.org/officeDocument/2006/relationships/hyperlink" Target="https://www.facebook.com/namtruc.vn/" TargetMode="External"/><Relationship Id="rId1613" Type="http://schemas.openxmlformats.org/officeDocument/2006/relationships/hyperlink" Target="https://nhoquan.ninhbinh.gov.vn/xa-gia-thuy" TargetMode="External"/><Relationship Id="rId1820" Type="http://schemas.openxmlformats.org/officeDocument/2006/relationships/hyperlink" Target="https://www.facebook.com/p/C%C3%B4ng-an-x%C3%A3-Y%C3%AAn-%C4%90%E1%BB%93ng-huy%E1%BB%87n-Y%C3%AAn-M%C3%B4-t%E1%BB%89nh-Ninh-B%C3%ACnh-100083270363034/" TargetMode="External"/><Relationship Id="rId194" Type="http://schemas.openxmlformats.org/officeDocument/2006/relationships/hyperlink" Target="https://www.facebook.com/profile.php?id=100067067992551" TargetMode="External"/><Relationship Id="rId1918" Type="http://schemas.openxmlformats.org/officeDocument/2006/relationships/hyperlink" Target="https://www.quangninh.gov.vn/" TargetMode="External"/><Relationship Id="rId2082" Type="http://schemas.openxmlformats.org/officeDocument/2006/relationships/hyperlink" Target="https://www.facebook.com/p/T%E1%BB%8Bnh-x%C3%A1-Ng%E1%BB%8Dc-Trung-T%C4%83ng-100064604415077/" TargetMode="External"/><Relationship Id="rId261" Type="http://schemas.openxmlformats.org/officeDocument/2006/relationships/hyperlink" Target="https://www.facebook.com/profile.php?id=100068611368211" TargetMode="External"/><Relationship Id="rId499" Type="http://schemas.openxmlformats.org/officeDocument/2006/relationships/hyperlink" Target="https://www.facebook.com/p/Tu%E1%BB%95i-tr%E1%BA%BB-C%C3%B4ng-an-Th%C3%A0nh-ph%E1%BB%91-V%C4%A9nh-Y%C3%AAn-100066497717181/?locale=nl_BE" TargetMode="External"/><Relationship Id="rId359" Type="http://schemas.openxmlformats.org/officeDocument/2006/relationships/hyperlink" Target="https://www.facebook.com/profile.php?id=100064962757159" TargetMode="External"/><Relationship Id="rId566" Type="http://schemas.openxmlformats.org/officeDocument/2006/relationships/hyperlink" Target="https://www.facebook.com/p/C%C3%B4ng-an-x%C3%A3-Ph%C3%BA-Xu%C3%A2n-th%C3%A0nh-ph%E1%BB%91-Th%C3%A1i-B%C3%ACnh-100061004888210/" TargetMode="External"/><Relationship Id="rId773" Type="http://schemas.openxmlformats.org/officeDocument/2006/relationships/hyperlink" Target="https://www.facebook.com/p/Tu%E1%BB%95i-tr%E1%BA%BB-C%C3%B4ng-an-huy%E1%BB%87n-Th%C3%A1i-Th%E1%BB%A5y-100083773900284/" TargetMode="External"/><Relationship Id="rId1196" Type="http://schemas.openxmlformats.org/officeDocument/2006/relationships/hyperlink" Target="https://lynhan.hanam.gov.vn/Pages/Thong-tin-ve-lanh-%C4%91ao-xa--thi-tran792346957.aspx" TargetMode="External"/><Relationship Id="rId121" Type="http://schemas.openxmlformats.org/officeDocument/2006/relationships/hyperlink" Target="https://www.facebook.com/conganxayenlam2019" TargetMode="External"/><Relationship Id="rId219" Type="http://schemas.openxmlformats.org/officeDocument/2006/relationships/hyperlink" Target="https://www.facebook.com/profile.php?id=100083268915963" TargetMode="External"/><Relationship Id="rId426" Type="http://schemas.openxmlformats.org/officeDocument/2006/relationships/hyperlink" Target="https://www.facebook.com/profile.php?id=100072376419877" TargetMode="External"/><Relationship Id="rId633" Type="http://schemas.openxmlformats.org/officeDocument/2006/relationships/hyperlink" Target="https://anmy.quynhphu.thaibinh.gov.vn/" TargetMode="External"/><Relationship Id="rId980" Type="http://schemas.openxmlformats.org/officeDocument/2006/relationships/hyperlink" Target="https://www.facebook.com/p/Tu%E1%BB%95i-tr%E1%BA%BB-C%C3%B4ng-an-Th%C3%A1i-B%C3%ACnh-100068113789461/" TargetMode="External"/><Relationship Id="rId1056" Type="http://schemas.openxmlformats.org/officeDocument/2006/relationships/hyperlink" Target="https://congan.hanam.gov.vn/index.php/vi/news/tin-hoat-dong/phuong-thanh-tuyen-tp-phu-ly-to-chuc-ngay-hoi-toan-dan-bao-ve-an-ninh-to-quoc-nam-2024-2726.html" TargetMode="External"/><Relationship Id="rId1263" Type="http://schemas.openxmlformats.org/officeDocument/2006/relationships/hyperlink" Target="https://www.facebook.com/groups/ubnd.xa.nam.van/" TargetMode="External"/><Relationship Id="rId2107" Type="http://schemas.openxmlformats.org/officeDocument/2006/relationships/hyperlink" Target="https://camthach.camthuy.thanhhoa.gov.vn/" TargetMode="External"/><Relationship Id="rId840" Type="http://schemas.openxmlformats.org/officeDocument/2006/relationships/hyperlink" Target="https://www.facebook.com/p/Tu%E1%BB%95i-tr%E1%BA%BB-C%C3%B4ng-an-huy%E1%BB%87n-Th%C3%A1i-Th%E1%BB%A5y-100083773900284/" TargetMode="External"/><Relationship Id="rId938" Type="http://schemas.openxmlformats.org/officeDocument/2006/relationships/hyperlink" Target="https://kienxuong.thaibinh.gov.vn/cac-don-vi-hanh-chinh/xa-thanh-tan" TargetMode="External"/><Relationship Id="rId1470" Type="http://schemas.openxmlformats.org/officeDocument/2006/relationships/hyperlink" Target="https://www.facebook.com/groups/xuankien/" TargetMode="External"/><Relationship Id="rId1568" Type="http://schemas.openxmlformats.org/officeDocument/2006/relationships/hyperlink" Target="https://tanthanh.tpninhbinh.ninhbinh.gov.vn/" TargetMode="External"/><Relationship Id="rId1775" Type="http://schemas.openxmlformats.org/officeDocument/2006/relationships/hyperlink" Target="https://kimson.ninhbinh.gov.vn/gioi-thieu/xa-tan-thanh" TargetMode="External"/><Relationship Id="rId67" Type="http://schemas.openxmlformats.org/officeDocument/2006/relationships/hyperlink" Target="https://www.facebook.com/profile.php?id=100063601194744" TargetMode="External"/><Relationship Id="rId700" Type="http://schemas.openxmlformats.org/officeDocument/2006/relationships/hyperlink" Target="https://thaibinh.gov.vn/van-ban-phap-luat/van-ban-dieu-hanh/ve-viec-cho-phep-uy-ban-nhan-dan-xa-dong-phuong-huyen-dong-h.html" TargetMode="External"/><Relationship Id="rId1123" Type="http://schemas.openxmlformats.org/officeDocument/2006/relationships/hyperlink" Target="https://hanam.gov.vn/" TargetMode="External"/><Relationship Id="rId1330" Type="http://schemas.openxmlformats.org/officeDocument/2006/relationships/hyperlink" Target="https://yenkhanh.namdinh.gov.vn/uy-ban-nhan-dan" TargetMode="External"/><Relationship Id="rId1428" Type="http://schemas.openxmlformats.org/officeDocument/2006/relationships/hyperlink" Target="https://ttcatthanh.namdinh.gov.vn/" TargetMode="External"/><Relationship Id="rId1635" Type="http://schemas.openxmlformats.org/officeDocument/2006/relationships/hyperlink" Target="https://www.facebook.com/Conganthanhlac/" TargetMode="External"/><Relationship Id="rId1982" Type="http://schemas.openxmlformats.org/officeDocument/2006/relationships/hyperlink" Target="https://thanhson.quanhoa.thanhhoa.gov.vn/" TargetMode="External"/><Relationship Id="rId1842" Type="http://schemas.openxmlformats.org/officeDocument/2006/relationships/hyperlink" Target="https://ngoctrao.bimson.thanhhoa.gov.vn/" TargetMode="External"/><Relationship Id="rId1702" Type="http://schemas.openxmlformats.org/officeDocument/2006/relationships/hyperlink" Target="https://ninhhoa.hoalu.ninhbinh.gov.vn/" TargetMode="External"/><Relationship Id="rId283" Type="http://schemas.openxmlformats.org/officeDocument/2006/relationships/hyperlink" Target="https://www.facebook.com/CongAnXaMyThanh" TargetMode="External"/><Relationship Id="rId490" Type="http://schemas.openxmlformats.org/officeDocument/2006/relationships/hyperlink" Target="https://vanlam.hungyen.gov.vn/" TargetMode="External"/><Relationship Id="rId143" Type="http://schemas.openxmlformats.org/officeDocument/2006/relationships/hyperlink" Target="https://www.facebook.com/profile.php?id=100071611731907" TargetMode="External"/><Relationship Id="rId350" Type="http://schemas.openxmlformats.org/officeDocument/2006/relationships/hyperlink" Target="https://www.facebook.com/CONGANXADONGHAI" TargetMode="External"/><Relationship Id="rId588" Type="http://schemas.openxmlformats.org/officeDocument/2006/relationships/hyperlink" Target="https://thaibinh.gov.vn/van-ban-phap-luat/van-ban-dieu-hanh/ve-viec-cho-phep-uy-ban-nhan-dan-xa-quynh-tho-huyen-quynh-ph2.html" TargetMode="External"/><Relationship Id="rId795" Type="http://schemas.openxmlformats.org/officeDocument/2006/relationships/hyperlink" Target="https://thaibinh.gov.vn/van-ban-phap-luat/van-ban-tinh-uy/cho-phep-uy-ban-nhan-dan-xa-thuy-duong-huyen-thai-thuy-chuye.html?customDomain=thaibinh.gov.vn" TargetMode="External"/><Relationship Id="rId2031" Type="http://schemas.openxmlformats.org/officeDocument/2006/relationships/hyperlink" Target="https://www.facebook.com/Tu%E1%BB%95i-tr%E1%BA%BB-C%C3%B4ng-an-TP-S%E1%BA%A7m-S%C6%A1n-100069346653553/?locale=vi_VN" TargetMode="External"/><Relationship Id="rId9" Type="http://schemas.openxmlformats.org/officeDocument/2006/relationships/hyperlink" Target="https://www.facebook.com/profile.php?id=100063540038479" TargetMode="External"/><Relationship Id="rId210" Type="http://schemas.openxmlformats.org/officeDocument/2006/relationships/hyperlink" Target="https://www.facebook.com/CAPYENBINH" TargetMode="External"/><Relationship Id="rId448" Type="http://schemas.openxmlformats.org/officeDocument/2006/relationships/hyperlink" Target="https://www.facebook.com/conganxatamda" TargetMode="External"/><Relationship Id="rId655" Type="http://schemas.openxmlformats.org/officeDocument/2006/relationships/hyperlink" Target="https://www.facebook.com/DanChuHungHaThaiBinh/?locale=vi_VN" TargetMode="External"/><Relationship Id="rId862" Type="http://schemas.openxmlformats.org/officeDocument/2006/relationships/hyperlink" Target="https://www.quangninh.gov.vn/" TargetMode="External"/><Relationship Id="rId1078" Type="http://schemas.openxmlformats.org/officeDocument/2006/relationships/hyperlink" Target="https://www.facebook.com/p/C%C3%B4ng-an-x%C3%A3-Tr%C3%A1c-V%C4%83n-100083218424501/" TargetMode="External"/><Relationship Id="rId1285" Type="http://schemas.openxmlformats.org/officeDocument/2006/relationships/hyperlink" Target="https://www.facebook.com/p/C%C3%B4ng-an-x%C3%A3-H%E1%BB%A3p-H%C6%B0ng-V%E1%BB%A5-B%E1%BA%A3n-Nam-%C4%90%E1%BB%8Bnh-100066147215578/" TargetMode="External"/><Relationship Id="rId1492" Type="http://schemas.openxmlformats.org/officeDocument/2006/relationships/hyperlink" Target="https://giaothuy.namdinh.gov.vn/quoc-phong-an-ninh/xa-giao-tien-to-chuc-ngay-hoi-toan-dan-bao-ve-an-ninh-to-quoc-nam-2024-376011" TargetMode="External"/><Relationship Id="rId308" Type="http://schemas.openxmlformats.org/officeDocument/2006/relationships/hyperlink" Target="https://www.facebook.com/profile.php?id=100072181699300" TargetMode="External"/><Relationship Id="rId515" Type="http://schemas.openxmlformats.org/officeDocument/2006/relationships/hyperlink" Target="https://diche.tienlu.hungyen.gov.vn/" TargetMode="External"/><Relationship Id="rId722" Type="http://schemas.openxmlformats.org/officeDocument/2006/relationships/hyperlink" Target="https://www.facebook.com/groups/PhongChau/?locale=vi_VN" TargetMode="External"/><Relationship Id="rId1145" Type="http://schemas.openxmlformats.org/officeDocument/2006/relationships/hyperlink" Target="https://www.facebook.com/doanthanhnienconganhanam/" TargetMode="External"/><Relationship Id="rId1352" Type="http://schemas.openxmlformats.org/officeDocument/2006/relationships/hyperlink" Target="https://ttlieude.namdinh.gov.vn/" TargetMode="External"/><Relationship Id="rId1797" Type="http://schemas.openxmlformats.org/officeDocument/2006/relationships/hyperlink" Target="https://www.facebook.com/p/C%C3%B4ng-an-x%C3%A3-Kh%C3%A1nh-D%C6%B0%C6%A1ng-100079872630834/?locale=hi_IN" TargetMode="External"/><Relationship Id="rId89" Type="http://schemas.openxmlformats.org/officeDocument/2006/relationships/hyperlink" Target="https://www.facebook.com/profile.php?id=100059595613149" TargetMode="External"/><Relationship Id="rId1005" Type="http://schemas.openxmlformats.org/officeDocument/2006/relationships/hyperlink" Target="https://vuthu.thaibinh.gov.vn/" TargetMode="External"/><Relationship Id="rId1212" Type="http://schemas.openxmlformats.org/officeDocument/2006/relationships/hyperlink" Target="https://www.facebook.com/p/C%C3%B4ng-an-x%C3%A3-Ch%C3%ADnh-L%C3%BD-L%C3%BD-Nh%C3%A2n-H%C3%A0-Nam-100083445454609/" TargetMode="External"/><Relationship Id="rId1657" Type="http://schemas.openxmlformats.org/officeDocument/2006/relationships/hyperlink" Target="https://giahoa.giavien.ninhbinh.gov.vn/" TargetMode="External"/><Relationship Id="rId1864" Type="http://schemas.openxmlformats.org/officeDocument/2006/relationships/hyperlink" Target="https://www.facebook.com/p/C%C3%B4ng-an-x%C3%A3-Thi%E1%BB%87u-D%C6%B0%C6%A1ng-100064542890354/" TargetMode="External"/><Relationship Id="rId1517" Type="http://schemas.openxmlformats.org/officeDocument/2006/relationships/hyperlink" Target="https://www.facebook.com/p/C%C3%B4ng-an-x%C3%A3-H%E1%BA%A3i-Nam-100083580162539/" TargetMode="External"/><Relationship Id="rId1724" Type="http://schemas.openxmlformats.org/officeDocument/2006/relationships/hyperlink" Target="https://www.facebook.com/conganxakhanhcuong/?locale=vi_VN" TargetMode="External"/><Relationship Id="rId16" Type="http://schemas.openxmlformats.org/officeDocument/2006/relationships/hyperlink" Target="https://www.facebook.com/profile.php?id=100064626884818" TargetMode="External"/><Relationship Id="rId1931" Type="http://schemas.openxmlformats.org/officeDocument/2006/relationships/hyperlink" Target="https://www.facebook.com/p/C%C3%B4ng-an-x%C3%A3-Tam-Chung-huy%E1%BB%87n-M%C6%B0%E1%BB%9Dng-L%C3%A1t-61550281776266/" TargetMode="External"/><Relationship Id="rId165" Type="http://schemas.openxmlformats.org/officeDocument/2006/relationships/hyperlink" Target="https://www.facebook.com/profile.php?id=100079328327393" TargetMode="External"/><Relationship Id="rId372" Type="http://schemas.openxmlformats.org/officeDocument/2006/relationships/hyperlink" Target="https://www.facebook.com/profile.php?id=100072375638529" TargetMode="External"/><Relationship Id="rId677" Type="http://schemas.openxmlformats.org/officeDocument/2006/relationships/hyperlink" Target="https://thaihung.thaithuy.thaibinh.gov.vn/" TargetMode="External"/><Relationship Id="rId2053" Type="http://schemas.openxmlformats.org/officeDocument/2006/relationships/hyperlink" Target="https://dongluong.langchanh.thanhhoa.gov.vn/" TargetMode="External"/><Relationship Id="rId232" Type="http://schemas.openxmlformats.org/officeDocument/2006/relationships/hyperlink" Target="https://www.facebook.com/profile.php?id=100083123359271" TargetMode="External"/><Relationship Id="rId884" Type="http://schemas.openxmlformats.org/officeDocument/2006/relationships/hyperlink" Target="https://thaibinh.gov.vn/van-ban-phap-luat/van-ban-dieu-hanh/ve-viec-cho-phep-uy-ban-nhan-dan-xa-tay-son-huyen-kien-xuong.html" TargetMode="External"/><Relationship Id="rId2120" Type="http://schemas.openxmlformats.org/officeDocument/2006/relationships/printerSettings" Target="../printerSettings/printerSettings1.bin"/><Relationship Id="rId537" Type="http://schemas.openxmlformats.org/officeDocument/2006/relationships/hyperlink" Target="https://doandao.phucu.hungyen.gov.vn/dang-uy-uy-ban-nhan-dan-uy-ban-mttq-xa-doan-dao-trien-khai-chuong-trinh-tham-tang-qua-nguoi-co-cong-c23095.html" TargetMode="External"/><Relationship Id="rId744" Type="http://schemas.openxmlformats.org/officeDocument/2006/relationships/hyperlink" Target="https://www.facebook.com/ConganxaDongVinh/" TargetMode="External"/><Relationship Id="rId951" Type="http://schemas.openxmlformats.org/officeDocument/2006/relationships/hyperlink" Target="https://www.facebook.com/p/Tu%E1%BB%95i-tr%E1%BA%BB-C%C3%B4ng-an-Th%C3%A1i-B%C3%ACnh-100068113789461/" TargetMode="External"/><Relationship Id="rId1167" Type="http://schemas.openxmlformats.org/officeDocument/2006/relationships/hyperlink" Target="https://hanam.gov.vn/Pages/Uy-ban-nhan-dan-tinh-Ha-Nam2060707545.aspx" TargetMode="External"/><Relationship Id="rId1374" Type="http://schemas.openxmlformats.org/officeDocument/2006/relationships/hyperlink" Target="https://nghialam.namdinh.gov.vn/" TargetMode="External"/><Relationship Id="rId1581" Type="http://schemas.openxmlformats.org/officeDocument/2006/relationships/hyperlink" Target="https://ninhtien.ninhbinh.gov.vn/" TargetMode="External"/><Relationship Id="rId1679" Type="http://schemas.openxmlformats.org/officeDocument/2006/relationships/hyperlink" Target="http://giatan.giavien.ninhbinh.gov.vn/" TargetMode="External"/><Relationship Id="rId80" Type="http://schemas.openxmlformats.org/officeDocument/2006/relationships/hyperlink" Target="https://www.facebook.com/conganxamuongly" TargetMode="External"/><Relationship Id="rId604" Type="http://schemas.openxmlformats.org/officeDocument/2006/relationships/hyperlink" Target="https://www.facebook.com/p/Tu%E1%BB%95i-tr%E1%BA%BB-C%C3%B4ng-an-Th%C3%A1i-B%C3%ACnh-100068113789461/" TargetMode="External"/><Relationship Id="rId811" Type="http://schemas.openxmlformats.org/officeDocument/2006/relationships/hyperlink" Target="https://www.facebook.com/p/Tu%E1%BB%95i-tr%E1%BA%BB-C%C3%B4ng-an-huy%E1%BB%87n-Th%C3%A1i-Th%E1%BB%A5y-100083773900284/" TargetMode="External"/><Relationship Id="rId1027" Type="http://schemas.openxmlformats.org/officeDocument/2006/relationships/hyperlink" Target="https://phuly.hanam.gov.vn/Pages/cac-xa-phuong175562080.aspx" TargetMode="External"/><Relationship Id="rId1234" Type="http://schemas.openxmlformats.org/officeDocument/2006/relationships/hyperlink" Target="https://dichvucong.namdinh.gov.vn/portaldvc/KenhTin/dich-vu-cong-truc-tuyen.aspx?_dv=326DD278-DF95-3ABC-9BB3-5FCE85F8D01A" TargetMode="External"/><Relationship Id="rId1441" Type="http://schemas.openxmlformats.org/officeDocument/2006/relationships/hyperlink" Target="https://truchung4.namdinh.gov.vn/" TargetMode="External"/><Relationship Id="rId1886" Type="http://schemas.openxmlformats.org/officeDocument/2006/relationships/hyperlink" Target="https://tpthanhhoa.thanhhoa.gov.vn/web/gioi-thieu-chung/tin-tuc/quoc-phong-an-ninh/chu-tich-uy-ban-nhan-dan-thanh-pho-lam-viec-tai-xa-quang-cat.html" TargetMode="External"/><Relationship Id="rId909" Type="http://schemas.openxmlformats.org/officeDocument/2006/relationships/hyperlink" Target="https://www.facebook.com/NamHaiNew/" TargetMode="External"/><Relationship Id="rId1301" Type="http://schemas.openxmlformats.org/officeDocument/2006/relationships/hyperlink" Target="https://www.facebook.com/p/C%C3%B4ng-an-x%C3%A3-Tam-Thanh-V%E1%BB%A5-B%E1%BA%A3n-Nam-%C4%90%E1%BB%8Bnh-100071344872117/" TargetMode="External"/><Relationship Id="rId1539" Type="http://schemas.openxmlformats.org/officeDocument/2006/relationships/hyperlink" Target="https://www.facebook.com/p/C%C3%B4ng-an-x%C3%A3-H%E1%BA%A3i-S%C6%A1n-100083117122927/" TargetMode="External"/><Relationship Id="rId1746" Type="http://schemas.openxmlformats.org/officeDocument/2006/relationships/hyperlink" Target="https://kimson.ninhbinh.gov.vn/gioi-thieu/thi-tran-phat-diem" TargetMode="External"/><Relationship Id="rId1953" Type="http://schemas.openxmlformats.org/officeDocument/2006/relationships/hyperlink" Target="https://www.facebook.com/p/C%C3%B4ng-an-x%C3%A3-Ph%C3%BA-Xu%C3%A2n-100072485316648/" TargetMode="External"/><Relationship Id="rId38" Type="http://schemas.openxmlformats.org/officeDocument/2006/relationships/hyperlink" Target="https://www.facebook.com/ConganxaTamThanh" TargetMode="External"/><Relationship Id="rId1606" Type="http://schemas.openxmlformats.org/officeDocument/2006/relationships/hyperlink" Target="https://xichtho.nhoquan.ninhbinh.gov.vn/" TargetMode="External"/><Relationship Id="rId1813" Type="http://schemas.openxmlformats.org/officeDocument/2006/relationships/hyperlink" Target="https://www.facebook.com/reel/304059332766137/" TargetMode="External"/><Relationship Id="rId187" Type="http://schemas.openxmlformats.org/officeDocument/2006/relationships/hyperlink" Target="https://www.facebook.com/profile.php?id=100075900791226" TargetMode="External"/><Relationship Id="rId394" Type="http://schemas.openxmlformats.org/officeDocument/2006/relationships/hyperlink" Target="https://www.facebook.com/profile.php?id=100071262357256" TargetMode="External"/><Relationship Id="rId2075" Type="http://schemas.openxmlformats.org/officeDocument/2006/relationships/hyperlink" Target="https://ngoclien.ngoclac.thanhhoa.gov.vn/hoi-nguoi-cao-tuoi" TargetMode="External"/><Relationship Id="rId254" Type="http://schemas.openxmlformats.org/officeDocument/2006/relationships/hyperlink" Target="https://www.facebook.com/profile.php?id=100070011039371" TargetMode="External"/><Relationship Id="rId699" Type="http://schemas.openxmlformats.org/officeDocument/2006/relationships/hyperlink" Target="https://thaibinh.gov.vn/van-ban-phap-luat/van-ban-dieu-hanh/ve-viec-cho-phep-uy-ban-nhan-dan-xa-do-luong-huyen-dong-hung.html" TargetMode="External"/><Relationship Id="rId1091" Type="http://schemas.openxmlformats.org/officeDocument/2006/relationships/hyperlink" Target="https://www.facebook.com/doanthanhnienconganhanam/" TargetMode="External"/><Relationship Id="rId114" Type="http://schemas.openxmlformats.org/officeDocument/2006/relationships/hyperlink" Target="https://www.facebook.com/capLamSon" TargetMode="External"/><Relationship Id="rId461" Type="http://schemas.openxmlformats.org/officeDocument/2006/relationships/hyperlink" Target="https://congan.hungyen.gov.vn/chuyen-hoa-xay-dung-dia-ban-xa-phuong-thi-tran-khong-co-ma-tuy-c227003.html" TargetMode="External"/><Relationship Id="rId559" Type="http://schemas.openxmlformats.org/officeDocument/2006/relationships/hyperlink" Target="https://thanhpho.thaibinh.gov.vn/don-vi-hanh-chinh/phuong-tien-phong" TargetMode="External"/><Relationship Id="rId766" Type="http://schemas.openxmlformats.org/officeDocument/2006/relationships/hyperlink" Target="https://www.facebook.com/p/Tu%E1%BB%95i-tr%E1%BA%BB-C%C3%B4ng-an-Th%C3%A1i-B%C3%ACnh-100068113789461/" TargetMode="External"/><Relationship Id="rId1189" Type="http://schemas.openxmlformats.org/officeDocument/2006/relationships/hyperlink" Target="https://lynhan.hanam.gov.vn/Pages/Thong-tin-ve-lanh-%C4%91ao-xa--thi-tran792346957.aspx" TargetMode="External"/><Relationship Id="rId1396" Type="http://schemas.openxmlformats.org/officeDocument/2006/relationships/hyperlink" Target="https://dichvucong.namdinh.gov.vn/portaldvc/KenhTin/dich-vu-cong-truc-tuyen.aspx?_dv=C78DE14F-E063-9CEE-026B-9F3F49675801" TargetMode="External"/><Relationship Id="rId321" Type="http://schemas.openxmlformats.org/officeDocument/2006/relationships/hyperlink" Target="https://www.facebook.com/profile.php?id=100077234290469" TargetMode="External"/><Relationship Id="rId419" Type="http://schemas.openxmlformats.org/officeDocument/2006/relationships/hyperlink" Target="https://www.facebook.com/profile.php?id=100067241026392" TargetMode="External"/><Relationship Id="rId626" Type="http://schemas.openxmlformats.org/officeDocument/2006/relationships/hyperlink" Target="https://vuthu.thaibinh.gov.vn/" TargetMode="External"/><Relationship Id="rId973" Type="http://schemas.openxmlformats.org/officeDocument/2006/relationships/hyperlink" Target="https://vubinh.kienxuong.thaibinh.gov.vn/" TargetMode="External"/><Relationship Id="rId1049" Type="http://schemas.openxmlformats.org/officeDocument/2006/relationships/hyperlink" Target="https://phuly.hanam.gov.vn/Pages/xa-tien-hai-tp-phu-ly-to-chuc-le-cong-bo-xa-tien-hai-dat-chuan-ntm-nang-cao-nam-2023-va-ra-mat-luc-luong-tham-gia-bao-v.aspx" TargetMode="External"/><Relationship Id="rId1256" Type="http://schemas.openxmlformats.org/officeDocument/2006/relationships/hyperlink" Target="https://dichvucong.namdinh.gov.vn/portaldvc/KenhTin/dich-vu-cong-truc-tuyen.aspx?_dv=48D65326-9E9A-6C6D-443E-29F9D2676B41" TargetMode="External"/><Relationship Id="rId2002" Type="http://schemas.openxmlformats.org/officeDocument/2006/relationships/hyperlink" Target="https://www.facebook.com/p/C%C3%B4ng-an-x%C3%A3-Ban-C%C3%B4ng-100041374237807/" TargetMode="External"/><Relationship Id="rId833" Type="http://schemas.openxmlformats.org/officeDocument/2006/relationships/hyperlink" Target="https://www.facebook.com/p/Tu%E1%BB%95i-tr%E1%BA%BB-C%C3%B4ng-an-Th%C3%A1i-B%C3%ACnh-100068113789461/" TargetMode="External"/><Relationship Id="rId1116" Type="http://schemas.openxmlformats.org/officeDocument/2006/relationships/hyperlink" Target="https://kimbang.hanam.gov.vn/Pages/danh-sach-bi-thu-chu-tich-cac-xa-thi-tran.aspx" TargetMode="External"/><Relationship Id="rId1463" Type="http://schemas.openxmlformats.org/officeDocument/2006/relationships/hyperlink" Target="https://www.facebook.com/TNXTND/?locale=vi_VN" TargetMode="External"/><Relationship Id="rId1670" Type="http://schemas.openxmlformats.org/officeDocument/2006/relationships/hyperlink" Target="https://gialap.giavien.ninhbinh.gov.vn/" TargetMode="External"/><Relationship Id="rId1768" Type="http://schemas.openxmlformats.org/officeDocument/2006/relationships/hyperlink" Target="https://kimson.ninhbinh.gov.vn/gioi-thieu/xa-dong-huong" TargetMode="External"/><Relationship Id="rId900" Type="http://schemas.openxmlformats.org/officeDocument/2006/relationships/hyperlink" Target="https://thaibinh.gov.vn/van-ban-phap-luat/van-ban-dieu-hanh/cho-phep-ubnd-xa-nam-thang-huyen-tien-hai-su-dung-dat-de-thu.html" TargetMode="External"/><Relationship Id="rId1323" Type="http://schemas.openxmlformats.org/officeDocument/2006/relationships/hyperlink" Target="https://yendong.namdinh.gov.vn/uy-ban-nhan-dan" TargetMode="External"/><Relationship Id="rId1530" Type="http://schemas.openxmlformats.org/officeDocument/2006/relationships/hyperlink" Target="https://dichvucong.namdinh.gov.vn/portaldvc/KenhTin/dich-vu-cong-truc-tuyen.aspx?_dv=D07E43AF-AAB8-18D8-01CA-24DC89019F0D" TargetMode="External"/><Relationship Id="rId1628" Type="http://schemas.openxmlformats.org/officeDocument/2006/relationships/hyperlink" Target="https://nhoquan.ninhbinh.gov.vn/" TargetMode="External"/><Relationship Id="rId1975" Type="http://schemas.openxmlformats.org/officeDocument/2006/relationships/hyperlink" Target="https://www.facebook.com/p/C%C3%B4ng-An-x%C3%A3-%C4%90i%E1%BB%81n-H%E1%BA%A1-Tu%E1%BB%95i-tr%E1%BA%BB-nhi%E1%BB%87t-huy%E1%BA%BFt-100064758310979/" TargetMode="External"/><Relationship Id="rId1835" Type="http://schemas.openxmlformats.org/officeDocument/2006/relationships/hyperlink" Target="https://www.facebook.com/p/C%C3%B4ng-an-ph%C6%B0%E1%BB%9Dng-Ph%C3%BA-S%C6%A1n-th%C3%A0nh-ph%E1%BB%91-Thanh-H%C3%B3a-100063458289968/?locale=vi_VN" TargetMode="External"/><Relationship Id="rId1902" Type="http://schemas.openxmlformats.org/officeDocument/2006/relationships/hyperlink" Target="https://phuson.bimson.thanhhoa.gov.vn/" TargetMode="External"/><Relationship Id="rId2097" Type="http://schemas.openxmlformats.org/officeDocument/2006/relationships/hyperlink" Target="https://thitranphongson.camthuy.thanhhoa.gov.vn/" TargetMode="External"/><Relationship Id="rId276" Type="http://schemas.openxmlformats.org/officeDocument/2006/relationships/hyperlink" Target="https://www.facebook.com/profile.php?id=100080254186975" TargetMode="External"/><Relationship Id="rId483" Type="http://schemas.openxmlformats.org/officeDocument/2006/relationships/hyperlink" Target="https://motcua.hungyen.gov.vn/dichvucong/thongke/aj_thong_ke_don_vi&amp;thang=&amp;nam=2023&amp;ma_co_quan=UBND_H_KHOAI_CHAU" TargetMode="External"/><Relationship Id="rId690" Type="http://schemas.openxmlformats.org/officeDocument/2006/relationships/hyperlink" Target="https://minhtan.kienxuong.thaibinh.gov.vn/" TargetMode="External"/><Relationship Id="rId136" Type="http://schemas.openxmlformats.org/officeDocument/2006/relationships/hyperlink" Target="https://www.facebook.com/profile.php?id=100075857996845" TargetMode="External"/><Relationship Id="rId343" Type="http://schemas.openxmlformats.org/officeDocument/2006/relationships/hyperlink" Target="https://www.facebook.com/profile.php?id=100071338102224" TargetMode="External"/><Relationship Id="rId550" Type="http://schemas.openxmlformats.org/officeDocument/2006/relationships/hyperlink" Target="https://thanhpho.thaibinh.gov.vn/don-vi-hanh-chinh/phuong-le-hong-phong" TargetMode="External"/><Relationship Id="rId788" Type="http://schemas.openxmlformats.org/officeDocument/2006/relationships/hyperlink" Target="https://thaithuy.thaibinh.gov.vn/" TargetMode="External"/><Relationship Id="rId995" Type="http://schemas.openxmlformats.org/officeDocument/2006/relationships/hyperlink" Target="https://www.facebook.com/p/Vi%E1%BB%87t-H%C3%B9ng-V%C5%A9-Th%C6%B0-100071958408893/" TargetMode="External"/><Relationship Id="rId1180" Type="http://schemas.openxmlformats.org/officeDocument/2006/relationships/hyperlink" Target="https://www.facebook.com/1577623109097413" TargetMode="External"/><Relationship Id="rId2024" Type="http://schemas.openxmlformats.org/officeDocument/2006/relationships/hyperlink" Target="https://www.facebook.com/100064053129850" TargetMode="External"/><Relationship Id="rId203" Type="http://schemas.openxmlformats.org/officeDocument/2006/relationships/hyperlink" Target="https://www.facebook.com/profile.php?id=100081904400589" TargetMode="External"/><Relationship Id="rId648" Type="http://schemas.openxmlformats.org/officeDocument/2006/relationships/hyperlink" Target="https://thaibinh.gov.vn/van-ban-phap-luat/van-ban-dieu-hanh/ve-viec-cho-phep-uy-ban-nhan-dan-xa-dong-tien-huyen-quynh-ph2.html" TargetMode="External"/><Relationship Id="rId855" Type="http://schemas.openxmlformats.org/officeDocument/2006/relationships/hyperlink" Target="https://thaitho.thaithuy.thaibinh.gov.vn/" TargetMode="External"/><Relationship Id="rId1040" Type="http://schemas.openxmlformats.org/officeDocument/2006/relationships/hyperlink" Target="https://www.facebook.com/p/C%C3%B4ng-an-ph%C6%B0%E1%BB%9Dng-Ch%C3%A2u-S%C6%A1n-100081799500667/?locale=zh_HK" TargetMode="External"/><Relationship Id="rId1278" Type="http://schemas.openxmlformats.org/officeDocument/2006/relationships/hyperlink" Target="https://dichvucong.namdinh.gov.vn/portaldvc/KenhTin/dich-vu-cong-truc-tuyen.aspx?_dv=2E213B7D-C659-BFC8-0D82-107F0212B626" TargetMode="External"/><Relationship Id="rId1485" Type="http://schemas.openxmlformats.org/officeDocument/2006/relationships/hyperlink" Target="https://www.facebook.com/congangiaothanh/" TargetMode="External"/><Relationship Id="rId1692" Type="http://schemas.openxmlformats.org/officeDocument/2006/relationships/hyperlink" Target="http://giaphong.giavien.ninhbinh.gov.vn/" TargetMode="External"/><Relationship Id="rId410" Type="http://schemas.openxmlformats.org/officeDocument/2006/relationships/hyperlink" Target="https://www.facebook.com/profile.php?id=100071420977532" TargetMode="External"/><Relationship Id="rId508" Type="http://schemas.openxmlformats.org/officeDocument/2006/relationships/hyperlink" Target="https://bacgiang.gov.vn/web/ubnd-xa-vu-xa" TargetMode="External"/><Relationship Id="rId715" Type="http://schemas.openxmlformats.org/officeDocument/2006/relationships/hyperlink" Target="https://minhtan.kienxuong.thaibinh.gov.vn/" TargetMode="External"/><Relationship Id="rId922" Type="http://schemas.openxmlformats.org/officeDocument/2006/relationships/hyperlink" Target="https://kienxuong.thaibinh.gov.vn/cac-don-vi-hanh-chinh/xa-tra-giang" TargetMode="External"/><Relationship Id="rId1138" Type="http://schemas.openxmlformats.org/officeDocument/2006/relationships/hyperlink" Target="https://thanhliem.hanam.gov.vn/Pages/ubnd-xa-liem-son-trien-khai-thong-bao-gan-dia-chi-so.aspx" TargetMode="External"/><Relationship Id="rId1345" Type="http://schemas.openxmlformats.org/officeDocument/2006/relationships/hyperlink" Target="https://www.facebook.com/p/C%C3%B4ng-an-x%C3%A3-Y%C3%AAn-L%E1%BB%99c-%C3%9D-Y%C3%AAn-Nam-%C4%90%E1%BB%8Bnh-100066355458012/" TargetMode="External"/><Relationship Id="rId1552" Type="http://schemas.openxmlformats.org/officeDocument/2006/relationships/hyperlink" Target="https://www.facebook.com/p/C%C3%B4ng-an-x%C3%A3-H%E1%BA%A3i-Giang-H%E1%BA%A3i-H%E1%BA%ADu-Nam-%C4%90%E1%BB%8Bnh-100083638155590/" TargetMode="External"/><Relationship Id="rId1997" Type="http://schemas.openxmlformats.org/officeDocument/2006/relationships/hyperlink" Target="http://halong.hatrung.thanhhoa.gov.vn/web/danh-ba-co-quan-chuc-nang/danh-ba-can-bo-xa-ha-long.html" TargetMode="External"/><Relationship Id="rId1205" Type="http://schemas.openxmlformats.org/officeDocument/2006/relationships/hyperlink" Target="https://lynhan.hanam.gov.vn/Pages/Thong-tin-ve-lanh-%C4%91ao-xa--thi-tran792346957.aspx" TargetMode="External"/><Relationship Id="rId1857" Type="http://schemas.openxmlformats.org/officeDocument/2006/relationships/hyperlink" Target="https://quangthang.tpthanhhoa.thanhhoa.gov.vn/trang-chu" TargetMode="External"/><Relationship Id="rId51" Type="http://schemas.openxmlformats.org/officeDocument/2006/relationships/hyperlink" Target="https://www.facebook.com/profile.php?id=100094622217760" TargetMode="External"/><Relationship Id="rId1412" Type="http://schemas.openxmlformats.org/officeDocument/2006/relationships/hyperlink" Target="https://ttcole.namdinh.gov.vn/" TargetMode="External"/><Relationship Id="rId1717" Type="http://schemas.openxmlformats.org/officeDocument/2006/relationships/hyperlink" Target="https://khanhthien.yenkhanh.ninhbinh.gov.vn/" TargetMode="External"/><Relationship Id="rId1924" Type="http://schemas.openxmlformats.org/officeDocument/2006/relationships/hyperlink" Target="https://quangchau.samson.thanhhoa.gov.vn/" TargetMode="External"/><Relationship Id="rId298" Type="http://schemas.openxmlformats.org/officeDocument/2006/relationships/hyperlink" Target="https://www.facebook.com/profile.php?id=100082512692152" TargetMode="External"/><Relationship Id="rId158" Type="http://schemas.openxmlformats.org/officeDocument/2006/relationships/hyperlink" Target="https://www.facebook.com/profile.php?id=100064504334143" TargetMode="External"/><Relationship Id="rId365" Type="http://schemas.openxmlformats.org/officeDocument/2006/relationships/hyperlink" Target="https://www.facebook.com/profile.php?id=61550475757430" TargetMode="External"/><Relationship Id="rId572" Type="http://schemas.openxmlformats.org/officeDocument/2006/relationships/hyperlink" Target="https://www.facebook.com/p/Tu%E1%BB%95i-tr%E1%BA%BB-C%C3%B4ng-an-Th%C3%A1i-B%C3%ACnh-100068113789461/" TargetMode="External"/><Relationship Id="rId2046" Type="http://schemas.openxmlformats.org/officeDocument/2006/relationships/hyperlink" Target="https://www.facebook.com/conganxatanphuc/" TargetMode="External"/><Relationship Id="rId225" Type="http://schemas.openxmlformats.org/officeDocument/2006/relationships/hyperlink" Target="https://www.facebook.com/profile.php?id=61552633005825" TargetMode="External"/><Relationship Id="rId432" Type="http://schemas.openxmlformats.org/officeDocument/2006/relationships/hyperlink" Target="https://www.facebook.com/profile.php?id=100080097829182" TargetMode="External"/><Relationship Id="rId877" Type="http://schemas.openxmlformats.org/officeDocument/2006/relationships/hyperlink" Target="https://www.facebook.com/p/X%C3%A3-T%C3%A2y-Ninh-Huy%E1%BB%87n-Ti%E1%BB%81n-H%E1%BA%A3i-T%E1%BB%89nh-Th%C3%A1i-B%C3%ACnh-100083339912531/" TargetMode="External"/><Relationship Id="rId1062" Type="http://schemas.openxmlformats.org/officeDocument/2006/relationships/hyperlink" Target="https://hanam.gov.vn/" TargetMode="External"/><Relationship Id="rId2113" Type="http://schemas.openxmlformats.org/officeDocument/2006/relationships/hyperlink" Target="https://www.facebook.com/p/Tu%E1%BB%95i-tr%E1%BA%BB-C%C3%B4ng-an-huy%E1%BB%87n-Ninh-Ph%C6%B0%E1%BB%9Bc-100068114569027/" TargetMode="External"/><Relationship Id="rId737" Type="http://schemas.openxmlformats.org/officeDocument/2006/relationships/hyperlink" Target="https://www.facebook.com/conganxaPhuChau/" TargetMode="External"/><Relationship Id="rId944" Type="http://schemas.openxmlformats.org/officeDocument/2006/relationships/hyperlink" Target="https://www.facebook.com/p/Tu%E1%BB%95i-tr%E1%BA%BB-C%C3%B4ng-an-Th%C3%A1i-B%C3%ACnh-100068113789461/" TargetMode="External"/><Relationship Id="rId1367" Type="http://schemas.openxmlformats.org/officeDocument/2006/relationships/hyperlink" Target="https://dichvucong.namdinh.gov.vn/portaldvc/KenhTin/dich-vu-cong-truc-tuyen.aspx?_dv=5FC81341-6604-5EF0-0F6C-ED6A54CA2AD3" TargetMode="External"/><Relationship Id="rId1574" Type="http://schemas.openxmlformats.org/officeDocument/2006/relationships/hyperlink" Target="https://nambinh.tpninhbinh.ninhbinh.gov.vn/" TargetMode="External"/><Relationship Id="rId1781" Type="http://schemas.openxmlformats.org/officeDocument/2006/relationships/hyperlink" Target="https://www.facebook.com/100076016318830" TargetMode="External"/><Relationship Id="rId73" Type="http://schemas.openxmlformats.org/officeDocument/2006/relationships/hyperlink" Target="https://www.facebook.com/profile.php?id=100069119563743" TargetMode="External"/><Relationship Id="rId804" Type="http://schemas.openxmlformats.org/officeDocument/2006/relationships/hyperlink" Target="https://thaithuy.thaibinh.gov.vn/" TargetMode="External"/><Relationship Id="rId1227" Type="http://schemas.openxmlformats.org/officeDocument/2006/relationships/hyperlink" Target="https://dichvucong.namdinh.gov.vn/portaldvc/KenhTin/dich-vu-cong-truc-tuyen.aspx?_dv=FF816CA2-5134-FA77-02C1-91AC34F0579F" TargetMode="External"/><Relationship Id="rId1434" Type="http://schemas.openxmlformats.org/officeDocument/2006/relationships/hyperlink" Target="https://dichvucong.namdinh.gov.vn/portaldvc/KenhTin/dich-vu-cong-truc-tuyen.aspx?_dv=1984F7D5-4A64-D74D-3DCE-48AFB432B5AF" TargetMode="External"/><Relationship Id="rId1641" Type="http://schemas.openxmlformats.org/officeDocument/2006/relationships/hyperlink" Target="https://www.facebook.com/p/C%C3%B4ng-an-x%C3%A3-V%C4%83n-Ph%C3%BA-TP-Y%C3%AAn-B%C3%A1i-100067045363307/" TargetMode="External"/><Relationship Id="rId1879" Type="http://schemas.openxmlformats.org/officeDocument/2006/relationships/hyperlink" Target="https://www.facebook.com/congandongtan.th/" TargetMode="External"/><Relationship Id="rId1501" Type="http://schemas.openxmlformats.org/officeDocument/2006/relationships/hyperlink" Target="https://giaotan.namdinh.gov.vn/to-chuc-bo-may" TargetMode="External"/><Relationship Id="rId1739" Type="http://schemas.openxmlformats.org/officeDocument/2006/relationships/hyperlink" Target="http://khanhthanh.yenkhanh.ninhbinh.gov.vn/" TargetMode="External"/><Relationship Id="rId1946" Type="http://schemas.openxmlformats.org/officeDocument/2006/relationships/hyperlink" Target="https://www.facebook.com/p/C%C3%B4ng-an-x%C3%A3-Ph%C3%BA-Thanh-100063458078982/?locale=vi_VN" TargetMode="External"/><Relationship Id="rId1806" Type="http://schemas.openxmlformats.org/officeDocument/2006/relationships/hyperlink" Target="https://yenhoa.yenmo.ninhbinh.gov.vn/" TargetMode="External"/><Relationship Id="rId387" Type="http://schemas.openxmlformats.org/officeDocument/2006/relationships/hyperlink" Target="https://www.facebook.com/ConganxaHongViet" TargetMode="External"/><Relationship Id="rId594" Type="http://schemas.openxmlformats.org/officeDocument/2006/relationships/hyperlink" Target="https://quynhphu.thaibinh.gov.vn/danh-sach-cac-xa/xa-quynh-giao2" TargetMode="External"/><Relationship Id="rId2068" Type="http://schemas.openxmlformats.org/officeDocument/2006/relationships/hyperlink" Target="https://www.facebook.com/322827476213987" TargetMode="External"/><Relationship Id="rId247" Type="http://schemas.openxmlformats.org/officeDocument/2006/relationships/hyperlink" Target="https://www.facebook.com/profile.php?id=100081772332944" TargetMode="External"/><Relationship Id="rId899" Type="http://schemas.openxmlformats.org/officeDocument/2006/relationships/hyperlink" Target="https://www.facebook.com/p/Tu%E1%BB%95i-tr%E1%BA%BB-C%C3%B4ng-an-Th%C3%A1i-B%C3%ACnh-100068113789461/" TargetMode="External"/><Relationship Id="rId1084" Type="http://schemas.openxmlformats.org/officeDocument/2006/relationships/hyperlink" Target="https://www.facebook.com/doanthanhnienconganhanam/" TargetMode="External"/><Relationship Id="rId107" Type="http://schemas.openxmlformats.org/officeDocument/2006/relationships/hyperlink" Target="https://www.facebook.com/conganphuongdonghuong.tpth" TargetMode="External"/><Relationship Id="rId454" Type="http://schemas.openxmlformats.org/officeDocument/2006/relationships/hyperlink" Target="https://www.facebook.com/profile.php?id=100057049946598" TargetMode="External"/><Relationship Id="rId661" Type="http://schemas.openxmlformats.org/officeDocument/2006/relationships/hyperlink" Target="https://www.facebook.com/533850498026155" TargetMode="External"/><Relationship Id="rId759" Type="http://schemas.openxmlformats.org/officeDocument/2006/relationships/hyperlink" Target="https://thaibinh.gov.vn/van-ban-phap-luat/van-ban-dieu-hanh/ve-viec-cho-phep-uy-ban-nhan-dan-xa-dong-quang-huyen-dong-hu.html" TargetMode="External"/><Relationship Id="rId966" Type="http://schemas.openxmlformats.org/officeDocument/2006/relationships/hyperlink" Target="https://kienxuong.thaibinh.gov.vn/cac-don-vi-hanh-chinh/xa-vu-hoa" TargetMode="External"/><Relationship Id="rId1291" Type="http://schemas.openxmlformats.org/officeDocument/2006/relationships/hyperlink" Target="https://dichvucong.namdinh.gov.vn/portaldvc/KenhTin/dich-vu-cong-truc-tuyen.aspx?_dv=DF4850ED-1515-B7E6-4C22-92D618504C50" TargetMode="External"/><Relationship Id="rId1389" Type="http://schemas.openxmlformats.org/officeDocument/2006/relationships/hyperlink" Target="https://dichvucong.namdinh.gov.vn/portaldvc/KenhTin/dich-vu-cong-truc-tuyen.aspx?_dv=B841FF74-89B4-82E4-79FF-BCCB8B9BDF0E" TargetMode="External"/><Relationship Id="rId1596" Type="http://schemas.openxmlformats.org/officeDocument/2006/relationships/hyperlink" Target="https://yenbinh.tamdiep.ninhbinh.gov.vn/" TargetMode="External"/><Relationship Id="rId314" Type="http://schemas.openxmlformats.org/officeDocument/2006/relationships/hyperlink" Target="https://www.facebook.com/cattqkbhn" TargetMode="External"/><Relationship Id="rId521" Type="http://schemas.openxmlformats.org/officeDocument/2006/relationships/hyperlink" Target="https://www.facebook.com/groups/853564461701106/" TargetMode="External"/><Relationship Id="rId619" Type="http://schemas.openxmlformats.org/officeDocument/2006/relationships/hyperlink" Target="https://www.facebook.com/p/C%C3%B4ng-An-X%C3%A3-An-Qu%C3%BD-Qu%E1%BB%B3nh-Ph%E1%BB%A5-Th%C3%A1i-B%C3%ACnh-100079944631985/" TargetMode="External"/><Relationship Id="rId1151" Type="http://schemas.openxmlformats.org/officeDocument/2006/relationships/hyperlink" Target="https://binhluc.hanam.gov.vn/Pages/Danh-sach-Lanh-%C4%91ao-cac-xa--thi-tran799272708.aspx" TargetMode="External"/><Relationship Id="rId1249" Type="http://schemas.openxmlformats.org/officeDocument/2006/relationships/hyperlink" Target="https://dichvucong.namdinh.gov.vn/portaldvc/KenhTin/dich-vu-cong-truc-tuyen.aspx?_dv=937B4F73-DA3B-5977-58D7-7A533CD398DB" TargetMode="External"/><Relationship Id="rId95" Type="http://schemas.openxmlformats.org/officeDocument/2006/relationships/hyperlink" Target="https://www.facebook.com/profile.php?id=100063961240575" TargetMode="External"/><Relationship Id="rId826" Type="http://schemas.openxmlformats.org/officeDocument/2006/relationships/hyperlink" Target="https://www.facebook.com/CommunePolice/" TargetMode="External"/><Relationship Id="rId1011" Type="http://schemas.openxmlformats.org/officeDocument/2006/relationships/hyperlink" Target="https://vuthu.thaibinh.gov.vn/" TargetMode="External"/><Relationship Id="rId1109" Type="http://schemas.openxmlformats.org/officeDocument/2006/relationships/hyperlink" Target="https://kimbang.hanam.gov.vn/Pages/danh-sach-bi-thu-chu-tich-cac-xa-thi-tran.aspx" TargetMode="External"/><Relationship Id="rId1456" Type="http://schemas.openxmlformats.org/officeDocument/2006/relationships/hyperlink" Target="https://dichvucong.namdinh.gov.vn/portaldvc/KenhTin/dich-vu-cong-truc-tuyen.aspx?_dv=E4662776-0DAA-C999-A752-B2C23C32899B" TargetMode="External"/><Relationship Id="rId1663" Type="http://schemas.openxmlformats.org/officeDocument/2006/relationships/hyperlink" Target="https://giathanh.giavien.ninhbinh.gov.vn/" TargetMode="External"/><Relationship Id="rId1870" Type="http://schemas.openxmlformats.org/officeDocument/2006/relationships/hyperlink" Target="http://hoangha.hoanghoa.thanhhoa.gov.vn/web/danh-ba-co-quan-chuc-nang/danh-ba-ubnd-xa-hoang-ha.html" TargetMode="External"/><Relationship Id="rId1968" Type="http://schemas.openxmlformats.org/officeDocument/2006/relationships/hyperlink" Target="https://www.facebook.com/p/Tu%E1%BB%95i-tr%E1%BA%BB-C%C3%B4ng-an-TP-S%E1%BA%A7m-S%C6%A1n-100069346653553/?locale=hi_IN" TargetMode="External"/><Relationship Id="rId1316" Type="http://schemas.openxmlformats.org/officeDocument/2006/relationships/hyperlink" Target="https://yentho.namdinh.gov.vn/" TargetMode="External"/><Relationship Id="rId1523" Type="http://schemas.openxmlformats.org/officeDocument/2006/relationships/hyperlink" Target="https://dichvucong.namdinh.gov.vn/portaldvc/KenhTin/dich-vu-cong-truc-tuyen.aspx?_dv=C666E67E-8F0F-EEA2-2BE7-12096309819B" TargetMode="External"/><Relationship Id="rId1730" Type="http://schemas.openxmlformats.org/officeDocument/2006/relationships/hyperlink" Target="https://www.facebook.com/p/C%C3%B4ng-an-x%C3%A3-Kh%C3%A1nh-Trung-100077287222228/" TargetMode="External"/><Relationship Id="rId22" Type="http://schemas.openxmlformats.org/officeDocument/2006/relationships/hyperlink" Target="https://www.facebook.com/profile.php?id=100068126476972" TargetMode="External"/><Relationship Id="rId1828" Type="http://schemas.openxmlformats.org/officeDocument/2006/relationships/hyperlink" Target="https://www.facebook.com/p/C%C3%B4ng-an-ph%C6%B0%E1%BB%9Dng-%C4%90%C3%B4ng-Th%E1%BB%8D-TP-Thanh-H%C3%B3a-100063579787116/" TargetMode="External"/><Relationship Id="rId171" Type="http://schemas.openxmlformats.org/officeDocument/2006/relationships/hyperlink" Target="https://www.facebook.com/conganxaninhmy" TargetMode="External"/><Relationship Id="rId269" Type="http://schemas.openxmlformats.org/officeDocument/2006/relationships/hyperlink" Target="https://www.facebook.com/profile.php?id=100071153246794" TargetMode="External"/><Relationship Id="rId476" Type="http://schemas.openxmlformats.org/officeDocument/2006/relationships/hyperlink" Target="https://www.quangninh.gov.vn/donvi/xahiephoa/Trang/ChiTietTinTuc.aspx?nid=943" TargetMode="External"/><Relationship Id="rId683" Type="http://schemas.openxmlformats.org/officeDocument/2006/relationships/hyperlink" Target="https://vuthu.thaibinh.gov.vn/tin-tuc/chinh-tri/hoi-dong-nhan-dan-xa-minh-khai-khoa-xx-to-chuc-ky-hop-thu-nh.html" TargetMode="External"/><Relationship Id="rId890" Type="http://schemas.openxmlformats.org/officeDocument/2006/relationships/hyperlink" Target="https://thaibinh.gov.vn/" TargetMode="External"/><Relationship Id="rId129" Type="http://schemas.openxmlformats.org/officeDocument/2006/relationships/hyperlink" Target="https://www.facebook.com/CA.KHANHTHINH" TargetMode="External"/><Relationship Id="rId336" Type="http://schemas.openxmlformats.org/officeDocument/2006/relationships/hyperlink" Target="https://www.facebook.com/profile.php?id=100089240803324" TargetMode="External"/><Relationship Id="rId543" Type="http://schemas.openxmlformats.org/officeDocument/2006/relationships/hyperlink" Target="https://dichvucong.hungyen.gov.vn/dichvucong/hotline" TargetMode="External"/><Relationship Id="rId988" Type="http://schemas.openxmlformats.org/officeDocument/2006/relationships/hyperlink" Target="https://vuthu.thaibinh.gov.vn/gioi-thieu/dia-diem-tham-quan/khach-san" TargetMode="External"/><Relationship Id="rId1173" Type="http://schemas.openxmlformats.org/officeDocument/2006/relationships/hyperlink" Target="https://hanam.gov.vn/" TargetMode="External"/><Relationship Id="rId1380" Type="http://schemas.openxmlformats.org/officeDocument/2006/relationships/hyperlink" Target="https://www.facebook.com/groups/XaPhucThang/" TargetMode="External"/><Relationship Id="rId2017" Type="http://schemas.openxmlformats.org/officeDocument/2006/relationships/hyperlink" Target="https://xuantruong.thoxuan.thanhhoa.gov.vn/" TargetMode="External"/><Relationship Id="rId403" Type="http://schemas.openxmlformats.org/officeDocument/2006/relationships/hyperlink" Target="https://www.facebook.com/profile.php?id=100080226620665" TargetMode="External"/><Relationship Id="rId750" Type="http://schemas.openxmlformats.org/officeDocument/2006/relationships/hyperlink" Target="http://bachdang.tanuyen.binhduong.gov.vn/" TargetMode="External"/><Relationship Id="rId848" Type="http://schemas.openxmlformats.org/officeDocument/2006/relationships/hyperlink" Target="https://www.facebook.com/p/Tu%E1%BB%95i-tr%E1%BA%BB-C%C3%B4ng-an-Th%C3%A1i-B%C3%ACnh-100068113789461/" TargetMode="External"/><Relationship Id="rId1033" Type="http://schemas.openxmlformats.org/officeDocument/2006/relationships/hyperlink" Target="https://phuly.hanam.gov.vn/Pages/cac-xa-phuong175562080.aspx" TargetMode="External"/><Relationship Id="rId1478" Type="http://schemas.openxmlformats.org/officeDocument/2006/relationships/hyperlink" Target="https://giaothuy.namdinh.gov.vn/cac-xa-thi-tran" TargetMode="External"/><Relationship Id="rId1685" Type="http://schemas.openxmlformats.org/officeDocument/2006/relationships/hyperlink" Target="https://giaminh.giavien.ninhbinh.gov.vn/" TargetMode="External"/><Relationship Id="rId1892" Type="http://schemas.openxmlformats.org/officeDocument/2006/relationships/hyperlink" Target="https://bacson.bimson.thanhhoa.gov.vn/" TargetMode="External"/><Relationship Id="rId610" Type="http://schemas.openxmlformats.org/officeDocument/2006/relationships/hyperlink" Target="https://quynhphu.thaibinh.gov.vn/danh-sach-cac-xa/thi-tran-an-bai" TargetMode="External"/><Relationship Id="rId708" Type="http://schemas.openxmlformats.org/officeDocument/2006/relationships/hyperlink" Target="https://thaibinh.gov.vn/van-ban-phap-luat/ve-viec-cho-phep-uy-ban-nhan-dan-xa-phu-luong-huyen-dong-hun.html" TargetMode="External"/><Relationship Id="rId915" Type="http://schemas.openxmlformats.org/officeDocument/2006/relationships/hyperlink" Target="https://tienhai.thaibinh.gov.vn/" TargetMode="External"/><Relationship Id="rId1240" Type="http://schemas.openxmlformats.org/officeDocument/2006/relationships/hyperlink" Target="https://dichvucong.namdinh.gov.vn/portaldvc/KenhTin/dich-vu-cong-truc-tuyen.aspx?_dv=DB9C9D0B-0D5B-3460-84F1-1387085176D9" TargetMode="External"/><Relationship Id="rId1338" Type="http://schemas.openxmlformats.org/officeDocument/2006/relationships/hyperlink" Target="https://www.facebook.com/p/Tu%E1%BB%95i-tr%E1%BA%BB-C%C3%B4ng-an-Th%C3%A0nh-ph%E1%BB%91-V%C4%A9nh-Y%C3%AAn-100066497717181/" TargetMode="External"/><Relationship Id="rId1545" Type="http://schemas.openxmlformats.org/officeDocument/2006/relationships/hyperlink" Target="https://haiphong-haihau.namdinh.gov.vn/" TargetMode="External"/><Relationship Id="rId1100" Type="http://schemas.openxmlformats.org/officeDocument/2006/relationships/hyperlink" Target="https://www.facebook.com/doanthanhnienconganhanam/" TargetMode="External"/><Relationship Id="rId1405" Type="http://schemas.openxmlformats.org/officeDocument/2006/relationships/hyperlink" Target="https://dichvucong.namdinh.gov.vn/portaldvc/KenhTin/dich-vu-cong-truc-tuyen.aspx?_dv=B4F3B21D-592A-39A4-256E-A2D8A4BE7006" TargetMode="External"/><Relationship Id="rId1752" Type="http://schemas.openxmlformats.org/officeDocument/2006/relationships/hyperlink" Target="https://www.facebook.com/tuoitreconganninhbinh/" TargetMode="External"/><Relationship Id="rId44" Type="http://schemas.openxmlformats.org/officeDocument/2006/relationships/hyperlink" Target="https://www.facebook.com/profile.php?id=100027717266493" TargetMode="External"/><Relationship Id="rId1612" Type="http://schemas.openxmlformats.org/officeDocument/2006/relationships/hyperlink" Target="http://thachbinh.nhoquan.ninhbinh.gov.vn/" TargetMode="External"/><Relationship Id="rId1917" Type="http://schemas.openxmlformats.org/officeDocument/2006/relationships/hyperlink" Target="https://www.facebook.com/Conganquangminh/" TargetMode="External"/><Relationship Id="rId193" Type="http://schemas.openxmlformats.org/officeDocument/2006/relationships/hyperlink" Target="https://www.facebook.com/profile.php?id=100080470178050" TargetMode="External"/><Relationship Id="rId498" Type="http://schemas.openxmlformats.org/officeDocument/2006/relationships/hyperlink" Target="https://hungyennam.hungnguyen.nghean.gov.vn/" TargetMode="External"/><Relationship Id="rId2081" Type="http://schemas.openxmlformats.org/officeDocument/2006/relationships/hyperlink" Target="https://caothinh.ngoclac.thanhhoa.gov.vn/tin-van-hoa-the-thao/tap-huan-an-toan-thuc-pham-2023-253837" TargetMode="External"/><Relationship Id="rId260" Type="http://schemas.openxmlformats.org/officeDocument/2006/relationships/hyperlink" Target="https://www.facebook.com/caxnghialam" TargetMode="External"/><Relationship Id="rId120" Type="http://schemas.openxmlformats.org/officeDocument/2006/relationships/hyperlink" Target="https://www.facebook.com/profile.php?id=100083009238696" TargetMode="External"/><Relationship Id="rId358" Type="http://schemas.openxmlformats.org/officeDocument/2006/relationships/hyperlink" Target="https://www.facebook.com/conganxathuyduyen" TargetMode="External"/><Relationship Id="rId565" Type="http://schemas.openxmlformats.org/officeDocument/2006/relationships/hyperlink" Target="https://thanhpho.thaibinh.gov.vn/don-vi-hanh-chinh/phuong-hoang-dieu" TargetMode="External"/><Relationship Id="rId772" Type="http://schemas.openxmlformats.org/officeDocument/2006/relationships/hyperlink" Target="https://diemdien.thaithuy.thaibinh.gov.vn/" TargetMode="External"/><Relationship Id="rId1195" Type="http://schemas.openxmlformats.org/officeDocument/2006/relationships/hyperlink" Target="https://www.facebook.com/p/C%C3%B4ng-an-x%C3%A3-B%E1%BA%AFc-L%C3%BD-L%C3%BD-Nh%C3%A2n-100081335332049/?locale=tr_TR" TargetMode="External"/><Relationship Id="rId2039" Type="http://schemas.openxmlformats.org/officeDocument/2006/relationships/hyperlink" Target="https://www.facebook.com/conganxayenthanglangchanhth/" TargetMode="External"/><Relationship Id="rId218" Type="http://schemas.openxmlformats.org/officeDocument/2006/relationships/hyperlink" Target="https://www.facebook.com/CaxHaiXuan" TargetMode="External"/><Relationship Id="rId425" Type="http://schemas.openxmlformats.org/officeDocument/2006/relationships/hyperlink" Target="https://www.facebook.com/CAXQUYNHHOI" TargetMode="External"/><Relationship Id="rId632" Type="http://schemas.openxmlformats.org/officeDocument/2006/relationships/hyperlink" Target="https://www.facebook.com/p/C%C3%B4ng-an-x%C3%A3-Qu%E1%BB%B3nh-M%E1%BB%B9-huy%E1%BB%87n-Qu%E1%BB%B3nh-Ph%E1%BB%A5-t%E1%BB%89nh-Th%C3%A1i-B%C3%ACnh-100080314555783/" TargetMode="External"/><Relationship Id="rId1055" Type="http://schemas.openxmlformats.org/officeDocument/2006/relationships/hyperlink" Target="https://www.facebook.com/groups/392818678834051/permalink/998850618230851/" TargetMode="External"/><Relationship Id="rId1262" Type="http://schemas.openxmlformats.org/officeDocument/2006/relationships/hyperlink" Target="https://dichvucong.namdinh.gov.vn/portaldvc/KenhTin/dich-vu-cong-truc-tuyen.aspx?_dv=512C29E7-1BC8-A295-50F3-78BA888B2DA3" TargetMode="External"/><Relationship Id="rId2106" Type="http://schemas.openxmlformats.org/officeDocument/2006/relationships/hyperlink" Target="https://www.facebook.com/p/C%C3%B4ng-an-x%C3%A3-C%E1%BA%A9m-Th%E1%BA%A1ch-huy%E1%BB%87n-C%E1%BA%A9m-Thu%E1%BB%B7-100063596555894/" TargetMode="External"/><Relationship Id="rId937" Type="http://schemas.openxmlformats.org/officeDocument/2006/relationships/hyperlink" Target="https://kienxuong.thaibinh.gov.vn/cac-don-vi-hanh-chinh/xa-vu-le" TargetMode="External"/><Relationship Id="rId1122" Type="http://schemas.openxmlformats.org/officeDocument/2006/relationships/hyperlink" Target="https://www.facebook.com/doanthanhnienconganhanam/" TargetMode="External"/><Relationship Id="rId1567" Type="http://schemas.openxmlformats.org/officeDocument/2006/relationships/hyperlink" Target="https://www.facebook.com/conganphuongtanthanhtpninhbinh/?locale=vi_VN" TargetMode="External"/><Relationship Id="rId1774" Type="http://schemas.openxmlformats.org/officeDocument/2006/relationships/hyperlink" Target="https://www.facebook.com/conganphuongtanthanhtpninhbinh/?locale=vi_VN" TargetMode="External"/><Relationship Id="rId1981" Type="http://schemas.openxmlformats.org/officeDocument/2006/relationships/hyperlink" Target="https://www.facebook.com/conganxathanhson/" TargetMode="External"/><Relationship Id="rId66" Type="http://schemas.openxmlformats.org/officeDocument/2006/relationships/hyperlink" Target="https://www.facebook.com/profile.php?id=100063923270490" TargetMode="External"/><Relationship Id="rId1427" Type="http://schemas.openxmlformats.org/officeDocument/2006/relationships/hyperlink" Target="https://www.facebook.com/CATTCATTHANH/" TargetMode="External"/><Relationship Id="rId1634" Type="http://schemas.openxmlformats.org/officeDocument/2006/relationships/hyperlink" Target="http://vanphuong.nhoquan.ninhbinh.gov.vn/" TargetMode="External"/><Relationship Id="rId1841" Type="http://schemas.openxmlformats.org/officeDocument/2006/relationships/hyperlink" Target="https://www.facebook.com/conganphuongngoctraotpth/" TargetMode="External"/><Relationship Id="rId1939" Type="http://schemas.openxmlformats.org/officeDocument/2006/relationships/hyperlink" Target="http://nhison.muonglat.thanhhoa.gov.vn/" TargetMode="External"/><Relationship Id="rId1701" Type="http://schemas.openxmlformats.org/officeDocument/2006/relationships/hyperlink" Target="https://www.facebook.com/p/C%C3%B4ng-an-x%C3%A3-Ninh-B%C3%ACnh-Ninh-Ho%C3%A0-Kh%C3%A1nh-Ho%C3%A0-100072485474821/?locale=vi_VN" TargetMode="External"/><Relationship Id="rId282" Type="http://schemas.openxmlformats.org/officeDocument/2006/relationships/hyperlink" Target="https://www.facebook.com/profile.php?id=100060108394604" TargetMode="External"/><Relationship Id="rId587" Type="http://schemas.openxmlformats.org/officeDocument/2006/relationships/hyperlink" Target="https://www.facebook.com/p/C%C3%B4ng-An-X%C3%A3-Qu%E1%BB%B3nh-Th%E1%BB%8D-100065240926119/" TargetMode="External"/><Relationship Id="rId8" Type="http://schemas.openxmlformats.org/officeDocument/2006/relationships/hyperlink" Target="https://www.facebook.com/profile.php?id=100093305077555" TargetMode="External"/><Relationship Id="rId142" Type="http://schemas.openxmlformats.org/officeDocument/2006/relationships/hyperlink" Target="https://www.facebook.com/profile.php?id=100080240161567" TargetMode="External"/><Relationship Id="rId447" Type="http://schemas.openxmlformats.org/officeDocument/2006/relationships/hyperlink" Target="https://www.facebook.com/profile.php?id=100063708079827" TargetMode="External"/><Relationship Id="rId794" Type="http://schemas.openxmlformats.org/officeDocument/2006/relationships/hyperlink" Target="https://www.facebook.com/p/Tu%E1%BB%95i-tr%E1%BA%BB-C%C3%B4ng-an-huy%E1%BB%87n-Th%C3%A1i-Th%E1%BB%A5y-100083773900284/" TargetMode="External"/><Relationship Id="rId1077" Type="http://schemas.openxmlformats.org/officeDocument/2006/relationships/hyperlink" Target="https://duytien.hanam.gov.vn/Pages/danh-sach-so-dien-thoai-cua-lanh-dao-cac-xa-thi-tran-tren-dia-ban-huyen-duy-tien.aspx" TargetMode="External"/><Relationship Id="rId2030" Type="http://schemas.openxmlformats.org/officeDocument/2006/relationships/hyperlink" Target="http://tamlu.quanson.thanhhoa.gov.vn/web/trang-chu/tin-tuc-su-kien/tin-van-hoa-xa-hoi/dang-uy-hdnd-ubnd-xa-tam-lu-gap-mat-hoc-sinh-sinh-vien-tan-binh-quan-nhan-xuat-ngu-nam-2023.html" TargetMode="External"/><Relationship Id="rId654" Type="http://schemas.openxmlformats.org/officeDocument/2006/relationships/hyperlink" Target="https://conghoa.hungha.thaibinh.gov.vn/album/uy-ban-nhan-dan-xa-cong-hoa-huyen-hung-ha-tinh-thai-binh/146.html" TargetMode="External"/><Relationship Id="rId861" Type="http://schemas.openxmlformats.org/officeDocument/2006/relationships/hyperlink" Target="https://www.facebook.com/p/Tu%E1%BB%95i-tr%E1%BA%BB-C%C3%B4ng-an-Th%C3%A1i-B%C3%ACnh-100068113789461/" TargetMode="External"/><Relationship Id="rId959" Type="http://schemas.openxmlformats.org/officeDocument/2006/relationships/hyperlink" Target="https://www.facebook.com/p/Tu%E1%BB%95i-tr%E1%BA%BB-C%C3%B4ng-an-Th%C3%A1i-B%C3%ACnh-100068113789461/" TargetMode="External"/><Relationship Id="rId1284" Type="http://schemas.openxmlformats.org/officeDocument/2006/relationships/hyperlink" Target="https://dichvucong.namdinh.gov.vn/portaldvc/KenhTin/dich-vu-cong-truc-tuyen.aspx?_dv=DF4850ED-1515-B7E6-4C22-92D618504C50" TargetMode="External"/><Relationship Id="rId1491" Type="http://schemas.openxmlformats.org/officeDocument/2006/relationships/hyperlink" Target="https://www.facebook.com/p/C%C3%B4ng-an-x%C3%A3-Giao-Ti%E1%BA%BFn-Giao-Th%E1%BB%A7y-Nam-%C4%90%E1%BB%8Bnh-100071210200064/" TargetMode="External"/><Relationship Id="rId1589" Type="http://schemas.openxmlformats.org/officeDocument/2006/relationships/hyperlink" Target="https://www.facebook.com/ConganTrungSonTpTamDiep/?locale=vi_VN" TargetMode="External"/><Relationship Id="rId307" Type="http://schemas.openxmlformats.org/officeDocument/2006/relationships/hyperlink" Target="https://www.facebook.com/profile.php?id=100083516104638" TargetMode="External"/><Relationship Id="rId514" Type="http://schemas.openxmlformats.org/officeDocument/2006/relationships/hyperlink" Target="https://nhattan.tienlu.hungyen.gov.vn/" TargetMode="External"/><Relationship Id="rId721" Type="http://schemas.openxmlformats.org/officeDocument/2006/relationships/hyperlink" Target="https://soxaydung.thaibinh.gov.vn/tin-tuc/-du-an-phat-trien-nha-o-thuong-mai-khu-dan-cu-thon-thai-xa-n.html" TargetMode="External"/><Relationship Id="rId1144" Type="http://schemas.openxmlformats.org/officeDocument/2006/relationships/hyperlink" Target="https://thanhliem.hanam.gov.vn/Pages/xa-thanh-tam-dang-uy-ubnd-xa-to-chuc-hoi-nghi-doi-thoai-giua-nguoi-dung-dau-cap-uy-chinh-quyen-voi-nhan-dan-tren-dia.aspx" TargetMode="External"/><Relationship Id="rId1351" Type="http://schemas.openxmlformats.org/officeDocument/2006/relationships/hyperlink" Target="https://www.facebook.com/p/C%C3%B4ng-an-x%C3%A3-Y%C3%AAn-Nh%C3%A2n-%C3%9D-Y%C3%AAn-Nam-%C4%90%E1%BB%8Bnh-100070160472364/" TargetMode="External"/><Relationship Id="rId1449" Type="http://schemas.openxmlformats.org/officeDocument/2006/relationships/hyperlink" Target="https://xuanthuong-xuantruong.namdinh.gov.vn/" TargetMode="External"/><Relationship Id="rId1796" Type="http://schemas.openxmlformats.org/officeDocument/2006/relationships/hyperlink" Target="http://khanhthuong.yenmo.ninhbinh.gov.vn/" TargetMode="External"/><Relationship Id="rId88" Type="http://schemas.openxmlformats.org/officeDocument/2006/relationships/hyperlink" Target="https://www.facebook.com/profile.php?id=100068258467725" TargetMode="External"/><Relationship Id="rId819" Type="http://schemas.openxmlformats.org/officeDocument/2006/relationships/hyperlink" Target="https://thaibinh.gov.vn/van-ban-phap-luat/van-ban-dieu-hanh/cho-phep-uy-ban-nhan-dan-xa-thai-thuong-huyen-thai-thuy-su-d.html" TargetMode="External"/><Relationship Id="rId1004" Type="http://schemas.openxmlformats.org/officeDocument/2006/relationships/hyperlink" Target="https://vuthu.thaibinh.gov.vn/tin-tuc/chinh-tri/hoi-dong-nhan-dan-xa-tan-lap-khoa-xx-ban-hanh-8-nghi-quyet-t.html" TargetMode="External"/><Relationship Id="rId1211" Type="http://schemas.openxmlformats.org/officeDocument/2006/relationships/hyperlink" Target="https://lynhan.hanam.gov.vn/Pages/Thong-tin-ve-lanh-%C4%91ao-xa--thi-tran792346957.aspx" TargetMode="External"/><Relationship Id="rId1656" Type="http://schemas.openxmlformats.org/officeDocument/2006/relationships/hyperlink" Target="https://www.facebook.com/tuoitreconganquangbinh/" TargetMode="External"/><Relationship Id="rId1863" Type="http://schemas.openxmlformats.org/officeDocument/2006/relationships/hyperlink" Target="https://kyhop.dbndthanhhoa.gov.vn/qlkh/libTaiLieuKyHop/2020-05/22TTr-2020052209.PDF" TargetMode="External"/><Relationship Id="rId1309" Type="http://schemas.openxmlformats.org/officeDocument/2006/relationships/hyperlink" Target="https://www.facebook.com/p/Tu%E1%BB%95i-tr%E1%BA%BB-C%C3%B4ng-an-Th%C3%A0nh-ph%E1%BB%91-V%C4%A9nh-Y%C3%AAn-100066497717181/?locale=nl_BE" TargetMode="External"/><Relationship Id="rId1516" Type="http://schemas.openxmlformats.org/officeDocument/2006/relationships/hyperlink" Target="https://ttthinhlong-haihau.namdinh.gov.vn/" TargetMode="External"/><Relationship Id="rId1723" Type="http://schemas.openxmlformats.org/officeDocument/2006/relationships/hyperlink" Target="https://khanhthien.yenkhanh.ninhbinh.gov.vn/" TargetMode="External"/><Relationship Id="rId1930" Type="http://schemas.openxmlformats.org/officeDocument/2006/relationships/hyperlink" Target="https://thitran.muonglat.thanhhoa.gov.vn/" TargetMode="External"/><Relationship Id="rId15" Type="http://schemas.openxmlformats.org/officeDocument/2006/relationships/hyperlink" Target="https://www.facebook.com/profile.php?id=100063645006724" TargetMode="External"/><Relationship Id="rId164" Type="http://schemas.openxmlformats.org/officeDocument/2006/relationships/hyperlink" Target="https://www.facebook.com/profile.php?id=100059362571237" TargetMode="External"/><Relationship Id="rId371" Type="http://schemas.openxmlformats.org/officeDocument/2006/relationships/hyperlink" Target="https://www.facebook.com/profile.php?id=100091386188999" TargetMode="External"/><Relationship Id="rId2052" Type="http://schemas.openxmlformats.org/officeDocument/2006/relationships/hyperlink" Target="https://www.facebook.com/thoisulangchanh/videos/h%E1%BB%99i-thi-giao-l%C6%B0u-d%C3%A2n-v%C5%A9-th%E1%BB%83-thao-x%C3%A3-%C4%91%E1%BB%93ng-l%C6%B0%C6%A1ng-l%E1%BA%A7n-th%E1%BB%A9-nh%E1%BA%A5t-n%C4%83m-2023/1391671701704358/" TargetMode="External"/><Relationship Id="rId469" Type="http://schemas.openxmlformats.org/officeDocument/2006/relationships/hyperlink" Target="https://vpubnd.yenbai.gov.vn/Pages/Gioi-Thieu-Chung.aspx" TargetMode="External"/><Relationship Id="rId676" Type="http://schemas.openxmlformats.org/officeDocument/2006/relationships/hyperlink" Target="https://www.facebook.com/ConganxaThaiHung/" TargetMode="External"/><Relationship Id="rId883" Type="http://schemas.openxmlformats.org/officeDocument/2006/relationships/hyperlink" Target="https://www.facebook.com/Tayson.kienxuong.thaibinh/" TargetMode="External"/><Relationship Id="rId1099" Type="http://schemas.openxmlformats.org/officeDocument/2006/relationships/hyperlink" Target="https://moc.gov.vn/en/news/61742/uy-quyen-tham-dinh-thiet-ke-co-so--thiet-ke-ban-ve-thi-cong-du-an-san-golf-36-ho-va-khu-phu-tro-tai-xa-tuong-linh--huyen-kim-bang--tinh-ha-nam.aspx" TargetMode="External"/><Relationship Id="rId231" Type="http://schemas.openxmlformats.org/officeDocument/2006/relationships/hyperlink" Target="https://www.facebook.com/profile.php?id=100072486316808" TargetMode="External"/><Relationship Id="rId329" Type="http://schemas.openxmlformats.org/officeDocument/2006/relationships/hyperlink" Target="https://www.facebook.com/profile.php?id=100069056934308" TargetMode="External"/><Relationship Id="rId536" Type="http://schemas.openxmlformats.org/officeDocument/2006/relationships/hyperlink" Target="https://phucu.hungyen.gov.vn/" TargetMode="External"/><Relationship Id="rId1166" Type="http://schemas.openxmlformats.org/officeDocument/2006/relationships/hyperlink" Target="https://myha.namdinh.gov.vn/" TargetMode="External"/><Relationship Id="rId1373" Type="http://schemas.openxmlformats.org/officeDocument/2006/relationships/hyperlink" Target="https://nghiahung.namdinh.gov.vn/" TargetMode="External"/><Relationship Id="rId743" Type="http://schemas.openxmlformats.org/officeDocument/2006/relationships/hyperlink" Target="https://donghung.thaibinh.gov.vn/" TargetMode="External"/><Relationship Id="rId950" Type="http://schemas.openxmlformats.org/officeDocument/2006/relationships/hyperlink" Target="https://kienxuong.thaibinh.gov.vn/cac-don-vi-hanh-chinh/xa-hoa-binh" TargetMode="External"/><Relationship Id="rId1026" Type="http://schemas.openxmlformats.org/officeDocument/2006/relationships/hyperlink" Target="https://dichvucong.namdinh.gov.vn/portaldvc/KenhTin/dich-vu-cong-truc-tuyen.aspx?_dv=DF4850ED-1515-B7E6-4C22-92D618504C50" TargetMode="External"/><Relationship Id="rId1580" Type="http://schemas.openxmlformats.org/officeDocument/2006/relationships/hyperlink" Target="https://www.facebook.com/tuoitreconganninhbinh/" TargetMode="External"/><Relationship Id="rId1678" Type="http://schemas.openxmlformats.org/officeDocument/2006/relationships/hyperlink" Target="https://www.facebook.com/291925665632295" TargetMode="External"/><Relationship Id="rId1885" Type="http://schemas.openxmlformats.org/officeDocument/2006/relationships/hyperlink" Target="https://tpthanhhoa.thanhhoa.gov.vn/web/gioi-thieu-chung/tin-tuc/chinh-tri/dang-bo-phuong-quang-dong-ky-niem-75-nam-ngay-thanh-lap-phuong.html" TargetMode="External"/><Relationship Id="rId603" Type="http://schemas.openxmlformats.org/officeDocument/2006/relationships/hyperlink" Target="https://thaibinh.gov.vn/van-ban-phap-luat/van-ban-dieu-hanh/ve-viec-cho-phep-uy-ban-nhan-dan-xa-quynh-minh-huyen-quynh-p.html" TargetMode="External"/><Relationship Id="rId810" Type="http://schemas.openxmlformats.org/officeDocument/2006/relationships/hyperlink" Target="https://thaibinh.gov.vn/van-ban-phap-luat/van-ban-dieu-hanh/ve-viec-cho-phep-uy-ban-nhan-dan-xa-thuy-duyen-huyen-thai-th.html" TargetMode="External"/><Relationship Id="rId908" Type="http://schemas.openxmlformats.org/officeDocument/2006/relationships/hyperlink" Target="https://kienxuong.thaibinh.gov.vn/cac-don-vi-hanh-chinh/xa-nam-binh" TargetMode="External"/><Relationship Id="rId1233" Type="http://schemas.openxmlformats.org/officeDocument/2006/relationships/hyperlink" Target="https://www.facebook.com/p/C%C3%B4ng-An-Ph%C6%B0%E1%BB%9Dng-Nguy%E1%BB%85n-Du-Tp-Nam-%C4%90%E1%BB%8Bnh-100072241009035/" TargetMode="External"/><Relationship Id="rId1440" Type="http://schemas.openxmlformats.org/officeDocument/2006/relationships/hyperlink" Target="https://www.facebook.com/p/An-ninh-tr%E1%BA%ADt-t%E1%BB%B1-x%C3%A3-Tr%E1%BB%B1c-H%C3%B9ng-100071263414324/" TargetMode="External"/><Relationship Id="rId1538" Type="http://schemas.openxmlformats.org/officeDocument/2006/relationships/hyperlink" Target="https://haidong-haihau.namdinh.gov.vn/" TargetMode="External"/><Relationship Id="rId1300" Type="http://schemas.openxmlformats.org/officeDocument/2006/relationships/hyperlink" Target="https://daithang.namdinh.gov.vn/" TargetMode="External"/><Relationship Id="rId1745" Type="http://schemas.openxmlformats.org/officeDocument/2006/relationships/hyperlink" Target="https://www.facebook.com/p/C%C3%B4ng-an-th%E1%BB%8B-tr%E1%BA%A5n-Ph%C3%A1t-Di%E1%BB%87m-100078176589503/" TargetMode="External"/><Relationship Id="rId1952" Type="http://schemas.openxmlformats.org/officeDocument/2006/relationships/hyperlink" Target="https://phuson.quanhoa.thanhhoa.gov.vn/" TargetMode="External"/><Relationship Id="rId37" Type="http://schemas.openxmlformats.org/officeDocument/2006/relationships/hyperlink" Target="https://www.facebook.com/profile.php?id=100090652411639" TargetMode="External"/><Relationship Id="rId1605" Type="http://schemas.openxmlformats.org/officeDocument/2006/relationships/hyperlink" Target="https://www.facebook.com/p/C%C3%B4ng-An-X%C3%A3-X%C3%ADch-Th%E1%BB%95-huy%E1%BB%87n-Nho-Quan-100071329603605/" TargetMode="External"/><Relationship Id="rId1812" Type="http://schemas.openxmlformats.org/officeDocument/2006/relationships/hyperlink" Target="https://yenhung.yenmo.ninhbinh.gov.vn/" TargetMode="External"/><Relationship Id="rId186" Type="http://schemas.openxmlformats.org/officeDocument/2006/relationships/hyperlink" Target="https://www.facebook.com/ConganxaGiaThanh" TargetMode="External"/><Relationship Id="rId393" Type="http://schemas.openxmlformats.org/officeDocument/2006/relationships/hyperlink" Target="https://www.facebook.com/profile.php?id=100068448625504" TargetMode="External"/><Relationship Id="rId2074" Type="http://schemas.openxmlformats.org/officeDocument/2006/relationships/hyperlink" Target="https://www.facebook.com/p/C%C3%B4ng-an-x%C3%A3-Ng%E1%BB%8Dc-Li%C3%AAn-huy%E1%BB%87n-Ng%E1%BB%8Dc-L%E1%BA%B7c-t%E1%BB%89nh-Thanh-Ho%C3%A1-100062706443022/" TargetMode="External"/><Relationship Id="rId253" Type="http://schemas.openxmlformats.org/officeDocument/2006/relationships/hyperlink" Target="https://www.facebook.com/profile.php?id=100083410865810" TargetMode="External"/><Relationship Id="rId460" Type="http://schemas.openxmlformats.org/officeDocument/2006/relationships/hyperlink" Target="https://www.facebook.com/groups/1629646797172100/" TargetMode="External"/><Relationship Id="rId698" Type="http://schemas.openxmlformats.org/officeDocument/2006/relationships/hyperlink" Target="https://donghung.thaibinh.gov.vn/" TargetMode="External"/><Relationship Id="rId1090" Type="http://schemas.openxmlformats.org/officeDocument/2006/relationships/hyperlink" Target="https://bavi.hanoi.gov.vn/uy-ban-nhan-dan-xa-thi-tran/-/asset_publisher/BXvxOA8eYieu/content/xa-chau-son" TargetMode="External"/><Relationship Id="rId113" Type="http://schemas.openxmlformats.org/officeDocument/2006/relationships/hyperlink" Target="https://www.facebook.com/profile.php?id=100063961240575" TargetMode="External"/><Relationship Id="rId320" Type="http://schemas.openxmlformats.org/officeDocument/2006/relationships/hyperlink" Target="https://www.facebook.com/profile.php?id=100086677282934" TargetMode="External"/><Relationship Id="rId558" Type="http://schemas.openxmlformats.org/officeDocument/2006/relationships/hyperlink" Target="https://thanhpho.thaibinh.gov.vn/don-vi-hanh-chinh/phuong-phu-khanh" TargetMode="External"/><Relationship Id="rId765" Type="http://schemas.openxmlformats.org/officeDocument/2006/relationships/hyperlink" Target="https://thaibinh.gov.vn/van-ban-phap-luat/van-ban-dieu-hanh/ve-viec-cho-phep-uy-ban-nhan-dan-xa-dong-hoang-huyen-tien-ha.html" TargetMode="External"/><Relationship Id="rId972" Type="http://schemas.openxmlformats.org/officeDocument/2006/relationships/hyperlink" Target="https://thaibinh.gov.vn/van-ban-phap-luat/van-ban-dieu-hanh/ve-viec-cho-phep-ubnd-xa-quang-hung-huyen-kien-xuong-chuyen-.html" TargetMode="External"/><Relationship Id="rId1188" Type="http://schemas.openxmlformats.org/officeDocument/2006/relationships/hyperlink" Target="https://www.facebook.com/p/C%C3%B4ng-an-x%C3%A3-Ch%C3%A2n-L%C3%BD-huy%E1%BB%87n-L%C3%BD-Nh%C3%A2n-T%E1%BB%89nh-H%C3%A0-Nam-100079501745675/" TargetMode="External"/><Relationship Id="rId1395" Type="http://schemas.openxmlformats.org/officeDocument/2006/relationships/hyperlink" Target="https://www.facebook.com/CAXNH/" TargetMode="External"/><Relationship Id="rId2001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418" Type="http://schemas.openxmlformats.org/officeDocument/2006/relationships/hyperlink" Target="https://www.facebook.com/Police.An.Duc" TargetMode="External"/><Relationship Id="rId625" Type="http://schemas.openxmlformats.org/officeDocument/2006/relationships/hyperlink" Target="https://www.facebook.com/p/Tu%E1%BB%95i-tr%E1%BA%BB-C%C3%B4ng-an-Th%C3%A1i-B%C3%ACnh-100068113789461/" TargetMode="External"/><Relationship Id="rId832" Type="http://schemas.openxmlformats.org/officeDocument/2006/relationships/hyperlink" Target="https://kienxuong.thaibinh.gov.vn/" TargetMode="External"/><Relationship Id="rId1048" Type="http://schemas.openxmlformats.org/officeDocument/2006/relationships/hyperlink" Target="https://www.facebook.com/p/C%C3%B4ng-an-x%C3%A3-ti%C3%AAn-h%E1%BA%A3i-100075866299583/" TargetMode="External"/><Relationship Id="rId1255" Type="http://schemas.openxmlformats.org/officeDocument/2006/relationships/hyperlink" Target="https://dichvucong.namdinh.gov.vn/portaldvc/KenhTin/dich-vu-cong-truc-tuyen.aspx?_dv=52ACAC4B-4898-D2EA-F61E-274935F8584A" TargetMode="External"/><Relationship Id="rId1462" Type="http://schemas.openxmlformats.org/officeDocument/2006/relationships/hyperlink" Target="https://xuantruong.namdinh.gov.vn/thong-tin-dau-thau-mua-sam-cong/thong-bao-so-154-tb-ubnd-v-v-cong-khai-ket-qua-trung-dau-gia-quyen-su-dung-dat-cho-nhan-dan-lam--378505" TargetMode="External"/><Relationship Id="rId1115" Type="http://schemas.openxmlformats.org/officeDocument/2006/relationships/hyperlink" Target="https://www.facebook.com/p/Tu%E1%BB%95i-tr%E1%BA%BB-C%C3%B4ng-an-th%E1%BB%8B-x%C3%A3-S%C6%A1n-T%C3%A2y-100040884909606/" TargetMode="External"/><Relationship Id="rId1322" Type="http://schemas.openxmlformats.org/officeDocument/2006/relationships/hyperlink" Target="https://yenbinh.namdinh.gov.vn/uy-ban-nhan-dan" TargetMode="External"/><Relationship Id="rId1767" Type="http://schemas.openxmlformats.org/officeDocument/2006/relationships/hyperlink" Target="https://www.facebook.com/tuoitreconganquangbinh/" TargetMode="External"/><Relationship Id="rId1974" Type="http://schemas.openxmlformats.org/officeDocument/2006/relationships/hyperlink" Target="https://dienthuong.bathuoc.thanhhoa.gov.vn/" TargetMode="External"/><Relationship Id="rId59" Type="http://schemas.openxmlformats.org/officeDocument/2006/relationships/hyperlink" Target="https://www.facebook.com/profile.php?id=100071839613381" TargetMode="External"/><Relationship Id="rId1627" Type="http://schemas.openxmlformats.org/officeDocument/2006/relationships/hyperlink" Target="https://www.facebook.com/p/C%C3%B4ng-an-x%C3%A3-L%E1%BA%A1ng-Phong-huy%E1%BB%87n-Nho-Quan-100071408089953/" TargetMode="External"/><Relationship Id="rId1834" Type="http://schemas.openxmlformats.org/officeDocument/2006/relationships/hyperlink" Target="https://tpthanhhoa.thanhhoa.gov.vn/web/gioi-thieu-chung/tin-tuc/phuong-dien-bien-tp-thanh-hoa-ky-niem-40-nam-ngay-thanh-lap-phuong-va-don-nhan-huan-chuong-lao-dong-hang-nhat.html" TargetMode="External"/><Relationship Id="rId2096" Type="http://schemas.openxmlformats.org/officeDocument/2006/relationships/hyperlink" Target="https://www.facebook.com/congancamthuy/" TargetMode="External"/><Relationship Id="rId1901" Type="http://schemas.openxmlformats.org/officeDocument/2006/relationships/hyperlink" Target="https://www.facebook.com/p/C%C3%B4ng-an-ph%C6%B0%E1%BB%9Dng-Ph%C3%BA-S%C6%A1n-th%C3%A0nh-ph%E1%BB%91-Thanh-H%C3%B3a-100063458289968/?locale=vi_VN" TargetMode="External"/><Relationship Id="rId275" Type="http://schemas.openxmlformats.org/officeDocument/2006/relationships/hyperlink" Target="https://www.facebook.com/profile.php?id=100091620012814" TargetMode="External"/><Relationship Id="rId482" Type="http://schemas.openxmlformats.org/officeDocument/2006/relationships/hyperlink" Target="https://www.facebook.com/p/Tu%E1%BB%95i-tr%E1%BA%BB-x%C3%A3-Nhu%E1%BA%BF-D%C6%B0%C6%A1ng-100076364228769/" TargetMode="External"/><Relationship Id="rId135" Type="http://schemas.openxmlformats.org/officeDocument/2006/relationships/hyperlink" Target="https://www.facebook.com/profile.php?id=100064265741913" TargetMode="External"/><Relationship Id="rId342" Type="http://schemas.openxmlformats.org/officeDocument/2006/relationships/hyperlink" Target="https://www.facebook.com/profile.php?id=100081125221609" TargetMode="External"/><Relationship Id="rId787" Type="http://schemas.openxmlformats.org/officeDocument/2006/relationships/hyperlink" Target="https://www.facebook.com/p/Tu%E1%BB%95i-tr%E1%BA%BB-C%C3%B4ng-an-huy%E1%BB%87n-Th%C3%A1i-Th%E1%BB%A5y-100083773900284/" TargetMode="External"/><Relationship Id="rId994" Type="http://schemas.openxmlformats.org/officeDocument/2006/relationships/hyperlink" Target="https://thaibinh.gov.vn/van-ban-phap-luat/van-ban-dieu-hanh/ve-viec-cho-phep-uy-ban-nhan-dan-xa-tan-hoa-huyen-vu-thu-chu.html" TargetMode="External"/><Relationship Id="rId2023" Type="http://schemas.openxmlformats.org/officeDocument/2006/relationships/hyperlink" Target="https://tamthanh.namdinh.gov.vn/" TargetMode="External"/><Relationship Id="rId202" Type="http://schemas.openxmlformats.org/officeDocument/2006/relationships/hyperlink" Target="https://www.facebook.com/profile.php?id=100067069000549" TargetMode="External"/><Relationship Id="rId647" Type="http://schemas.openxmlformats.org/officeDocument/2006/relationships/hyperlink" Target="https://www.facebook.com/Dongtienquynhphuthaibinh.vn/?locale=vi_VN" TargetMode="External"/><Relationship Id="rId854" Type="http://schemas.openxmlformats.org/officeDocument/2006/relationships/hyperlink" Target="https://www.facebook.com/p/Tu%E1%BB%95i-tr%E1%BA%BB-C%C3%B4ng-an-Th%C3%A1i-B%C3%ACnh-100068113789461/" TargetMode="External"/><Relationship Id="rId1277" Type="http://schemas.openxmlformats.org/officeDocument/2006/relationships/hyperlink" Target="https://www.facebook.com/mythinh.myloc.namdinh/?locale=vi_VN" TargetMode="External"/><Relationship Id="rId1484" Type="http://schemas.openxmlformats.org/officeDocument/2006/relationships/hyperlink" Target="https://giaothien.namdinh.gov.vn/to-chuc-bo-may" TargetMode="External"/><Relationship Id="rId1691" Type="http://schemas.openxmlformats.org/officeDocument/2006/relationships/hyperlink" Target="https://www.facebook.com/CAHGiaVien/" TargetMode="External"/><Relationship Id="rId507" Type="http://schemas.openxmlformats.org/officeDocument/2006/relationships/hyperlink" Target="https://phucyen.vinhphuc.gov.vn/noidung/tintuc/Lists/Gioithieucacxaphuong/View_Detail.aspx?ItemID=11" TargetMode="External"/><Relationship Id="rId714" Type="http://schemas.openxmlformats.org/officeDocument/2006/relationships/hyperlink" Target="https://www.facebook.com/ConganxaMinhTan/" TargetMode="External"/><Relationship Id="rId921" Type="http://schemas.openxmlformats.org/officeDocument/2006/relationships/hyperlink" Target="https://www.facebook.com/p/C%C3%B4ng-an-x%C3%A3-Tr%C3%A0-Giang-C%C3%B4ng-an-Huy%E1%BB%87n-Ki%E1%BA%BFn-X%C6%B0%C6%A1ng-100067087161929/" TargetMode="External"/><Relationship Id="rId1137" Type="http://schemas.openxmlformats.org/officeDocument/2006/relationships/hyperlink" Target="https://thanhliem.hanam.gov.vn/" TargetMode="External"/><Relationship Id="rId1344" Type="http://schemas.openxmlformats.org/officeDocument/2006/relationships/hyperlink" Target="https://dichvucong.namdinh.gov.vn/portaldvc/KenhTin/dich-vu-cong-truc-tuyen.aspx?_dv=6FF93B72-6F06-FAA1-75B2-AA2271A5021B" TargetMode="External"/><Relationship Id="rId1551" Type="http://schemas.openxmlformats.org/officeDocument/2006/relationships/hyperlink" Target="https://haihau.namdinh.gov.vn/" TargetMode="External"/><Relationship Id="rId1789" Type="http://schemas.openxmlformats.org/officeDocument/2006/relationships/hyperlink" Target="https://kimson.ninhbinh.gov.vn/gioi-thieu/xa-kim-hai" TargetMode="External"/><Relationship Id="rId1996" Type="http://schemas.openxmlformats.org/officeDocument/2006/relationships/hyperlink" Target="https://lungcao.bathuoc.thanhhoa.gov.vn/web/trang-chu/gioi-thieu-chung/chuc-nang-nhiem-vu/chuc-nang-nhiem-vu-cua-ubnd-cap-xa-phuong-thi-tran.html" TargetMode="External"/><Relationship Id="rId50" Type="http://schemas.openxmlformats.org/officeDocument/2006/relationships/hyperlink" Target="https://www.facebook.com/profile.php?id=100063740064710" TargetMode="External"/><Relationship Id="rId1204" Type="http://schemas.openxmlformats.org/officeDocument/2006/relationships/hyperlink" Target="https://www.facebook.com/doanthanhnienconganhanam/" TargetMode="External"/><Relationship Id="rId1411" Type="http://schemas.openxmlformats.org/officeDocument/2006/relationships/hyperlink" Target="https://www.facebook.com/p/C%C3%B4ng-an-th%E1%BB%8B-tr%E1%BA%A5n-C%E1%BB%95-L%E1%BB%85-100069913269136/" TargetMode="External"/><Relationship Id="rId1649" Type="http://schemas.openxmlformats.org/officeDocument/2006/relationships/hyperlink" Target="https://nhoquan.ninhbinh.gov.vn/xa-son-ha" TargetMode="External"/><Relationship Id="rId1856" Type="http://schemas.openxmlformats.org/officeDocument/2006/relationships/hyperlink" Target="https://www.facebook.com/conganquangthang/?locale=vi_VN" TargetMode="External"/><Relationship Id="rId1509" Type="http://schemas.openxmlformats.org/officeDocument/2006/relationships/hyperlink" Target="https://bachlong.namdinh.gov.vn/co-cau-to-chuc" TargetMode="External"/><Relationship Id="rId1716" Type="http://schemas.openxmlformats.org/officeDocument/2006/relationships/hyperlink" Target="https://www.facebook.com/TrangThongTinKhanhPhu/" TargetMode="External"/><Relationship Id="rId1923" Type="http://schemas.openxmlformats.org/officeDocument/2006/relationships/hyperlink" Target="https://www.facebook.com/capquangchau/" TargetMode="External"/><Relationship Id="rId297" Type="http://schemas.openxmlformats.org/officeDocument/2006/relationships/hyperlink" Target="https://www.facebook.com/profile.php?id=61552191487041" TargetMode="External"/><Relationship Id="rId157" Type="http://schemas.openxmlformats.org/officeDocument/2006/relationships/hyperlink" Target="https://www.facebook.com/profile.php?id=100077287222228" TargetMode="External"/><Relationship Id="rId364" Type="http://schemas.openxmlformats.org/officeDocument/2006/relationships/hyperlink" Target="https://www.facebook.com/CAXThuyTrinh" TargetMode="External"/><Relationship Id="rId2045" Type="http://schemas.openxmlformats.org/officeDocument/2006/relationships/hyperlink" Target="https://giaothien.langchanh.thanhhoa.gov.vn/" TargetMode="External"/><Relationship Id="rId571" Type="http://schemas.openxmlformats.org/officeDocument/2006/relationships/hyperlink" Target="https://thaibinh.gov.vn/van-ban-phap-luat/van-ban-dieu-hanh/ve-viec-cho-phep-ubnd-xa-dong-tho-thanh-pho-thai-binh-su-dun.html" TargetMode="External"/><Relationship Id="rId669" Type="http://schemas.openxmlformats.org/officeDocument/2006/relationships/hyperlink" Target="https://thaibinh.gov.vn/van-ban-phap-luat/van-ban-dieu-hanh/ve-viec-cho-phep-uy-ban-nhan-dan-xa-phuc-khanh-huyen-hung-ha3.html" TargetMode="External"/><Relationship Id="rId876" Type="http://schemas.openxmlformats.org/officeDocument/2006/relationships/hyperlink" Target="https://thaibinh.gov.vn/van-ban-phap-luat/van-ban-dieu-hanh/cho-phep-uy-ban-nhan-dan-xa-vu-tien-huyen-vu-thu-chuyen-muc-.html?customDomain=thaibinh.gov.vn" TargetMode="External"/><Relationship Id="rId1299" Type="http://schemas.openxmlformats.org/officeDocument/2006/relationships/hyperlink" Target="https://lienminh.namdinh.gov.vn/" TargetMode="External"/><Relationship Id="rId224" Type="http://schemas.openxmlformats.org/officeDocument/2006/relationships/hyperlink" Target="https://www.facebook.com/profile.php?id=100083695952285" TargetMode="External"/><Relationship Id="rId431" Type="http://schemas.openxmlformats.org/officeDocument/2006/relationships/hyperlink" Target="https://www.facebook.com/profile.php?id=100054208164938" TargetMode="External"/><Relationship Id="rId529" Type="http://schemas.openxmlformats.org/officeDocument/2006/relationships/hyperlink" Target="https://minhphuong.tienlu.hungyen.gov.vn/quyet-dinh-ve-viec-thanh-lap-ban-chi-dao-chuyen-doi-so-xa-minh-phuong-c277.html" TargetMode="External"/><Relationship Id="rId736" Type="http://schemas.openxmlformats.org/officeDocument/2006/relationships/hyperlink" Target="https://donghung.thaibinh.gov.vn/" TargetMode="External"/><Relationship Id="rId1061" Type="http://schemas.openxmlformats.org/officeDocument/2006/relationships/hyperlink" Target="https://www.facebook.com/p/C%C3%B4ng-an-ph%C6%B0%E1%BB%9Dng-%C4%90%E1%BB%93ng-V%C4%83n-100077179269092/" TargetMode="External"/><Relationship Id="rId1159" Type="http://schemas.openxmlformats.org/officeDocument/2006/relationships/hyperlink" Target="https://binhluc.hanam.gov.vn/Pages/Danh-sach-Lanh-%C4%91ao-cac-xa--thi-tran799272708.aspx" TargetMode="External"/><Relationship Id="rId1366" Type="http://schemas.openxmlformats.org/officeDocument/2006/relationships/hyperlink" Target="https://nghiaphong.namdinh.gov.vn/" TargetMode="External"/><Relationship Id="rId2112" Type="http://schemas.openxmlformats.org/officeDocument/2006/relationships/hyperlink" Target="https://cambinh.camthuy.thanhhoa.gov.vn/" TargetMode="External"/><Relationship Id="rId943" Type="http://schemas.openxmlformats.org/officeDocument/2006/relationships/hyperlink" Target="https://kienxuong.thaibinh.gov.vn/cac-don-vi-hanh-chinh/xa-dinh-phung" TargetMode="External"/><Relationship Id="rId1019" Type="http://schemas.openxmlformats.org/officeDocument/2006/relationships/hyperlink" Target="https://vudoai.vuthu.thaibinh.gov.vn/" TargetMode="External"/><Relationship Id="rId1573" Type="http://schemas.openxmlformats.org/officeDocument/2006/relationships/hyperlink" Target="https://phucthanh.tpninhbinh.ninhbinh.gov.vn/" TargetMode="External"/><Relationship Id="rId1780" Type="http://schemas.openxmlformats.org/officeDocument/2006/relationships/hyperlink" Target="https://kimson.ninhbinh.gov.vn/gioi-thieu/xa-dinh-hoa" TargetMode="External"/><Relationship Id="rId1878" Type="http://schemas.openxmlformats.org/officeDocument/2006/relationships/hyperlink" Target="https://tpthanhhoa.thanhhoa.gov.vn/web/gioi-thieu-chung/tin-tuc/van-hoa-xa-hoi/thon-van-vat-xa-dong-vinh-don-nhan-danh-hieu-thon-kieu-mau-nam-2022.html" TargetMode="External"/><Relationship Id="rId72" Type="http://schemas.openxmlformats.org/officeDocument/2006/relationships/hyperlink" Target="https://www.facebook.com/profile.php?id=100063458078982" TargetMode="External"/><Relationship Id="rId803" Type="http://schemas.openxmlformats.org/officeDocument/2006/relationships/hyperlink" Target="https://thuydan.thaithuy.thaibinh.gov.vn/" TargetMode="External"/><Relationship Id="rId1226" Type="http://schemas.openxmlformats.org/officeDocument/2006/relationships/hyperlink" Target="https://dichvucong.namdinh.gov.vn/portaldvc/KenhTin/dich-vu-cong-truc-tuyen.aspx?_dv=6B453A4C-5371-49A6-8364-14BE075C76F0" TargetMode="External"/><Relationship Id="rId1433" Type="http://schemas.openxmlformats.org/officeDocument/2006/relationships/hyperlink" Target="https://www.facebook.com/p/Tu%E1%BB%95i-tr%E1%BA%BB-C%C3%B4ng-an-huy%E1%BB%87n-Ninh-Ph%C6%B0%E1%BB%9Bc-100068114569027/" TargetMode="External"/><Relationship Id="rId1640" Type="http://schemas.openxmlformats.org/officeDocument/2006/relationships/hyperlink" Target="https://nhoquan.ninhbinh.gov.vn/xa-son-thanh" TargetMode="External"/><Relationship Id="rId1738" Type="http://schemas.openxmlformats.org/officeDocument/2006/relationships/hyperlink" Target="https://www.facebook.com/p/C%C3%B4ng-an-huy%E1%BB%87n-Y%C3%AAn-M%C3%B4-100033535308059/?locale=nl_NL" TargetMode="External"/><Relationship Id="rId1500" Type="http://schemas.openxmlformats.org/officeDocument/2006/relationships/hyperlink" Target="https://www.facebook.com/p/C%C3%B4ng-an-x%C3%A3-Giao-T%C3%A2n-Giao-Th%E1%BB%A7y-Nam-%C4%90%E1%BB%8Bnh-100071876779388/" TargetMode="External"/><Relationship Id="rId1945" Type="http://schemas.openxmlformats.org/officeDocument/2006/relationships/hyperlink" Target="https://trungson.quanhoa.thanhhoa.gov.vn/" TargetMode="External"/><Relationship Id="rId1805" Type="http://schemas.openxmlformats.org/officeDocument/2006/relationships/hyperlink" Target="https://www.facebook.com/p/C%C3%B4ng-an-huy%E1%BB%87n-Y%C3%AAn-M%C3%B4-100033535308059/?locale=nl_NL" TargetMode="External"/><Relationship Id="rId179" Type="http://schemas.openxmlformats.org/officeDocument/2006/relationships/hyperlink" Target="https://www.facebook.com/profile.php?id=100068264054980" TargetMode="External"/><Relationship Id="rId386" Type="http://schemas.openxmlformats.org/officeDocument/2006/relationships/hyperlink" Target="https://www.facebook.com/profile.php?id=100063824029469" TargetMode="External"/><Relationship Id="rId593" Type="http://schemas.openxmlformats.org/officeDocument/2006/relationships/hyperlink" Target="https://www.facebook.com/CumCongNghiepQuynhGiao/" TargetMode="External"/><Relationship Id="rId2067" Type="http://schemas.openxmlformats.org/officeDocument/2006/relationships/hyperlink" Target="https://caongoc.ngoclac.thanhhoa.gov.vn/web/danh-ba-co-quan-chuc-nang/" TargetMode="External"/><Relationship Id="rId246" Type="http://schemas.openxmlformats.org/officeDocument/2006/relationships/hyperlink" Target="https://www.facebook.com/profile.php?id=100066347632750" TargetMode="External"/><Relationship Id="rId453" Type="http://schemas.openxmlformats.org/officeDocument/2006/relationships/hyperlink" Target="https://www.facebook.com/profile.php?id=100092273927278" TargetMode="External"/><Relationship Id="rId660" Type="http://schemas.openxmlformats.org/officeDocument/2006/relationships/hyperlink" Target="https://sotnmt.thaibinh.gov.vn/thong-tin-hanh-chinh-cong/van-ban/quyet-dinh-giao-dat/quyet-dinh-ve-viec-cho-phep-uy-ban-nhan-dan-xa-tan-tien-huye.html" TargetMode="External"/><Relationship Id="rId898" Type="http://schemas.openxmlformats.org/officeDocument/2006/relationships/hyperlink" Target="https://thaibinh.gov.vn/van-ban-phap-luat/van-ban-dieu-hanh/ve-viec-cho-phep-uy-ban-nhan-dan-xa-van-truong-huyen-tien-ha.html" TargetMode="External"/><Relationship Id="rId1083" Type="http://schemas.openxmlformats.org/officeDocument/2006/relationships/hyperlink" Target="https://duytien.hanam.gov.vn/Pages/danh-sach-so-dien-thoai-cua-lanh-dao-cac-xa-thi-tran-tren-dia-ban-huyen-duy-tien.aspx" TargetMode="External"/><Relationship Id="rId1290" Type="http://schemas.openxmlformats.org/officeDocument/2006/relationships/hyperlink" Target="https://conghoa.namdinh.gov.vn/" TargetMode="External"/><Relationship Id="rId106" Type="http://schemas.openxmlformats.org/officeDocument/2006/relationships/hyperlink" Target="https://www.facebook.com/profile.php?id=100076661276024" TargetMode="External"/><Relationship Id="rId313" Type="http://schemas.openxmlformats.org/officeDocument/2006/relationships/hyperlink" Target="https://www.facebook.com/profile.php?id=100064560319193" TargetMode="External"/><Relationship Id="rId758" Type="http://schemas.openxmlformats.org/officeDocument/2006/relationships/hyperlink" Target="https://www.facebook.com/conganxaDongQuang/" TargetMode="External"/><Relationship Id="rId965" Type="http://schemas.openxmlformats.org/officeDocument/2006/relationships/hyperlink" Target="https://www.facebook.com/p/C%C3%B4ng-an-x%C3%A3-V%C5%A9-Ho%C3%A0-Ki%E1%BA%BFn-X%C6%B0%C6%A1ng-100071621916731/" TargetMode="External"/><Relationship Id="rId1150" Type="http://schemas.openxmlformats.org/officeDocument/2006/relationships/hyperlink" Target="https://www.facebook.com/doanthanhnienconganhanam/" TargetMode="External"/><Relationship Id="rId1388" Type="http://schemas.openxmlformats.org/officeDocument/2006/relationships/hyperlink" Target="https://namthang-namtruc.namdinh.gov.vn/" TargetMode="External"/><Relationship Id="rId1595" Type="http://schemas.openxmlformats.org/officeDocument/2006/relationships/hyperlink" Target="https://kimson.ninhbinh.gov.vn/gioi-thieu/xa-yen-loc" TargetMode="External"/><Relationship Id="rId94" Type="http://schemas.openxmlformats.org/officeDocument/2006/relationships/hyperlink" Target="https://www.facebook.com/capLamSon" TargetMode="External"/><Relationship Id="rId520" Type="http://schemas.openxmlformats.org/officeDocument/2006/relationships/hyperlink" Target="https://congan.hungyen.gov.vn/khoi-cong-xay-dung-tru-so-cong-an-xa-trung-dung-huyen-tien-lu-c220550.html" TargetMode="External"/><Relationship Id="rId618" Type="http://schemas.openxmlformats.org/officeDocument/2006/relationships/hyperlink" Target="https://sotnmt.thaibinh.gov.vn/thong-tin-hanh-chinh-cong/van-ban/quyet-dinh-giao-dat/quyet-dinh-vv-cho-phep-uy-ban-nhan-dan-xa-quynh-my-huyen-quy.html" TargetMode="External"/><Relationship Id="rId825" Type="http://schemas.openxmlformats.org/officeDocument/2006/relationships/hyperlink" Target="https://thaibinh.gov.vn/van-ban-phap-luat/van-ban-tinh-uy/cho-phep-uy-ban-nhan-dan-xa-thuy-duong-huyen-thai-thuy-chuye.html?customDomain=thaibinh.gov.vn" TargetMode="External"/><Relationship Id="rId1248" Type="http://schemas.openxmlformats.org/officeDocument/2006/relationships/hyperlink" Target="https://www.facebook.com/tranquangkhai.namdinh113/" TargetMode="External"/><Relationship Id="rId1455" Type="http://schemas.openxmlformats.org/officeDocument/2006/relationships/hyperlink" Target="https://xuantan-xuantruong.namdinh.gov.vn/uy-ban-nhan-dan/uy-ban-nhan-dan-xa-xuan-tan-296894" TargetMode="External"/><Relationship Id="rId1662" Type="http://schemas.openxmlformats.org/officeDocument/2006/relationships/hyperlink" Target="https://www.facebook.com/tuoitreconganninhbinh/" TargetMode="External"/><Relationship Id="rId1010" Type="http://schemas.openxmlformats.org/officeDocument/2006/relationships/hyperlink" Target="https://vuthu.thaibinh.gov.vn/" TargetMode="External"/><Relationship Id="rId1108" Type="http://schemas.openxmlformats.org/officeDocument/2006/relationships/hyperlink" Target="https://www.facebook.com/conganhanamonline/videos/c%C3%B4ng-an-x%C3%A3-kh%E1%BA%A3-phong-huy%E1%BB%87n-kim-b%E1%BA%A3ng-v%E1%BA%ADn-%C4%91%E1%BB%99ng-%C4%91%E1%BB%91i-t%C6%B0%E1%BB%A3ng-tr%E1%BB%99m-c%E1%BA%AFp-t%C3%A0i-s%E1%BA%A3n-ra-%C4%91%E1%BA%A7u-t/1029462307535483/" TargetMode="External"/><Relationship Id="rId1315" Type="http://schemas.openxmlformats.org/officeDocument/2006/relationships/hyperlink" Target="https://www.facebook.com/p/C%C3%B4ng-an-x%C3%A3-Y%C3%AAn-Th%E1%BB%8D-%C3%9D-Y%C3%AAn-Nam-%C4%90%E1%BB%8Bnh-100066994927287/" TargetMode="External"/><Relationship Id="rId1967" Type="http://schemas.openxmlformats.org/officeDocument/2006/relationships/hyperlink" Target="https://namxuan.quanhoa.thanhhoa.gov.vn/" TargetMode="External"/><Relationship Id="rId1522" Type="http://schemas.openxmlformats.org/officeDocument/2006/relationships/hyperlink" Target="https://www.facebook.com/p/C%C3%B4ng-an-x%C3%A3-H%E1%BA%A3i-Minh-100083555441480/" TargetMode="External"/><Relationship Id="rId21" Type="http://schemas.openxmlformats.org/officeDocument/2006/relationships/hyperlink" Target="https://www.facebook.com/profile.php?id=100063770215017" TargetMode="External"/><Relationship Id="rId2089" Type="http://schemas.openxmlformats.org/officeDocument/2006/relationships/hyperlink" Target="https://nguyetan.ngoclac.thanhhoa.gov.vn/chuyen-doi-so/uy-ban-nhan-dan-xa-nguyet-an-to-chuc-hoi-nghi-tap-huan-trien-khai-mo-hinh-3-khong-tren-dia-ban-x-250251" TargetMode="External"/><Relationship Id="rId268" Type="http://schemas.openxmlformats.org/officeDocument/2006/relationships/hyperlink" Target="https://www.facebook.com/profile.php?id=100063399769155" TargetMode="External"/><Relationship Id="rId475" Type="http://schemas.openxmlformats.org/officeDocument/2006/relationships/hyperlink" Target="https://vanlam.hungyen.gov.vn/" TargetMode="External"/><Relationship Id="rId682" Type="http://schemas.openxmlformats.org/officeDocument/2006/relationships/hyperlink" Target="https://www.facebook.com/p/Minh-Khai-V%C5%A9-Th%C6%B0-100071429033720/" TargetMode="External"/><Relationship Id="rId128" Type="http://schemas.openxmlformats.org/officeDocument/2006/relationships/hyperlink" Target="https://www.facebook.com/profile.php?id=100035319913903" TargetMode="External"/><Relationship Id="rId335" Type="http://schemas.openxmlformats.org/officeDocument/2006/relationships/hyperlink" Target="https://www.facebook.com/profile.php?id=100086802710113" TargetMode="External"/><Relationship Id="rId542" Type="http://schemas.openxmlformats.org/officeDocument/2006/relationships/hyperlink" Target="https://www.facebook.com/p/C%C3%B4ng-an-x%C3%A3-Ti%C3%AAn-Ti%E1%BA%BFn-huy%E1%BB%87n-Ph%C3%B9-C%E1%BB%AB-t%E1%BB%89nh-H%C6%B0ng-Y%C3%AAn-100076594845340/" TargetMode="External"/><Relationship Id="rId1172" Type="http://schemas.openxmlformats.org/officeDocument/2006/relationships/hyperlink" Target="https://www.facebook.com/doanthanhnienconganhanam/" TargetMode="External"/><Relationship Id="rId2016" Type="http://schemas.openxmlformats.org/officeDocument/2006/relationships/hyperlink" Target="https://www.facebook.com/p/C%C3%B4ng-an-x%C3%A3-Trung-Xu%C3%A2n-huy%E1%BB%87n-Quan-S%C6%A1n-100069557631134/" TargetMode="External"/><Relationship Id="rId402" Type="http://schemas.openxmlformats.org/officeDocument/2006/relationships/hyperlink" Target="https://www.facebook.com/profile.php?id=100093159091941" TargetMode="External"/><Relationship Id="rId1032" Type="http://schemas.openxmlformats.org/officeDocument/2006/relationships/hyperlink" Target="https://www.facebook.com/p/C%C3%B4ng-an-ph%C6%B0%E1%BB%9Dng-Tr%E1%BA%A7n-H%C6%B0ng-%C4%90%E1%BA%A1o-TpPh%E1%BB%A7-L%C3%BD-H%C3%A0-Nam-100083035562709/" TargetMode="External"/><Relationship Id="rId1989" Type="http://schemas.openxmlformats.org/officeDocument/2006/relationships/hyperlink" Target="https://www.facebook.com/conganxadienlu/" TargetMode="External"/><Relationship Id="rId1849" Type="http://schemas.openxmlformats.org/officeDocument/2006/relationships/hyperlink" Target="https://www.facebook.com/conganphuongdongcuong/" TargetMode="External"/><Relationship Id="rId192" Type="http://schemas.openxmlformats.org/officeDocument/2006/relationships/hyperlink" Target="https://www.facebook.com/caxsonha" TargetMode="External"/><Relationship Id="rId1709" Type="http://schemas.openxmlformats.org/officeDocument/2006/relationships/hyperlink" Target="https://www.facebook.com/p/C%C3%B4ng-an-x%C3%A3-Ninh-V%C3%A2n-huy%E1%BB%87n-Hoa-L%C6%B0-100071465313623/" TargetMode="External"/><Relationship Id="rId1916" Type="http://schemas.openxmlformats.org/officeDocument/2006/relationships/hyperlink" Target="https://quangtien.samson.thanhhoa.gov.vn/" TargetMode="External"/><Relationship Id="rId2080" Type="http://schemas.openxmlformats.org/officeDocument/2006/relationships/hyperlink" Target="https://www.facebook.com/p/C%C3%B4ng-An-x%C3%A3-Cao-Th%E1%BB%8Bnh-huy%E1%BB%87n-Ng%E1%BB%8Dc-L%E1%BA%B7c-t%E1%BB%89nh-Thanh-Ho%C3%A1-100064626884818/?locale=sw_KE" TargetMode="External"/><Relationship Id="rId869" Type="http://schemas.openxmlformats.org/officeDocument/2006/relationships/hyperlink" Target="https://congan.thaibinh.gov.vn/tin-hoat-dong-cua-catp/nguoi-tot-viec-tot/uy-ban-nhan-dan-xa-tay-luong-huyen-tien-hai-ra-mat-02-mo-hin.html" TargetMode="External"/><Relationship Id="rId1499" Type="http://schemas.openxmlformats.org/officeDocument/2006/relationships/hyperlink" Target="https://giaochau.namdinh.gov.vn/to-chuc-bo-may" TargetMode="External"/><Relationship Id="rId729" Type="http://schemas.openxmlformats.org/officeDocument/2006/relationships/hyperlink" Target="https://donghung.thaibinh.gov.vn/" TargetMode="External"/><Relationship Id="rId1359" Type="http://schemas.openxmlformats.org/officeDocument/2006/relationships/hyperlink" Target="https://nghiachau.namdinh.gov.vn/" TargetMode="External"/><Relationship Id="rId936" Type="http://schemas.openxmlformats.org/officeDocument/2006/relationships/hyperlink" Target="https://hungha.thaibinh.gov.vn/tin-tuc/kinh-te/hoi-doanh-nhan-tre-tinh-thai-binh-trao-tang-cong-trinh-ngoi-.html" TargetMode="External"/><Relationship Id="rId1219" Type="http://schemas.openxmlformats.org/officeDocument/2006/relationships/hyperlink" Target="https://lynhan.hanam.gov.vn/Pages/Thong-tin-ve-lanh-%C4%91ao-xa--thi-tran792346957.aspx" TargetMode="External"/><Relationship Id="rId1566" Type="http://schemas.openxmlformats.org/officeDocument/2006/relationships/hyperlink" Target="https://dongthanh.tpninhbinh.ninhbinh.gov.vn/" TargetMode="External"/><Relationship Id="rId1773" Type="http://schemas.openxmlformats.org/officeDocument/2006/relationships/hyperlink" Target="https://kimson.ninhbinh.gov.vn/gioi-thieu/xa-luu-phuong" TargetMode="External"/><Relationship Id="rId1980" Type="http://schemas.openxmlformats.org/officeDocument/2006/relationships/hyperlink" Target="https://dientrung.bathuoc.thanhhoa.gov.vn/" TargetMode="External"/><Relationship Id="rId65" Type="http://schemas.openxmlformats.org/officeDocument/2006/relationships/hyperlink" Target="https://www.facebook.com/profile.php?id=100058870478302" TargetMode="External"/><Relationship Id="rId1426" Type="http://schemas.openxmlformats.org/officeDocument/2006/relationships/hyperlink" Target="https://trucnoi.namdinh.gov.vn/" TargetMode="External"/><Relationship Id="rId1633" Type="http://schemas.openxmlformats.org/officeDocument/2006/relationships/hyperlink" Target="https://www.facebook.com/dungpolicer/" TargetMode="External"/><Relationship Id="rId1840" Type="http://schemas.openxmlformats.org/officeDocument/2006/relationships/hyperlink" Target="http://badinh.tpthanhhoa.thanhhoa.gov.vn/uy-ban-nhan-dan" TargetMode="External"/><Relationship Id="rId1700" Type="http://schemas.openxmlformats.org/officeDocument/2006/relationships/hyperlink" Target="https://ninhmy.hoalu.ninhbinh.gov.vn/" TargetMode="External"/><Relationship Id="rId379" Type="http://schemas.openxmlformats.org/officeDocument/2006/relationships/hyperlink" Target="https://www.facebook.com/profile.php?id=100071455333294" TargetMode="External"/><Relationship Id="rId586" Type="http://schemas.openxmlformats.org/officeDocument/2006/relationships/hyperlink" Target="https://quynhphu.thaibinh.gov.vn/" TargetMode="External"/><Relationship Id="rId793" Type="http://schemas.openxmlformats.org/officeDocument/2006/relationships/hyperlink" Target="https://thuyxuan.thaithuy.thaibinh.gov.vn/thong-bao-cua-uy-ban-nhan-dan-xa-thuy-xuan-ve-niem-yet-cong-khai-danh-muc-thu-tuc-hanh-chinh-duoc-chuan-hoa-trong-linh-vuc-van-hoa-the-thao-va-du-lich.html" TargetMode="External"/><Relationship Id="rId239" Type="http://schemas.openxmlformats.org/officeDocument/2006/relationships/hyperlink" Target="https://www.facebook.com/profile.php?id=100091538145712" TargetMode="External"/><Relationship Id="rId446" Type="http://schemas.openxmlformats.org/officeDocument/2006/relationships/hyperlink" Target="https://www.facebook.com/profile.php?id=100063515631200" TargetMode="External"/><Relationship Id="rId653" Type="http://schemas.openxmlformats.org/officeDocument/2006/relationships/hyperlink" Target="https://hungha.thaibinh.gov.vn/" TargetMode="External"/><Relationship Id="rId1076" Type="http://schemas.openxmlformats.org/officeDocument/2006/relationships/hyperlink" Target="https://www.facebook.com/doanthanhnienconganhanam/" TargetMode="External"/><Relationship Id="rId1283" Type="http://schemas.openxmlformats.org/officeDocument/2006/relationships/hyperlink" Target="https://hienkhanh.namdinh.gov.vn/" TargetMode="External"/><Relationship Id="rId1490" Type="http://schemas.openxmlformats.org/officeDocument/2006/relationships/hyperlink" Target="https://binhhoa.namdinh.gov.vn/to-chuc-co-cau-bo-m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001"/>
  <sheetViews>
    <sheetView tabSelected="1" zoomScaleNormal="100" workbookViewId="0">
      <pane ySplit="1" topLeftCell="A1997" activePane="bottomLeft" state="frozen"/>
      <selection pane="bottomLeft" activeCell="D2010" sqref="D2010"/>
    </sheetView>
  </sheetViews>
  <sheetFormatPr defaultColWidth="9" defaultRowHeight="18.75" x14ac:dyDescent="0.25"/>
  <cols>
    <col min="1" max="1" width="9" style="3"/>
    <col min="2" max="2" width="55.125" style="3" customWidth="1"/>
    <col min="3" max="3" width="10.125" style="10" customWidth="1"/>
    <col min="4" max="4" width="10.125" style="11" customWidth="1"/>
    <col min="5" max="5" width="15.625" style="13" customWidth="1"/>
    <col min="6" max="7" width="13.375" style="3" customWidth="1"/>
    <col min="8" max="8" width="16.5" style="3" customWidth="1"/>
    <col min="9" max="9" width="23.75" style="3" customWidth="1"/>
    <col min="10" max="12" width="19.5" style="3" customWidth="1"/>
    <col min="13" max="13" width="10.75" style="3" customWidth="1"/>
    <col min="14" max="14" width="19" style="3" customWidth="1"/>
    <col min="15" max="15" width="8.75" style="3" customWidth="1"/>
    <col min="16" max="16" width="16.5" style="3" customWidth="1"/>
    <col min="17" max="17" width="10.25" style="3" customWidth="1"/>
    <col min="18" max="16384" width="9" style="3"/>
  </cols>
  <sheetData>
    <row r="1" spans="1:17" s="4" customFormat="1" ht="71.25" customHeight="1" x14ac:dyDescent="0.25">
      <c r="A1" s="6" t="s">
        <v>0</v>
      </c>
      <c r="B1" s="7" t="s">
        <v>341</v>
      </c>
      <c r="C1" s="21" t="s">
        <v>356</v>
      </c>
      <c r="D1" s="21" t="s">
        <v>357</v>
      </c>
      <c r="E1" s="18" t="s">
        <v>350</v>
      </c>
      <c r="F1" s="17" t="s">
        <v>349</v>
      </c>
      <c r="G1" s="9" t="s">
        <v>346</v>
      </c>
      <c r="H1" s="19" t="s">
        <v>348</v>
      </c>
      <c r="I1" s="8" t="s">
        <v>351</v>
      </c>
      <c r="J1" s="16" t="s">
        <v>347</v>
      </c>
      <c r="K1" s="8" t="s">
        <v>344</v>
      </c>
      <c r="L1" s="22" t="s">
        <v>358</v>
      </c>
      <c r="M1" s="15" t="s">
        <v>345</v>
      </c>
      <c r="N1" s="20" t="s">
        <v>354</v>
      </c>
      <c r="O1" s="20" t="s">
        <v>352</v>
      </c>
      <c r="P1" s="20" t="s">
        <v>355</v>
      </c>
      <c r="Q1" s="20" t="s">
        <v>353</v>
      </c>
    </row>
    <row r="2" spans="1:17" ht="30" customHeight="1" x14ac:dyDescent="0.25">
      <c r="A2" s="2">
        <v>9001</v>
      </c>
      <c r="B2" s="3" t="str">
        <f>HYPERLINK("https://www.facebook.com/groups/1629646797172100/", "Công an xã Bình Kiều tỉnh Hưng Yên")</f>
        <v>Công an xã Bình Kiều tỉnh Hưng Yên</v>
      </c>
      <c r="C2" s="12" t="s">
        <v>342</v>
      </c>
      <c r="F2" s="5"/>
      <c r="G2" s="5"/>
      <c r="H2" s="5"/>
      <c r="I2" s="2"/>
      <c r="J2" s="2"/>
      <c r="K2" s="2"/>
      <c r="L2" s="2"/>
      <c r="M2" s="2"/>
      <c r="N2" s="5"/>
      <c r="O2" s="5"/>
      <c r="P2" s="5"/>
      <c r="Q2" s="5"/>
    </row>
    <row r="3" spans="1:17" ht="30" customHeight="1" x14ac:dyDescent="0.25">
      <c r="A3" s="2">
        <v>9002</v>
      </c>
      <c r="B3" s="3" t="str">
        <f>HYPERLINK("https://congan.hungyen.gov.vn/chuyen-hoa-xay-dung-dia-ban-xa-phuong-thi-tran-khong-co-ma-tuy-c227003.html", "UBND Ủy ban nhân dân xã Bình Kiều tỉnh Hưng Yên")</f>
        <v>UBND Ủy ban nhân dân xã Bình Kiều tỉnh Hưng Yên</v>
      </c>
      <c r="C3" s="12" t="s">
        <v>342</v>
      </c>
      <c r="F3" s="5"/>
      <c r="G3" s="5"/>
      <c r="H3" s="5"/>
      <c r="I3" s="2"/>
      <c r="J3" s="2"/>
      <c r="K3" s="2"/>
      <c r="L3" s="2"/>
      <c r="M3" s="2"/>
      <c r="N3" s="5"/>
      <c r="O3" s="5"/>
      <c r="P3" s="5"/>
      <c r="Q3" s="5"/>
    </row>
    <row r="4" spans="1:17" ht="30" customHeight="1" x14ac:dyDescent="0.25">
      <c r="A4" s="2">
        <v>9003</v>
      </c>
      <c r="B4" s="1" t="str">
        <f>HYPERLINK("", "Công an xã Dân Tiến tỉnh Hưng Yên")</f>
        <v>Công an xã Dân Tiến tỉnh Hưng Yên</v>
      </c>
      <c r="C4" s="12" t="s">
        <v>342</v>
      </c>
      <c r="D4" s="13"/>
      <c r="F4" s="5"/>
      <c r="G4" s="5"/>
      <c r="H4" s="5"/>
      <c r="I4" s="2"/>
      <c r="J4" s="2"/>
      <c r="K4" s="2"/>
      <c r="L4" s="2"/>
      <c r="M4" s="2"/>
      <c r="N4" s="5"/>
      <c r="O4" s="5"/>
      <c r="P4" s="5"/>
      <c r="Q4" s="5"/>
    </row>
    <row r="5" spans="1:17" ht="30" customHeight="1" x14ac:dyDescent="0.25">
      <c r="A5" s="2">
        <v>9004</v>
      </c>
      <c r="B5" s="3" t="str">
        <f>HYPERLINK("https://dichvucong.hungyen.gov.vn/dichvucong/hotline", "UBND Ủy ban nhân dân xã Dân Tiến tỉnh Hưng Yên")</f>
        <v>UBND Ủy ban nhân dân xã Dân Tiến tỉnh Hưng Yên</v>
      </c>
      <c r="C5" s="12" t="s">
        <v>342</v>
      </c>
      <c r="F5" s="5"/>
      <c r="G5" s="5"/>
      <c r="H5" s="5"/>
      <c r="I5" s="2"/>
      <c r="J5" s="2"/>
      <c r="K5" s="2"/>
      <c r="L5" s="2"/>
      <c r="M5" s="2"/>
      <c r="N5" s="5"/>
      <c r="O5" s="5"/>
      <c r="P5" s="5"/>
      <c r="Q5" s="5"/>
    </row>
    <row r="6" spans="1:17" ht="30" customHeight="1" x14ac:dyDescent="0.25">
      <c r="A6" s="2">
        <v>9005</v>
      </c>
      <c r="B6" s="3" t="s">
        <v>2</v>
      </c>
      <c r="C6" s="14" t="s">
        <v>1</v>
      </c>
      <c r="F6" s="5"/>
      <c r="G6" s="5"/>
      <c r="H6" s="5"/>
      <c r="I6" s="2"/>
      <c r="J6" s="2"/>
      <c r="K6" s="2"/>
      <c r="L6" s="2"/>
      <c r="M6" s="2"/>
      <c r="N6" s="5"/>
      <c r="O6" s="5"/>
      <c r="P6" s="5"/>
      <c r="Q6" s="5"/>
    </row>
    <row r="7" spans="1:17" ht="30" customHeight="1" x14ac:dyDescent="0.25">
      <c r="A7" s="2">
        <v>9006</v>
      </c>
      <c r="B7" s="3" t="str">
        <f>HYPERLINK("https://dongtien.yenthe.bacgiang.gov.vn/", "UBND Ủy ban nhân dân xã Đồng Tiến tỉnh Hưng Yên")</f>
        <v>UBND Ủy ban nhân dân xã Đồng Tiến tỉnh Hưng Yên</v>
      </c>
      <c r="C7" s="12" t="s">
        <v>342</v>
      </c>
      <c r="F7" s="5"/>
      <c r="G7" s="5"/>
      <c r="H7" s="5"/>
      <c r="I7" s="2"/>
      <c r="J7" s="2"/>
      <c r="K7" s="2"/>
      <c r="L7" s="2"/>
      <c r="M7" s="2"/>
      <c r="N7" s="5"/>
      <c r="O7" s="5"/>
      <c r="P7" s="5"/>
      <c r="Q7" s="5"/>
    </row>
    <row r="8" spans="1:17" ht="30" customHeight="1" x14ac:dyDescent="0.25">
      <c r="A8" s="2">
        <v>9007</v>
      </c>
      <c r="B8" s="3" t="str">
        <f>HYPERLINK("https://www.facebook.com/p/C%C3%B4ng-an-x%C3%A3-H%E1%BB%93ng-Ti%E1%BA%BFn-huy%E1%BB%87n-Kho%C3%A1i-Ch%C3%A2u-100083154767754/", "Công an xã Hồng Tiến tỉnh Hưng Yên")</f>
        <v>Công an xã Hồng Tiến tỉnh Hưng Yên</v>
      </c>
      <c r="C8" s="12" t="s">
        <v>342</v>
      </c>
      <c r="F8" s="5"/>
      <c r="G8" s="5"/>
      <c r="H8" s="5"/>
      <c r="I8" s="2"/>
      <c r="J8" s="2"/>
      <c r="K8" s="2"/>
      <c r="L8" s="2"/>
      <c r="M8" s="2"/>
      <c r="N8" s="5"/>
      <c r="O8" s="5"/>
      <c r="P8" s="5"/>
      <c r="Q8" s="5"/>
    </row>
    <row r="9" spans="1:17" ht="30" customHeight="1" x14ac:dyDescent="0.25">
      <c r="A9" s="2">
        <v>9008</v>
      </c>
      <c r="B9" s="3" t="str">
        <f>HYPERLINK("https://dichvucong.gov.vn/p/phananhkiennghi/pakn-detail.html?id=89846", "UBND Ủy ban nhân dân xã Hồng Tiến tỉnh Hưng Yên")</f>
        <v>UBND Ủy ban nhân dân xã Hồng Tiến tỉnh Hưng Yên</v>
      </c>
      <c r="C9" s="12" t="s">
        <v>342</v>
      </c>
      <c r="F9" s="5"/>
      <c r="G9" s="5"/>
      <c r="H9" s="5"/>
      <c r="I9" s="2"/>
      <c r="J9" s="2"/>
      <c r="K9" s="2"/>
      <c r="L9" s="2"/>
      <c r="M9" s="2"/>
      <c r="N9" s="5"/>
      <c r="O9" s="5"/>
      <c r="P9" s="5"/>
      <c r="Q9" s="5"/>
    </row>
    <row r="10" spans="1:17" ht="30" customHeight="1" x14ac:dyDescent="0.25">
      <c r="A10" s="2">
        <v>9009</v>
      </c>
      <c r="B10" s="1" t="str">
        <f>HYPERLINK("", "Công an xã Tân Châu tỉnh Hưng Yên")</f>
        <v>Công an xã Tân Châu tỉnh Hưng Yên</v>
      </c>
      <c r="C10" s="12" t="s">
        <v>342</v>
      </c>
      <c r="D10" s="13" t="s">
        <v>343</v>
      </c>
      <c r="F10" s="5"/>
      <c r="G10" s="5"/>
      <c r="H10" s="5"/>
      <c r="I10" s="2"/>
      <c r="J10" s="2"/>
      <c r="K10" s="2"/>
      <c r="L10" s="2"/>
      <c r="M10" s="2"/>
      <c r="N10" s="5"/>
      <c r="O10" s="5"/>
      <c r="P10" s="5"/>
      <c r="Q10" s="5"/>
    </row>
    <row r="11" spans="1:17" ht="30" customHeight="1" x14ac:dyDescent="0.25">
      <c r="A11" s="2">
        <v>9010</v>
      </c>
      <c r="B11" s="3" t="str">
        <f>HYPERLINK("https://tanchau.tayninh.gov.vn/vi/page/Uy-ban-nhan-dan-xa-Tan-Hoa.html", "UBND Ủy ban nhân dân xã Tân Châu tỉnh Hưng Yên")</f>
        <v>UBND Ủy ban nhân dân xã Tân Châu tỉnh Hưng Yên</v>
      </c>
      <c r="C11" s="12" t="s">
        <v>342</v>
      </c>
      <c r="F11" s="5"/>
      <c r="G11" s="5"/>
      <c r="H11" s="5"/>
      <c r="I11" s="2"/>
      <c r="J11" s="2"/>
      <c r="K11" s="2"/>
      <c r="L11" s="2"/>
      <c r="M11" s="2"/>
      <c r="N11" s="5"/>
      <c r="O11" s="5"/>
      <c r="P11" s="5"/>
      <c r="Q11" s="5"/>
    </row>
    <row r="12" spans="1:17" ht="30" customHeight="1" x14ac:dyDescent="0.25">
      <c r="A12" s="2">
        <v>9011</v>
      </c>
      <c r="B12" s="3" t="s">
        <v>3</v>
      </c>
      <c r="C12" s="14" t="s">
        <v>1</v>
      </c>
      <c r="F12" s="5"/>
      <c r="G12" s="5"/>
      <c r="H12" s="5"/>
      <c r="I12" s="2"/>
      <c r="J12" s="2"/>
      <c r="K12" s="2"/>
      <c r="L12" s="2"/>
      <c r="M12" s="2"/>
      <c r="N12" s="5"/>
      <c r="O12" s="5"/>
      <c r="P12" s="5"/>
      <c r="Q12" s="5"/>
    </row>
    <row r="13" spans="1:17" ht="30" customHeight="1" x14ac:dyDescent="0.25">
      <c r="A13" s="2">
        <v>9012</v>
      </c>
      <c r="B13" s="3" t="str">
        <f>HYPERLINK("https://vpubnd.yenbai.gov.vn/Pages/Gioi-Thieu-Chung.aspx", "UBND Ủy ban nhân dân xã Liên Khê tỉnh Hưng Yên")</f>
        <v>UBND Ủy ban nhân dân xã Liên Khê tỉnh Hưng Yên</v>
      </c>
      <c r="C13" s="12" t="s">
        <v>342</v>
      </c>
      <c r="F13" s="5"/>
      <c r="G13" s="5"/>
      <c r="H13" s="5"/>
      <c r="I13" s="2"/>
      <c r="J13" s="2"/>
      <c r="K13" s="2"/>
      <c r="L13" s="2"/>
      <c r="M13" s="2"/>
      <c r="N13" s="5"/>
      <c r="O13" s="5"/>
      <c r="P13" s="5"/>
      <c r="Q13" s="5"/>
    </row>
    <row r="14" spans="1:17" ht="30" customHeight="1" x14ac:dyDescent="0.25">
      <c r="A14" s="2">
        <v>9013</v>
      </c>
      <c r="B14" s="3" t="str">
        <f>HYPERLINK("https://www.facebook.com/p/C%C3%B4ng-an-x%C3%A3-Ph%C3%B9ng-H%C6%B0ng-Kho%C3%A1i-Ch%C3%A2u-100063678513770/", "Công an xã Phùng Hưng tỉnh Hưng Yên")</f>
        <v>Công an xã Phùng Hưng tỉnh Hưng Yên</v>
      </c>
      <c r="C14" s="12" t="s">
        <v>342</v>
      </c>
      <c r="D14" s="13" t="s">
        <v>343</v>
      </c>
      <c r="F14" s="5"/>
      <c r="G14" s="5"/>
      <c r="H14" s="5"/>
      <c r="I14" s="2"/>
      <c r="J14" s="2"/>
      <c r="K14" s="2"/>
      <c r="L14" s="2"/>
      <c r="M14" s="2"/>
      <c r="N14" s="5"/>
      <c r="O14" s="5"/>
      <c r="P14" s="5"/>
      <c r="Q14" s="5"/>
    </row>
    <row r="15" spans="1:17" ht="30" customHeight="1" x14ac:dyDescent="0.25">
      <c r="A15" s="2">
        <v>9014</v>
      </c>
      <c r="B15" s="3" t="str">
        <f>HYPERLINK("https://dichvucong.hungyen.gov.vn/dichvucong/hotline", "UBND Ủy ban nhân dân xã Phùng Hưng tỉnh Hưng Yên")</f>
        <v>UBND Ủy ban nhân dân xã Phùng Hưng tỉnh Hưng Yên</v>
      </c>
      <c r="C15" s="12" t="s">
        <v>342</v>
      </c>
      <c r="F15" s="5"/>
      <c r="G15" s="5"/>
      <c r="H15" s="5"/>
      <c r="I15" s="2"/>
      <c r="J15" s="2"/>
      <c r="K15" s="2"/>
      <c r="L15" s="2"/>
      <c r="M15" s="2"/>
      <c r="N15" s="5"/>
      <c r="O15" s="5"/>
      <c r="P15" s="5"/>
      <c r="Q15" s="5"/>
    </row>
    <row r="16" spans="1:17" ht="30" customHeight="1" x14ac:dyDescent="0.25">
      <c r="A16" s="2">
        <v>9015</v>
      </c>
      <c r="B16" s="3" t="s">
        <v>4</v>
      </c>
      <c r="C16" s="14" t="s">
        <v>1</v>
      </c>
      <c r="F16" s="5"/>
      <c r="G16" s="5"/>
      <c r="H16" s="5"/>
      <c r="I16" s="2"/>
      <c r="J16" s="2"/>
      <c r="K16" s="2"/>
      <c r="L16" s="2"/>
      <c r="M16" s="2"/>
      <c r="N16" s="5"/>
      <c r="O16" s="5"/>
      <c r="P16" s="5"/>
      <c r="Q16" s="5"/>
    </row>
    <row r="17" spans="1:17" ht="30" customHeight="1" x14ac:dyDescent="0.25">
      <c r="A17" s="2">
        <v>9016</v>
      </c>
      <c r="B17" s="3" t="str">
        <f>HYPERLINK("https://vanlam.hungyen.gov.vn/", "UBND Ủy ban nhân dân xã Việt Hòa tỉnh Hưng Yên")</f>
        <v>UBND Ủy ban nhân dân xã Việt Hòa tỉnh Hưng Yên</v>
      </c>
      <c r="C17" s="12" t="s">
        <v>342</v>
      </c>
      <c r="F17" s="5"/>
      <c r="G17" s="5"/>
      <c r="H17" s="5"/>
      <c r="I17" s="2"/>
      <c r="J17" s="2"/>
      <c r="K17" s="2"/>
      <c r="L17" s="2"/>
      <c r="M17" s="2"/>
      <c r="N17" s="5"/>
      <c r="O17" s="5"/>
      <c r="P17" s="5"/>
      <c r="Q17" s="5"/>
    </row>
    <row r="18" spans="1:17" ht="30" customHeight="1" x14ac:dyDescent="0.25">
      <c r="A18" s="2">
        <v>9017</v>
      </c>
      <c r="B18" s="3" t="s">
        <v>5</v>
      </c>
      <c r="C18" s="14" t="s">
        <v>1</v>
      </c>
      <c r="F18" s="5"/>
      <c r="G18" s="5"/>
      <c r="H18" s="5"/>
      <c r="I18" s="2"/>
      <c r="J18" s="2"/>
      <c r="K18" s="2"/>
      <c r="L18" s="2"/>
      <c r="M18" s="2"/>
      <c r="N18" s="5"/>
      <c r="O18" s="5"/>
      <c r="P18" s="5"/>
      <c r="Q18" s="5"/>
    </row>
    <row r="19" spans="1:17" ht="30" customHeight="1" x14ac:dyDescent="0.25">
      <c r="A19" s="2">
        <v>9018</v>
      </c>
      <c r="B19" s="3" t="str">
        <f>HYPERLINK("https://www.quangninh.gov.vn/", "UBND Ủy ban nhân dân xã Đông Ninh tỉnh Hưng Yên")</f>
        <v>UBND Ủy ban nhân dân xã Đông Ninh tỉnh Hưng Yên</v>
      </c>
      <c r="C19" s="12" t="s">
        <v>342</v>
      </c>
      <c r="F19" s="5"/>
      <c r="G19" s="5"/>
      <c r="H19" s="5"/>
      <c r="I19" s="2"/>
      <c r="J19" s="2"/>
      <c r="K19" s="2"/>
      <c r="L19" s="2"/>
      <c r="M19" s="2"/>
      <c r="N19" s="5"/>
      <c r="O19" s="5"/>
      <c r="P19" s="5"/>
      <c r="Q19" s="5"/>
    </row>
    <row r="20" spans="1:17" ht="30" customHeight="1" x14ac:dyDescent="0.25">
      <c r="A20" s="2">
        <v>9019</v>
      </c>
      <c r="B20" s="3" t="str">
        <f>HYPERLINK("https://www.facebook.com/p/C%C3%B4ng-an-x%C3%A3-%C4%90%E1%BA%A1i-T%E1%BA%ADp-huy%E1%BB%87n-Kho%C3%A1i-Ch%C3%A2u-t%E1%BB%89nh-H%C6%B0ng-Y%C3%AAn-100082738157258/", "Công an xã Đại Tập tỉnh Hưng Yên")</f>
        <v>Công an xã Đại Tập tỉnh Hưng Yên</v>
      </c>
      <c r="C20" s="12" t="s">
        <v>342</v>
      </c>
      <c r="F20" s="5"/>
      <c r="G20" s="5"/>
      <c r="H20" s="5"/>
      <c r="I20" s="2"/>
      <c r="J20" s="2"/>
      <c r="K20" s="2"/>
      <c r="L20" s="2"/>
      <c r="M20" s="2"/>
      <c r="N20" s="5"/>
      <c r="O20" s="5"/>
      <c r="P20" s="5"/>
      <c r="Q20" s="5"/>
    </row>
    <row r="21" spans="1:17" ht="30" customHeight="1" x14ac:dyDescent="0.25">
      <c r="A21" s="2">
        <v>9020</v>
      </c>
      <c r="B21" s="3" t="str">
        <f>HYPERLINK("https://vanlam.hungyen.gov.vn/", "UBND Ủy ban nhân dân xã Đại Tập tỉnh Hưng Yên")</f>
        <v>UBND Ủy ban nhân dân xã Đại Tập tỉnh Hưng Yên</v>
      </c>
      <c r="C21" s="12" t="s">
        <v>342</v>
      </c>
      <c r="F21" s="5"/>
      <c r="G21" s="5"/>
      <c r="H21" s="5"/>
      <c r="I21" s="2"/>
      <c r="J21" s="2"/>
      <c r="K21" s="2"/>
      <c r="L21" s="2"/>
      <c r="M21" s="2"/>
      <c r="N21" s="5"/>
      <c r="O21" s="5"/>
      <c r="P21" s="5"/>
      <c r="Q21" s="5"/>
    </row>
    <row r="22" spans="1:17" ht="30" customHeight="1" x14ac:dyDescent="0.25">
      <c r="A22" s="2">
        <v>9021</v>
      </c>
      <c r="B22" s="3" t="s">
        <v>6</v>
      </c>
      <c r="C22" s="14" t="s">
        <v>1</v>
      </c>
      <c r="F22" s="5"/>
      <c r="G22" s="5"/>
      <c r="H22" s="5"/>
      <c r="I22" s="2"/>
      <c r="J22" s="2"/>
      <c r="K22" s="2"/>
      <c r="L22" s="2"/>
      <c r="M22" s="2"/>
      <c r="N22" s="5"/>
      <c r="O22" s="5"/>
      <c r="P22" s="5"/>
      <c r="Q22" s="5"/>
    </row>
    <row r="23" spans="1:17" ht="30" customHeight="1" x14ac:dyDescent="0.25">
      <c r="A23" s="2">
        <v>9022</v>
      </c>
      <c r="B23" s="3" t="str">
        <f>HYPERLINK("https://www.quangninh.gov.vn/donvi/xahiephoa/Trang/ChiTietTinTuc.aspx?nid=943", "UBND Ủy ban nhân dân xã Chí Tân tỉnh Hưng Yên")</f>
        <v>UBND Ủy ban nhân dân xã Chí Tân tỉnh Hưng Yên</v>
      </c>
      <c r="C23" s="12" t="s">
        <v>342</v>
      </c>
      <c r="F23" s="5"/>
      <c r="G23" s="5"/>
      <c r="H23" s="5"/>
      <c r="I23" s="2"/>
      <c r="J23" s="2"/>
      <c r="K23" s="2"/>
      <c r="L23" s="2"/>
      <c r="M23" s="2"/>
      <c r="N23" s="5"/>
      <c r="O23" s="5"/>
      <c r="P23" s="5"/>
      <c r="Q23" s="5"/>
    </row>
    <row r="24" spans="1:17" ht="30" customHeight="1" x14ac:dyDescent="0.25">
      <c r="A24" s="2">
        <v>9023</v>
      </c>
      <c r="B24" s="1" t="str">
        <f>HYPERLINK("", "Công an xã Đại Hưng tỉnh Hưng Yên")</f>
        <v>Công an xã Đại Hưng tỉnh Hưng Yên</v>
      </c>
      <c r="C24" s="12" t="s">
        <v>342</v>
      </c>
      <c r="D24" s="13"/>
      <c r="F24" s="5"/>
      <c r="G24" s="5"/>
      <c r="H24" s="5"/>
      <c r="I24" s="2"/>
      <c r="J24" s="2"/>
      <c r="K24" s="2"/>
      <c r="L24" s="2"/>
      <c r="M24" s="2"/>
      <c r="N24" s="5"/>
      <c r="O24" s="5"/>
      <c r="P24" s="5"/>
      <c r="Q24" s="5"/>
    </row>
    <row r="25" spans="1:17" ht="30" customHeight="1" x14ac:dyDescent="0.25">
      <c r="A25" s="2">
        <v>9024</v>
      </c>
      <c r="B25" s="3" t="str">
        <f>HYPERLINK("https://vanlam.hungyen.gov.vn/", "UBND Ủy ban nhân dân xã Đại Hưng tỉnh Hưng Yên")</f>
        <v>UBND Ủy ban nhân dân xã Đại Hưng tỉnh Hưng Yên</v>
      </c>
      <c r="C25" s="12" t="s">
        <v>342</v>
      </c>
      <c r="F25" s="5"/>
      <c r="G25" s="5"/>
      <c r="H25" s="5"/>
      <c r="I25" s="2"/>
      <c r="J25" s="2"/>
      <c r="K25" s="2"/>
      <c r="L25" s="2"/>
      <c r="M25" s="2"/>
      <c r="N25" s="5"/>
      <c r="O25" s="5"/>
      <c r="P25" s="5"/>
      <c r="Q25" s="5"/>
    </row>
    <row r="26" spans="1:17" ht="30" customHeight="1" x14ac:dyDescent="0.25">
      <c r="A26" s="2">
        <v>9025</v>
      </c>
      <c r="B26" s="3" t="str">
        <f>HYPERLINK("https://www.facebook.com/ConganxaThuanHung/", "Công an xã Thuần Hưng tỉnh Hưng Yên")</f>
        <v>Công an xã Thuần Hưng tỉnh Hưng Yên</v>
      </c>
      <c r="C26" s="12" t="s">
        <v>342</v>
      </c>
      <c r="F26" s="5"/>
      <c r="G26" s="5"/>
      <c r="H26" s="5"/>
      <c r="I26" s="2"/>
      <c r="J26" s="2"/>
      <c r="K26" s="2"/>
      <c r="L26" s="2"/>
      <c r="M26" s="2"/>
      <c r="N26" s="5"/>
      <c r="O26" s="5"/>
      <c r="P26" s="5"/>
      <c r="Q26" s="5"/>
    </row>
    <row r="27" spans="1:17" ht="30" customHeight="1" x14ac:dyDescent="0.25">
      <c r="A27" s="2">
        <v>9026</v>
      </c>
      <c r="B27" s="3" t="str">
        <f>HYPERLINK("https://dichvucong.hungyen.gov.vn/dichvucong/bothutuc", "UBND Ủy ban nhân dân xã Thuần Hưng tỉnh Hưng Yên")</f>
        <v>UBND Ủy ban nhân dân xã Thuần Hưng tỉnh Hưng Yên</v>
      </c>
      <c r="C27" s="12" t="s">
        <v>342</v>
      </c>
      <c r="F27" s="5"/>
      <c r="G27" s="5"/>
      <c r="H27" s="5"/>
      <c r="I27" s="2"/>
      <c r="J27" s="2"/>
      <c r="K27" s="2"/>
      <c r="L27" s="2"/>
      <c r="M27" s="2"/>
      <c r="N27" s="5"/>
      <c r="O27" s="5"/>
      <c r="P27" s="5"/>
      <c r="Q27" s="5"/>
    </row>
    <row r="28" spans="1:17" ht="30" customHeight="1" x14ac:dyDescent="0.25">
      <c r="A28" s="2">
        <v>9027</v>
      </c>
      <c r="B28" s="3" t="s">
        <v>7</v>
      </c>
      <c r="C28" s="14" t="s">
        <v>1</v>
      </c>
      <c r="F28" s="5"/>
      <c r="G28" s="5"/>
      <c r="H28" s="5"/>
      <c r="I28" s="2"/>
      <c r="J28" s="2"/>
      <c r="K28" s="2"/>
      <c r="L28" s="2"/>
      <c r="M28" s="2"/>
      <c r="N28" s="5"/>
      <c r="O28" s="5"/>
      <c r="P28" s="5"/>
      <c r="Q28" s="5"/>
    </row>
    <row r="29" spans="1:17" ht="30" customHeight="1" x14ac:dyDescent="0.25">
      <c r="A29" s="2">
        <v>9028</v>
      </c>
      <c r="B29" s="3" t="str">
        <f>HYPERLINK("https://thanhcong.phoyen.thainguyen.gov.vn/he-thong-chinh-tri/-/asset_publisher/2tcC5Qe2kAsY/content/bo-may-to-chuc-xa-thanh-cong?inheritRedirect=true", "UBND Ủy ban nhân dân xã Thành Công tỉnh Hưng Yên")</f>
        <v>UBND Ủy ban nhân dân xã Thành Công tỉnh Hưng Yên</v>
      </c>
      <c r="C29" s="12" t="s">
        <v>342</v>
      </c>
      <c r="F29" s="5"/>
      <c r="G29" s="5"/>
      <c r="H29" s="5"/>
      <c r="I29" s="2"/>
      <c r="J29" s="2"/>
      <c r="K29" s="2"/>
      <c r="L29" s="2"/>
      <c r="M29" s="2"/>
      <c r="N29" s="5"/>
      <c r="O29" s="5"/>
      <c r="P29" s="5"/>
      <c r="Q29" s="5"/>
    </row>
    <row r="30" spans="1:17" ht="30" customHeight="1" x14ac:dyDescent="0.25">
      <c r="A30" s="2">
        <v>9029</v>
      </c>
      <c r="B30" s="3" t="str">
        <f>HYPERLINK("https://www.facebook.com/p/Tu%E1%BB%95i-tr%E1%BA%BB-x%C3%A3-Nhu%E1%BA%BF-D%C6%B0%C6%A1ng-100076364228769/", "Công an xã Nhuế Dương tỉnh Hưng Yên")</f>
        <v>Công an xã Nhuế Dương tỉnh Hưng Yên</v>
      </c>
      <c r="C30" s="12" t="s">
        <v>342</v>
      </c>
      <c r="F30" s="5"/>
      <c r="G30" s="5"/>
      <c r="H30" s="5"/>
      <c r="I30" s="2"/>
      <c r="J30" s="2"/>
      <c r="K30" s="2"/>
      <c r="L30" s="2"/>
      <c r="M30" s="2"/>
      <c r="N30" s="5"/>
      <c r="O30" s="5"/>
      <c r="P30" s="5"/>
      <c r="Q30" s="5"/>
    </row>
    <row r="31" spans="1:17" ht="30" customHeight="1" x14ac:dyDescent="0.25">
      <c r="A31" s="2">
        <v>9030</v>
      </c>
      <c r="B31" s="3" t="str">
        <f>HYPERLINK("https://motcua.hungyen.gov.vn/dichvucong/thongke/aj_thong_ke_don_vi&amp;thang=&amp;nam=2023&amp;ma_co_quan=UBND_H_KHOAI_CHAU", "UBND Ủy ban nhân dân xã Nhuế Dương tỉnh Hưng Yên")</f>
        <v>UBND Ủy ban nhân dân xã Nhuế Dương tỉnh Hưng Yên</v>
      </c>
      <c r="C31" s="12" t="s">
        <v>342</v>
      </c>
      <c r="F31" s="5"/>
      <c r="G31" s="5"/>
      <c r="H31" s="5"/>
      <c r="I31" s="2"/>
      <c r="J31" s="2"/>
      <c r="K31" s="2"/>
      <c r="L31" s="2"/>
      <c r="M31" s="2"/>
      <c r="N31" s="5"/>
      <c r="O31" s="5"/>
      <c r="P31" s="5"/>
      <c r="Q31" s="5"/>
    </row>
    <row r="32" spans="1:17" ht="30" customHeight="1" x14ac:dyDescent="0.25">
      <c r="A32" s="2">
        <v>9031</v>
      </c>
      <c r="B32" s="1" t="str">
        <f>HYPERLINK("", "Công an thị trấn Lương Bằng tỉnh Hưng Yên")</f>
        <v>Công an thị trấn Lương Bằng tỉnh Hưng Yên</v>
      </c>
      <c r="C32" s="12" t="s">
        <v>342</v>
      </c>
      <c r="F32" s="5"/>
      <c r="G32" s="5"/>
      <c r="H32" s="5"/>
      <c r="I32" s="2"/>
      <c r="J32" s="2"/>
      <c r="K32" s="2"/>
      <c r="L32" s="2"/>
      <c r="M32" s="2"/>
      <c r="N32" s="5"/>
      <c r="O32" s="5"/>
      <c r="P32" s="5"/>
      <c r="Q32" s="5"/>
    </row>
    <row r="33" spans="1:17" ht="30" customHeight="1" x14ac:dyDescent="0.25">
      <c r="A33" s="2">
        <v>9032</v>
      </c>
      <c r="B33" s="3" t="str">
        <f>HYPERLINK("https://dichvucong.hungyen.gov.vn/dichvucong/hotline", "UBND Ủy ban nhân dân thị trấn Lương Bằng tỉnh Hưng Yên")</f>
        <v>UBND Ủy ban nhân dân thị trấn Lương Bằng tỉnh Hưng Yên</v>
      </c>
      <c r="C33" s="12" t="s">
        <v>342</v>
      </c>
      <c r="F33" s="5"/>
      <c r="G33" s="5"/>
      <c r="H33" s="5"/>
      <c r="I33" s="2"/>
      <c r="J33" s="2"/>
      <c r="K33" s="2"/>
      <c r="L33" s="2"/>
      <c r="M33" s="2"/>
      <c r="N33" s="5"/>
      <c r="O33" s="5"/>
      <c r="P33" s="5"/>
      <c r="Q33" s="5"/>
    </row>
    <row r="34" spans="1:17" ht="30" customHeight="1" x14ac:dyDescent="0.25">
      <c r="A34" s="2">
        <v>9033</v>
      </c>
      <c r="B34" s="3" t="s">
        <v>8</v>
      </c>
      <c r="C34" s="14" t="s">
        <v>1</v>
      </c>
      <c r="F34" s="5"/>
      <c r="G34" s="5"/>
      <c r="H34" s="5"/>
      <c r="I34" s="2"/>
      <c r="J34" s="2"/>
      <c r="K34" s="2"/>
      <c r="L34" s="2"/>
      <c r="M34" s="2"/>
      <c r="N34" s="5"/>
      <c r="O34" s="5"/>
      <c r="P34" s="5"/>
      <c r="Q34" s="5"/>
    </row>
    <row r="35" spans="1:17" ht="30" customHeight="1" x14ac:dyDescent="0.25">
      <c r="A35" s="2">
        <v>9034</v>
      </c>
      <c r="B35" s="3" t="str">
        <f>HYPERLINK("https://nghiadan.nghean.gov.vn/uy-ban-nhan-dan-huyen/ubnd-xa-thi-tran-487176", "UBND Ủy ban nhân dân xã Nghĩa Dân tỉnh Hưng Yên")</f>
        <v>UBND Ủy ban nhân dân xã Nghĩa Dân tỉnh Hưng Yên</v>
      </c>
      <c r="C35" s="12" t="s">
        <v>342</v>
      </c>
      <c r="F35" s="5"/>
      <c r="G35" s="5"/>
      <c r="H35" s="5"/>
      <c r="I35" s="2"/>
      <c r="J35" s="2"/>
      <c r="K35" s="2"/>
      <c r="L35" s="2"/>
      <c r="M35" s="2"/>
      <c r="N35" s="5"/>
      <c r="O35" s="5"/>
      <c r="P35" s="5"/>
      <c r="Q35" s="5"/>
    </row>
    <row r="36" spans="1:17" ht="30" customHeight="1" x14ac:dyDescent="0.25">
      <c r="A36" s="2">
        <v>9035</v>
      </c>
      <c r="B36" s="1" t="str">
        <f>HYPERLINK("", "Công an xã Toàn Thắng tỉnh Hưng Yên")</f>
        <v>Công an xã Toàn Thắng tỉnh Hưng Yên</v>
      </c>
      <c r="C36" s="12" t="s">
        <v>342</v>
      </c>
      <c r="F36" s="5"/>
      <c r="G36" s="5"/>
      <c r="H36" s="5"/>
      <c r="I36" s="2"/>
      <c r="J36" s="2"/>
      <c r="K36" s="2"/>
      <c r="L36" s="2"/>
      <c r="M36" s="2"/>
      <c r="N36" s="5"/>
      <c r="O36" s="5"/>
      <c r="P36" s="5"/>
      <c r="Q36" s="5"/>
    </row>
    <row r="37" spans="1:17" ht="30" customHeight="1" x14ac:dyDescent="0.25">
      <c r="A37" s="2">
        <v>9036</v>
      </c>
      <c r="B37" s="3" t="str">
        <f>HYPERLINK("https://duchop.gov.vn/danh-ba-so-dien-thoai-cua-lanh-dao-ubnd-tinh-hung-yen-huyen-kim-dong-cac-phong-ban-huyen-va-cac-xa-thi-tran/", "UBND Ủy ban nhân dân xã Toàn Thắng tỉnh Hưng Yên")</f>
        <v>UBND Ủy ban nhân dân xã Toàn Thắng tỉnh Hưng Yên</v>
      </c>
      <c r="C37" s="12" t="s">
        <v>342</v>
      </c>
      <c r="F37" s="5"/>
      <c r="G37" s="5"/>
      <c r="H37" s="5"/>
      <c r="I37" s="2"/>
      <c r="J37" s="2"/>
      <c r="K37" s="2"/>
      <c r="L37" s="2"/>
      <c r="M37" s="2"/>
      <c r="N37" s="5"/>
      <c r="O37" s="5"/>
      <c r="P37" s="5"/>
      <c r="Q37" s="5"/>
    </row>
    <row r="38" spans="1:17" ht="30" customHeight="1" x14ac:dyDescent="0.25">
      <c r="A38" s="2">
        <v>9037</v>
      </c>
      <c r="B38" s="1" t="str">
        <f>HYPERLINK("", "Công an xã Vĩnh Xá tỉnh Hưng Yên")</f>
        <v>Công an xã Vĩnh Xá tỉnh Hưng Yên</v>
      </c>
      <c r="C38" s="12" t="s">
        <v>342</v>
      </c>
      <c r="F38" s="5"/>
      <c r="G38" s="5"/>
      <c r="H38" s="5"/>
      <c r="I38" s="2"/>
      <c r="J38" s="2"/>
      <c r="K38" s="2"/>
      <c r="L38" s="2"/>
      <c r="M38" s="2"/>
      <c r="N38" s="5"/>
      <c r="O38" s="5"/>
      <c r="P38" s="5"/>
      <c r="Q38" s="5"/>
    </row>
    <row r="39" spans="1:17" ht="30" customHeight="1" x14ac:dyDescent="0.25">
      <c r="A39" s="2">
        <v>9038</v>
      </c>
      <c r="B39" s="3" t="str">
        <f>HYPERLINK("https://vanlam.hungyen.gov.vn/", "UBND Ủy ban nhân dân xã Vĩnh Xá tỉnh Hưng Yên")</f>
        <v>UBND Ủy ban nhân dân xã Vĩnh Xá tỉnh Hưng Yên</v>
      </c>
      <c r="C39" s="12" t="s">
        <v>342</v>
      </c>
      <c r="F39" s="5"/>
      <c r="G39" s="5"/>
      <c r="H39" s="5"/>
      <c r="I39" s="2"/>
      <c r="J39" s="2"/>
      <c r="K39" s="2"/>
      <c r="L39" s="2"/>
      <c r="M39" s="2"/>
      <c r="N39" s="5"/>
      <c r="O39" s="5"/>
      <c r="P39" s="5"/>
      <c r="Q39" s="5"/>
    </row>
    <row r="40" spans="1:17" ht="30" customHeight="1" x14ac:dyDescent="0.25">
      <c r="A40" s="2">
        <v>9039</v>
      </c>
      <c r="B40" s="1" t="str">
        <f>HYPERLINK("", "Công an xã Phạm Ngũ Lão tỉnh Hưng Yên")</f>
        <v>Công an xã Phạm Ngũ Lão tỉnh Hưng Yên</v>
      </c>
      <c r="C40" s="12" t="s">
        <v>342</v>
      </c>
      <c r="F40" s="5"/>
      <c r="G40" s="5"/>
      <c r="H40" s="5"/>
      <c r="I40" s="2"/>
      <c r="J40" s="2"/>
      <c r="K40" s="2"/>
      <c r="L40" s="2"/>
      <c r="M40" s="2"/>
      <c r="N40" s="5"/>
      <c r="O40" s="5"/>
      <c r="P40" s="5"/>
      <c r="Q40" s="5"/>
    </row>
    <row r="41" spans="1:17" ht="30" customHeight="1" x14ac:dyDescent="0.25">
      <c r="A41" s="2">
        <v>9040</v>
      </c>
      <c r="B41" s="3" t="str">
        <f>HYPERLINK("https://congan.hungyen.gov.vn/cong-an-huyen-kim-dong-ra-mat-he-thong-camera-giam-sat-dam-bao-an-ninh-trat-tu-tai-nghia-dan-c215926.html", "UBND Ủy ban nhân dân xã Phạm Ngũ Lão tỉnh Hưng Yên")</f>
        <v>UBND Ủy ban nhân dân xã Phạm Ngũ Lão tỉnh Hưng Yên</v>
      </c>
      <c r="C41" s="12" t="s">
        <v>342</v>
      </c>
      <c r="F41" s="5"/>
      <c r="G41" s="5"/>
      <c r="H41" s="5"/>
      <c r="I41" s="2"/>
      <c r="J41" s="2"/>
      <c r="K41" s="2"/>
      <c r="L41" s="2"/>
      <c r="M41" s="2"/>
      <c r="N41" s="5"/>
      <c r="O41" s="5"/>
      <c r="P41" s="5"/>
      <c r="Q41" s="5"/>
    </row>
    <row r="42" spans="1:17" ht="30" customHeight="1" x14ac:dyDescent="0.25">
      <c r="A42" s="2">
        <v>9041</v>
      </c>
      <c r="B42" s="3" t="s">
        <v>9</v>
      </c>
      <c r="C42" s="14" t="s">
        <v>1</v>
      </c>
      <c r="F42" s="5"/>
      <c r="G42" s="5"/>
      <c r="H42" s="5"/>
      <c r="I42" s="2"/>
      <c r="J42" s="2"/>
      <c r="K42" s="2"/>
      <c r="L42" s="2"/>
      <c r="M42" s="2"/>
      <c r="N42" s="5"/>
      <c r="O42" s="5"/>
      <c r="P42" s="5"/>
      <c r="Q42" s="5"/>
    </row>
    <row r="43" spans="1:17" ht="30" customHeight="1" x14ac:dyDescent="0.25">
      <c r="A43" s="2">
        <v>9042</v>
      </c>
      <c r="B43" s="3" t="str">
        <f>HYPERLINK("https://sonv.hungyen.gov.vn/kiem-tra-cong-tac-trien-khai-thuc-hien-sap-xep-don-vi-hanh-chinh-cap-xa-tren-dia-ban-tinh-hung-yen-giai-doan-2023-2025-tai-mot-so-dia-phuong-c21202.html", "UBND Ủy ban nhân dân xã Thọ Vinh tỉnh Hưng Yên")</f>
        <v>UBND Ủy ban nhân dân xã Thọ Vinh tỉnh Hưng Yên</v>
      </c>
      <c r="C43" s="12" t="s">
        <v>342</v>
      </c>
      <c r="F43" s="5"/>
      <c r="G43" s="5"/>
      <c r="H43" s="5"/>
      <c r="I43" s="2"/>
      <c r="J43" s="2"/>
      <c r="K43" s="2"/>
      <c r="L43" s="2"/>
      <c r="M43" s="2"/>
      <c r="N43" s="5"/>
      <c r="O43" s="5"/>
      <c r="P43" s="5"/>
      <c r="Q43" s="5"/>
    </row>
    <row r="44" spans="1:17" ht="30" customHeight="1" x14ac:dyDescent="0.25">
      <c r="A44" s="2">
        <v>9043</v>
      </c>
      <c r="B44" s="3" t="s">
        <v>10</v>
      </c>
      <c r="C44" s="14" t="s">
        <v>1</v>
      </c>
      <c r="F44" s="5"/>
      <c r="G44" s="5"/>
      <c r="H44" s="5"/>
      <c r="I44" s="2"/>
      <c r="J44" s="2"/>
      <c r="K44" s="2"/>
      <c r="L44" s="2"/>
      <c r="M44" s="2"/>
      <c r="N44" s="5"/>
      <c r="O44" s="5"/>
      <c r="P44" s="5"/>
      <c r="Q44" s="5"/>
    </row>
    <row r="45" spans="1:17" ht="30" customHeight="1" x14ac:dyDescent="0.25">
      <c r="A45" s="2">
        <v>9044</v>
      </c>
      <c r="B45" s="3" t="str">
        <f>HYPERLINK("https://dichvucong.hungyen.gov.vn/dichvucong/hotline", "UBND Ủy ban nhân dân xã Đồng Thanh tỉnh Hưng Yên")</f>
        <v>UBND Ủy ban nhân dân xã Đồng Thanh tỉnh Hưng Yên</v>
      </c>
      <c r="C45" s="12" t="s">
        <v>342</v>
      </c>
      <c r="F45" s="5"/>
      <c r="G45" s="5"/>
      <c r="H45" s="5"/>
      <c r="I45" s="2"/>
      <c r="J45" s="2"/>
      <c r="K45" s="2"/>
      <c r="L45" s="2"/>
      <c r="M45" s="2"/>
      <c r="N45" s="5"/>
      <c r="O45" s="5"/>
      <c r="P45" s="5"/>
      <c r="Q45" s="5"/>
    </row>
    <row r="46" spans="1:17" ht="30" customHeight="1" x14ac:dyDescent="0.25">
      <c r="A46" s="2">
        <v>9045</v>
      </c>
      <c r="B46" s="3" t="s">
        <v>11</v>
      </c>
      <c r="C46" s="12" t="s">
        <v>342</v>
      </c>
      <c r="F46" s="5"/>
      <c r="G46" s="5"/>
      <c r="H46" s="5"/>
      <c r="I46" s="2"/>
      <c r="J46" s="2"/>
      <c r="K46" s="2"/>
      <c r="L46" s="2"/>
      <c r="M46" s="2"/>
      <c r="N46" s="5"/>
      <c r="O46" s="5"/>
      <c r="P46" s="5"/>
      <c r="Q46" s="5"/>
    </row>
    <row r="47" spans="1:17" ht="30" customHeight="1" x14ac:dyDescent="0.25">
      <c r="A47" s="2">
        <v>9046</v>
      </c>
      <c r="B47" s="3" t="str">
        <f>HYPERLINK("https://songmai.tpbacgiang.bacgiang.gov.vn/van-ban-qppl", "UBND Ủy ban nhân dân xã Song Mai tỉnh Hưng Yên")</f>
        <v>UBND Ủy ban nhân dân xã Song Mai tỉnh Hưng Yên</v>
      </c>
      <c r="C47" s="12" t="s">
        <v>342</v>
      </c>
      <c r="F47" s="5"/>
      <c r="G47" s="5"/>
      <c r="H47" s="5"/>
      <c r="I47" s="2"/>
      <c r="J47" s="2"/>
      <c r="K47" s="2"/>
      <c r="L47" s="2"/>
      <c r="M47" s="2"/>
      <c r="N47" s="5"/>
      <c r="O47" s="5"/>
      <c r="P47" s="5"/>
      <c r="Q47" s="5"/>
    </row>
    <row r="48" spans="1:17" ht="30" customHeight="1" x14ac:dyDescent="0.25">
      <c r="A48" s="2">
        <v>9047</v>
      </c>
      <c r="B48" s="3" t="s">
        <v>12</v>
      </c>
      <c r="C48" s="14" t="s">
        <v>1</v>
      </c>
      <c r="F48" s="5"/>
      <c r="G48" s="5"/>
      <c r="H48" s="5"/>
      <c r="I48" s="2"/>
      <c r="J48" s="2"/>
      <c r="K48" s="2"/>
      <c r="L48" s="2"/>
      <c r="M48" s="2"/>
      <c r="N48" s="5"/>
      <c r="O48" s="5"/>
      <c r="P48" s="5"/>
      <c r="Q48" s="5"/>
    </row>
    <row r="49" spans="1:17" ht="30" customHeight="1" x14ac:dyDescent="0.25">
      <c r="A49" s="2">
        <v>9048</v>
      </c>
      <c r="B49" s="3" t="str">
        <f>HYPERLINK("https://duchop.gov.vn/danh-ba-so-dien-thoai-cua-lanh-dao-ubnd-tinh-hung-yen-huyen-kim-dong-cac-phong-ban-huyen-va-cac-xa-thi-tran/", "UBND Ủy ban nhân dân xã Chính Nghĩa tỉnh Hưng Yên")</f>
        <v>UBND Ủy ban nhân dân xã Chính Nghĩa tỉnh Hưng Yên</v>
      </c>
      <c r="C49" s="12" t="s">
        <v>342</v>
      </c>
      <c r="F49" s="5"/>
      <c r="G49" s="5"/>
      <c r="H49" s="5"/>
      <c r="I49" s="2"/>
      <c r="J49" s="2"/>
      <c r="K49" s="2"/>
      <c r="L49" s="2"/>
      <c r="M49" s="2"/>
      <c r="N49" s="5"/>
      <c r="O49" s="5"/>
      <c r="P49" s="5"/>
      <c r="Q49" s="5"/>
    </row>
    <row r="50" spans="1:17" ht="30" customHeight="1" x14ac:dyDescent="0.25">
      <c r="A50" s="2">
        <v>9049</v>
      </c>
      <c r="B50" s="3" t="s">
        <v>13</v>
      </c>
      <c r="C50" s="14" t="s">
        <v>1</v>
      </c>
      <c r="F50" s="5"/>
      <c r="G50" s="5"/>
      <c r="H50" s="5"/>
      <c r="I50" s="2"/>
      <c r="J50" s="2"/>
      <c r="K50" s="2"/>
      <c r="L50" s="2"/>
      <c r="M50" s="2"/>
      <c r="N50" s="5"/>
      <c r="O50" s="5"/>
      <c r="P50" s="5"/>
      <c r="Q50" s="5"/>
    </row>
    <row r="51" spans="1:17" ht="30" customHeight="1" x14ac:dyDescent="0.25">
      <c r="A51" s="2">
        <v>9050</v>
      </c>
      <c r="B51" s="3" t="str">
        <f>HYPERLINK("https://hungyennam.hungnguyen.nghean.gov.vn/", "UBND Ủy ban nhân dân xã Nhân La tỉnh Hưng Yên")</f>
        <v>UBND Ủy ban nhân dân xã Nhân La tỉnh Hưng Yên</v>
      </c>
      <c r="C51" s="12" t="s">
        <v>342</v>
      </c>
      <c r="F51" s="5"/>
      <c r="G51" s="5"/>
      <c r="H51" s="5"/>
      <c r="I51" s="2"/>
      <c r="J51" s="2"/>
      <c r="K51" s="2"/>
      <c r="L51" s="2"/>
      <c r="M51" s="2"/>
      <c r="N51" s="5"/>
      <c r="O51" s="5"/>
      <c r="P51" s="5"/>
      <c r="Q51" s="5"/>
    </row>
    <row r="52" spans="1:17" ht="30" customHeight="1" x14ac:dyDescent="0.25">
      <c r="A52" s="2">
        <v>9051</v>
      </c>
      <c r="B52" s="1" t="str">
        <f>HYPERLINK("", "Công an xã Phú Thịnh tỉnh Hưng Yên")</f>
        <v>Công an xã Phú Thịnh tỉnh Hưng Yên</v>
      </c>
      <c r="C52" s="12" t="s">
        <v>342</v>
      </c>
      <c r="D52" s="13"/>
      <c r="F52" s="5"/>
      <c r="G52" s="5"/>
      <c r="H52" s="5"/>
      <c r="I52" s="2"/>
      <c r="J52" s="2"/>
      <c r="K52" s="2"/>
      <c r="L52" s="2"/>
      <c r="M52" s="2"/>
      <c r="N52" s="5"/>
      <c r="O52" s="5"/>
      <c r="P52" s="5"/>
      <c r="Q52" s="5"/>
    </row>
    <row r="53" spans="1:17" ht="30" customHeight="1" x14ac:dyDescent="0.25">
      <c r="A53" s="2">
        <v>9052</v>
      </c>
      <c r="B53" s="3" t="str">
        <f>HYPERLINK("https://phuthinh.daitu.thainguyen.gov.vn/", "UBND Ủy ban nhân dân xã Phú Thịnh tỉnh Hưng Yên")</f>
        <v>UBND Ủy ban nhân dân xã Phú Thịnh tỉnh Hưng Yên</v>
      </c>
      <c r="C53" s="12" t="s">
        <v>342</v>
      </c>
      <c r="F53" s="5"/>
      <c r="G53" s="5"/>
      <c r="H53" s="5"/>
      <c r="I53" s="2"/>
      <c r="J53" s="2"/>
      <c r="K53" s="2"/>
      <c r="L53" s="2"/>
      <c r="M53" s="2"/>
      <c r="N53" s="5"/>
      <c r="O53" s="5"/>
      <c r="P53" s="5"/>
      <c r="Q53" s="5"/>
    </row>
    <row r="54" spans="1:17" ht="30" customHeight="1" x14ac:dyDescent="0.25">
      <c r="A54" s="2">
        <v>9053</v>
      </c>
      <c r="B54" s="1" t="str">
        <f>HYPERLINK("", "Công an xã Mai Động tỉnh Hưng Yên")</f>
        <v>Công an xã Mai Động tỉnh Hưng Yên</v>
      </c>
      <c r="C54" s="12" t="s">
        <v>342</v>
      </c>
      <c r="F54" s="5"/>
      <c r="G54" s="5"/>
      <c r="H54" s="5"/>
      <c r="I54" s="2"/>
      <c r="J54" s="2"/>
      <c r="K54" s="2"/>
      <c r="L54" s="2"/>
      <c r="M54" s="2"/>
      <c r="N54" s="5"/>
      <c r="O54" s="5"/>
      <c r="P54" s="5"/>
      <c r="Q54" s="5"/>
    </row>
    <row r="55" spans="1:17" ht="30" customHeight="1" x14ac:dyDescent="0.25">
      <c r="A55" s="2">
        <v>9054</v>
      </c>
      <c r="B55" s="3" t="str">
        <f>HYPERLINK("http://phuxuyen.hanoi.gov.vn/ubnd-cac-xa-thi-tran/-/view_content/1637771-xa-khai-thai.html", "UBND Ủy ban nhân dân xã Mai Động tỉnh Hưng Yên")</f>
        <v>UBND Ủy ban nhân dân xã Mai Động tỉnh Hưng Yên</v>
      </c>
      <c r="C55" s="12" t="s">
        <v>342</v>
      </c>
      <c r="F55" s="5"/>
      <c r="G55" s="5"/>
      <c r="H55" s="5"/>
      <c r="I55" s="2"/>
      <c r="J55" s="2"/>
      <c r="K55" s="2"/>
      <c r="L55" s="2"/>
      <c r="M55" s="2"/>
      <c r="N55" s="5"/>
      <c r="O55" s="5"/>
      <c r="P55" s="5"/>
      <c r="Q55" s="5"/>
    </row>
    <row r="56" spans="1:17" ht="30" customHeight="1" x14ac:dyDescent="0.25">
      <c r="A56" s="2">
        <v>9055</v>
      </c>
      <c r="B56" s="1" t="str">
        <f>HYPERLINK("", "Công an xã Đức Hợp tỉnh Hưng Yên")</f>
        <v>Công an xã Đức Hợp tỉnh Hưng Yên</v>
      </c>
      <c r="C56" s="12" t="s">
        <v>342</v>
      </c>
      <c r="F56" s="5"/>
      <c r="G56" s="5"/>
      <c r="H56" s="5"/>
      <c r="I56" s="2"/>
      <c r="J56" s="2"/>
      <c r="K56" s="2"/>
      <c r="L56" s="2"/>
      <c r="M56" s="2"/>
      <c r="N56" s="5"/>
      <c r="O56" s="5"/>
      <c r="P56" s="5"/>
      <c r="Q56" s="5"/>
    </row>
    <row r="57" spans="1:17" ht="30" customHeight="1" x14ac:dyDescent="0.25">
      <c r="A57" s="2">
        <v>9056</v>
      </c>
      <c r="B57" s="3" t="str">
        <f>HYPERLINK("http://duchop.gov.vn/", "UBND Ủy ban nhân dân xã Đức Hợp tỉnh Hưng Yên")</f>
        <v>UBND Ủy ban nhân dân xã Đức Hợp tỉnh Hưng Yên</v>
      </c>
      <c r="C57" s="12" t="s">
        <v>342</v>
      </c>
      <c r="F57" s="5"/>
      <c r="G57" s="5"/>
      <c r="H57" s="5"/>
      <c r="I57" s="2"/>
      <c r="J57" s="2"/>
      <c r="K57" s="2"/>
      <c r="L57" s="2"/>
      <c r="M57" s="2"/>
      <c r="N57" s="5"/>
      <c r="O57" s="5"/>
      <c r="P57" s="5"/>
      <c r="Q57" s="5"/>
    </row>
    <row r="58" spans="1:17" ht="30" customHeight="1" x14ac:dyDescent="0.25">
      <c r="A58" s="2">
        <v>9057</v>
      </c>
      <c r="B58" s="3" t="s">
        <v>14</v>
      </c>
      <c r="C58" s="14" t="s">
        <v>1</v>
      </c>
      <c r="F58" s="5"/>
      <c r="G58" s="5"/>
      <c r="H58" s="5"/>
      <c r="I58" s="2"/>
      <c r="J58" s="2"/>
      <c r="K58" s="2"/>
      <c r="L58" s="2"/>
      <c r="M58" s="2"/>
      <c r="N58" s="5"/>
      <c r="O58" s="5"/>
      <c r="P58" s="5"/>
      <c r="Q58" s="5"/>
    </row>
    <row r="59" spans="1:17" ht="30" customHeight="1" x14ac:dyDescent="0.25">
      <c r="A59" s="2">
        <v>9058</v>
      </c>
      <c r="B59" s="3" t="str">
        <f>HYPERLINK("https://hungyennam.hungnguyen.nghean.gov.vn/", "UBND Ủy ban nhân dân xã Hùng An tỉnh Hưng Yên")</f>
        <v>UBND Ủy ban nhân dân xã Hùng An tỉnh Hưng Yên</v>
      </c>
      <c r="C59" s="12" t="s">
        <v>342</v>
      </c>
      <c r="F59" s="5"/>
      <c r="G59" s="5"/>
      <c r="H59" s="5"/>
      <c r="I59" s="2"/>
      <c r="J59" s="2"/>
      <c r="K59" s="2"/>
      <c r="L59" s="2"/>
      <c r="M59" s="2"/>
      <c r="N59" s="5"/>
      <c r="O59" s="5"/>
      <c r="P59" s="5"/>
      <c r="Q59" s="5"/>
    </row>
    <row r="60" spans="1:17" ht="30" customHeight="1" x14ac:dyDescent="0.25">
      <c r="A60" s="2">
        <v>9059</v>
      </c>
      <c r="B60" s="1" t="str">
        <f>HYPERLINK("", "Công an xã Ngọc Thanh tỉnh Hưng Yên")</f>
        <v>Công an xã Ngọc Thanh tỉnh Hưng Yên</v>
      </c>
      <c r="C60" s="12" t="s">
        <v>342</v>
      </c>
      <c r="F60" s="5"/>
      <c r="G60" s="5"/>
      <c r="H60" s="5"/>
      <c r="I60" s="2"/>
      <c r="J60" s="2"/>
      <c r="K60" s="2"/>
      <c r="L60" s="2"/>
      <c r="M60" s="2"/>
      <c r="N60" s="5"/>
      <c r="O60" s="5"/>
      <c r="P60" s="5"/>
      <c r="Q60" s="5"/>
    </row>
    <row r="61" spans="1:17" ht="30" customHeight="1" x14ac:dyDescent="0.25">
      <c r="A61" s="2">
        <v>9060</v>
      </c>
      <c r="B61" s="3" t="str">
        <f>HYPERLINK("https://phucyen.vinhphuc.gov.vn/noidung/tintuc/Lists/Gioithieucacxaphuong/View_Detail.aspx?ItemID=11", "UBND Ủy ban nhân dân xã Ngọc Thanh tỉnh Hưng Yên")</f>
        <v>UBND Ủy ban nhân dân xã Ngọc Thanh tỉnh Hưng Yên</v>
      </c>
      <c r="C61" s="12" t="s">
        <v>342</v>
      </c>
      <c r="F61" s="5"/>
      <c r="G61" s="5"/>
      <c r="H61" s="5"/>
      <c r="I61" s="2"/>
      <c r="J61" s="2"/>
      <c r="K61" s="2"/>
      <c r="L61" s="2"/>
      <c r="M61" s="2"/>
      <c r="N61" s="5"/>
      <c r="O61" s="5"/>
      <c r="P61" s="5"/>
      <c r="Q61" s="5"/>
    </row>
    <row r="62" spans="1:17" ht="30" customHeight="1" x14ac:dyDescent="0.25">
      <c r="A62" s="2">
        <v>9061</v>
      </c>
      <c r="B62" s="3" t="s">
        <v>15</v>
      </c>
      <c r="C62" s="14" t="s">
        <v>1</v>
      </c>
      <c r="F62" s="5"/>
      <c r="G62" s="5"/>
      <c r="H62" s="5"/>
      <c r="I62" s="2"/>
      <c r="J62" s="2"/>
      <c r="K62" s="2"/>
      <c r="L62" s="2"/>
      <c r="M62" s="2"/>
      <c r="N62" s="5"/>
      <c r="O62" s="5"/>
      <c r="P62" s="5"/>
      <c r="Q62" s="5"/>
    </row>
    <row r="63" spans="1:17" ht="30" customHeight="1" x14ac:dyDescent="0.25">
      <c r="A63" s="2">
        <v>9062</v>
      </c>
      <c r="B63" s="3" t="str">
        <f>HYPERLINK("https://bacgiang.gov.vn/web/ubnd-xa-vu-xa", "UBND Ủy ban nhân dân xã Vũ Xá tỉnh Hưng Yên")</f>
        <v>UBND Ủy ban nhân dân xã Vũ Xá tỉnh Hưng Yên</v>
      </c>
      <c r="C63" s="12" t="s">
        <v>342</v>
      </c>
      <c r="F63" s="5"/>
      <c r="G63" s="5"/>
      <c r="H63" s="5"/>
      <c r="I63" s="2"/>
      <c r="J63" s="2"/>
      <c r="K63" s="2"/>
      <c r="L63" s="2"/>
      <c r="M63" s="2"/>
      <c r="N63" s="5"/>
      <c r="O63" s="5"/>
      <c r="P63" s="5"/>
      <c r="Q63" s="5"/>
    </row>
    <row r="64" spans="1:17" ht="30" customHeight="1" x14ac:dyDescent="0.25">
      <c r="A64" s="2">
        <v>9063</v>
      </c>
      <c r="B64" s="1" t="str">
        <f>HYPERLINK("", "Công an xã Hiệp Cường tỉnh Hưng Yên")</f>
        <v>Công an xã Hiệp Cường tỉnh Hưng Yên</v>
      </c>
      <c r="C64" s="12" t="s">
        <v>342</v>
      </c>
      <c r="F64" s="5"/>
      <c r="G64" s="5"/>
      <c r="H64" s="5"/>
      <c r="I64" s="2"/>
      <c r="J64" s="2"/>
      <c r="K64" s="2"/>
      <c r="L64" s="2"/>
      <c r="M64" s="2"/>
      <c r="N64" s="5"/>
      <c r="O64" s="5"/>
      <c r="P64" s="5"/>
      <c r="Q64" s="5"/>
    </row>
    <row r="65" spans="1:17" ht="30" customHeight="1" x14ac:dyDescent="0.25">
      <c r="A65" s="2">
        <v>9064</v>
      </c>
      <c r="B65" s="3" t="str">
        <f>HYPERLINK("https://thainguyen.gov.vn/thong-bao/-/asset_publisher/L0n17VJXU23O/content/ve-hung-yen-xem-thon-thong-minh-co-gi-khac-la/20181", "UBND Ủy ban nhân dân xã Hiệp Cường tỉnh Hưng Yên")</f>
        <v>UBND Ủy ban nhân dân xã Hiệp Cường tỉnh Hưng Yên</v>
      </c>
      <c r="C65" s="12" t="s">
        <v>342</v>
      </c>
      <c r="F65" s="5"/>
      <c r="G65" s="5"/>
      <c r="H65" s="5"/>
      <c r="I65" s="2"/>
      <c r="J65" s="2"/>
      <c r="K65" s="2"/>
      <c r="L65" s="2"/>
      <c r="M65" s="2"/>
      <c r="N65" s="5"/>
      <c r="O65" s="5"/>
      <c r="P65" s="5"/>
      <c r="Q65" s="5"/>
    </row>
    <row r="66" spans="1:17" ht="30" customHeight="1" x14ac:dyDescent="0.25">
      <c r="A66" s="2">
        <v>9065</v>
      </c>
      <c r="B66" s="3" t="s">
        <v>16</v>
      </c>
      <c r="C66" s="14" t="s">
        <v>1</v>
      </c>
      <c r="F66" s="5"/>
      <c r="G66" s="5"/>
      <c r="H66" s="5"/>
      <c r="I66" s="2"/>
      <c r="J66" s="2"/>
      <c r="K66" s="2"/>
      <c r="L66" s="2"/>
      <c r="M66" s="2"/>
      <c r="N66" s="5"/>
      <c r="O66" s="5"/>
      <c r="P66" s="5"/>
      <c r="Q66" s="5"/>
    </row>
    <row r="67" spans="1:17" ht="30" customHeight="1" x14ac:dyDescent="0.25">
      <c r="A67" s="2">
        <v>9066</v>
      </c>
      <c r="B67" s="3" t="str">
        <f>HYPERLINK("https://ttvuong.tienlu.hungyen.gov.vn/", "UBND Ủy ban nhân dân thị trấn Vương tỉnh Hưng Yên")</f>
        <v>UBND Ủy ban nhân dân thị trấn Vương tỉnh Hưng Yên</v>
      </c>
      <c r="C67" s="12" t="s">
        <v>342</v>
      </c>
      <c r="F67" s="5"/>
      <c r="G67" s="5"/>
      <c r="H67" s="5"/>
      <c r="I67" s="2"/>
      <c r="J67" s="2"/>
      <c r="K67" s="2"/>
      <c r="L67" s="2"/>
      <c r="M67" s="2"/>
      <c r="N67" s="5"/>
      <c r="O67" s="5"/>
      <c r="P67" s="5"/>
      <c r="Q67" s="5"/>
    </row>
    <row r="68" spans="1:17" ht="30" customHeight="1" x14ac:dyDescent="0.25">
      <c r="A68" s="2">
        <v>9067</v>
      </c>
      <c r="B68" s="3" t="s">
        <v>17</v>
      </c>
      <c r="C68" s="14" t="s">
        <v>1</v>
      </c>
      <c r="D68" s="13" t="s">
        <v>343</v>
      </c>
      <c r="F68" s="5"/>
      <c r="G68" s="5"/>
      <c r="H68" s="5"/>
      <c r="I68" s="2"/>
      <c r="J68" s="2"/>
      <c r="K68" s="2"/>
      <c r="L68" s="2"/>
      <c r="M68" s="2"/>
      <c r="N68" s="5"/>
      <c r="O68" s="5"/>
      <c r="P68" s="5"/>
      <c r="Q68" s="5"/>
    </row>
    <row r="69" spans="1:17" ht="30" customHeight="1" x14ac:dyDescent="0.25">
      <c r="A69" s="2">
        <v>9068</v>
      </c>
      <c r="B69" s="3" t="str">
        <f>HYPERLINK("https://hungdao.hungnguyen.nghean.gov.vn/", "UBND Ủy ban nhân dân xã Hưng Đạo tỉnh Hưng Yên")</f>
        <v>UBND Ủy ban nhân dân xã Hưng Đạo tỉnh Hưng Yên</v>
      </c>
      <c r="C69" s="12" t="s">
        <v>342</v>
      </c>
      <c r="F69" s="5"/>
      <c r="G69" s="5"/>
      <c r="H69" s="5"/>
      <c r="I69" s="2"/>
      <c r="J69" s="2"/>
      <c r="K69" s="2"/>
      <c r="L69" s="2"/>
      <c r="M69" s="2"/>
      <c r="N69" s="5"/>
      <c r="O69" s="5"/>
      <c r="P69" s="5"/>
      <c r="Q69" s="5"/>
    </row>
    <row r="70" spans="1:17" ht="30" customHeight="1" x14ac:dyDescent="0.25">
      <c r="A70" s="2">
        <v>9069</v>
      </c>
      <c r="B70" s="3" t="s">
        <v>18</v>
      </c>
      <c r="C70" s="14" t="s">
        <v>1</v>
      </c>
      <c r="F70" s="5"/>
      <c r="G70" s="5"/>
      <c r="H70" s="5"/>
      <c r="I70" s="2"/>
      <c r="J70" s="2"/>
      <c r="K70" s="2"/>
      <c r="L70" s="2"/>
      <c r="M70" s="2"/>
      <c r="N70" s="5"/>
      <c r="O70" s="5"/>
      <c r="P70" s="5"/>
      <c r="Q70" s="5"/>
    </row>
    <row r="71" spans="1:17" ht="30" customHeight="1" x14ac:dyDescent="0.25">
      <c r="A71" s="2">
        <v>9070</v>
      </c>
      <c r="B71" s="3" t="str">
        <f>HYPERLINK("https://ngoquyen.tienlu.hungyen.gov.vn/", "UBND Ủy ban nhân dân xã Ngô Quyền tỉnh Hưng Yên")</f>
        <v>UBND Ủy ban nhân dân xã Ngô Quyền tỉnh Hưng Yên</v>
      </c>
      <c r="C71" s="12" t="s">
        <v>342</v>
      </c>
      <c r="F71" s="5"/>
      <c r="G71" s="5"/>
      <c r="H71" s="5"/>
      <c r="I71" s="2"/>
      <c r="J71" s="2"/>
      <c r="K71" s="2"/>
      <c r="L71" s="2"/>
      <c r="M71" s="2"/>
      <c r="N71" s="5"/>
      <c r="O71" s="5"/>
      <c r="P71" s="5"/>
      <c r="Q71" s="5"/>
    </row>
    <row r="72" spans="1:17" ht="30" customHeight="1" x14ac:dyDescent="0.25">
      <c r="A72" s="2">
        <v>9071</v>
      </c>
      <c r="B72" s="3" t="s">
        <v>19</v>
      </c>
      <c r="C72" s="14" t="s">
        <v>1</v>
      </c>
      <c r="F72" s="5"/>
      <c r="G72" s="5"/>
      <c r="H72" s="5"/>
      <c r="I72" s="2"/>
      <c r="J72" s="2"/>
      <c r="K72" s="2"/>
      <c r="L72" s="2"/>
      <c r="M72" s="2"/>
      <c r="N72" s="5"/>
      <c r="O72" s="5"/>
      <c r="P72" s="5"/>
      <c r="Q72" s="5"/>
    </row>
    <row r="73" spans="1:17" ht="30" customHeight="1" x14ac:dyDescent="0.25">
      <c r="A73" s="2">
        <v>9072</v>
      </c>
      <c r="B73" s="3" t="str">
        <f>HYPERLINK("https://nhattan.tienlu.hungyen.gov.vn/", "UBND Ủy ban nhân dân xã Nhật Tân tỉnh Hưng Yên")</f>
        <v>UBND Ủy ban nhân dân xã Nhật Tân tỉnh Hưng Yên</v>
      </c>
      <c r="C73" s="12" t="s">
        <v>342</v>
      </c>
      <c r="F73" s="5"/>
      <c r="G73" s="5"/>
      <c r="H73" s="5"/>
      <c r="I73" s="2"/>
      <c r="J73" s="2"/>
      <c r="K73" s="2"/>
      <c r="L73" s="2"/>
      <c r="M73" s="2"/>
      <c r="N73" s="5"/>
      <c r="O73" s="5"/>
      <c r="P73" s="5"/>
      <c r="Q73" s="5"/>
    </row>
    <row r="74" spans="1:17" ht="30" customHeight="1" x14ac:dyDescent="0.25">
      <c r="A74" s="2">
        <v>9073</v>
      </c>
      <c r="B74" s="3" t="s">
        <v>20</v>
      </c>
      <c r="C74" s="14" t="s">
        <v>1</v>
      </c>
      <c r="F74" s="5"/>
      <c r="G74" s="5"/>
      <c r="H74" s="5"/>
      <c r="I74" s="2"/>
      <c r="J74" s="2"/>
      <c r="K74" s="2"/>
      <c r="L74" s="2"/>
      <c r="M74" s="2"/>
      <c r="N74" s="5"/>
      <c r="O74" s="5"/>
      <c r="P74" s="5"/>
      <c r="Q74" s="5"/>
    </row>
    <row r="75" spans="1:17" ht="30" customHeight="1" x14ac:dyDescent="0.25">
      <c r="A75" s="2">
        <v>9074</v>
      </c>
      <c r="B75" s="3" t="str">
        <f>HYPERLINK("https://diche.tienlu.hungyen.gov.vn/", "UBND Ủy ban nhân dân xã Dị Chế tỉnh Hưng Yên")</f>
        <v>UBND Ủy ban nhân dân xã Dị Chế tỉnh Hưng Yên</v>
      </c>
      <c r="C75" s="12" t="s">
        <v>342</v>
      </c>
      <c r="F75" s="5"/>
      <c r="G75" s="5"/>
      <c r="H75" s="5"/>
      <c r="I75" s="2"/>
      <c r="J75" s="2"/>
      <c r="K75" s="2"/>
      <c r="L75" s="2"/>
      <c r="M75" s="2"/>
      <c r="N75" s="5"/>
      <c r="O75" s="5"/>
      <c r="P75" s="5"/>
      <c r="Q75" s="5"/>
    </row>
    <row r="76" spans="1:17" ht="30" customHeight="1" x14ac:dyDescent="0.25">
      <c r="A76" s="2">
        <v>9075</v>
      </c>
      <c r="B76" s="3" t="s">
        <v>21</v>
      </c>
      <c r="C76" s="14" t="s">
        <v>1</v>
      </c>
      <c r="F76" s="5"/>
      <c r="G76" s="5"/>
      <c r="H76" s="5"/>
      <c r="I76" s="2"/>
      <c r="J76" s="2"/>
      <c r="K76" s="2"/>
      <c r="L76" s="2"/>
      <c r="M76" s="2"/>
      <c r="N76" s="5"/>
      <c r="O76" s="5"/>
      <c r="P76" s="5"/>
      <c r="Q76" s="5"/>
    </row>
    <row r="77" spans="1:17" ht="30" customHeight="1" x14ac:dyDescent="0.25">
      <c r="A77" s="2">
        <v>9076</v>
      </c>
      <c r="B77" s="3" t="str">
        <f>HYPERLINK("https://lexa.tienlu.hungyen.gov.vn/", "UBND Ủy ban nhân dân xã Lệ Xá tỉnh Hưng Yên")</f>
        <v>UBND Ủy ban nhân dân xã Lệ Xá tỉnh Hưng Yên</v>
      </c>
      <c r="C77" s="12" t="s">
        <v>342</v>
      </c>
      <c r="F77" s="5"/>
      <c r="G77" s="5"/>
      <c r="H77" s="5"/>
      <c r="I77" s="2"/>
      <c r="J77" s="2"/>
      <c r="K77" s="2"/>
      <c r="L77" s="2"/>
      <c r="M77" s="2"/>
      <c r="N77" s="5"/>
      <c r="O77" s="5"/>
      <c r="P77" s="5"/>
      <c r="Q77" s="5"/>
    </row>
    <row r="78" spans="1:17" ht="30" customHeight="1" x14ac:dyDescent="0.25">
      <c r="A78" s="2">
        <v>9077</v>
      </c>
      <c r="B78" s="3" t="str">
        <f>HYPERLINK("https://www.facebook.com/Anvientienlu/?locale=vi_VN", "Công an xã An Viên tỉnh Hưng Yên")</f>
        <v>Công an xã An Viên tỉnh Hưng Yên</v>
      </c>
      <c r="C78" s="12" t="s">
        <v>342</v>
      </c>
      <c r="F78" s="5"/>
      <c r="G78" s="5"/>
      <c r="H78" s="5"/>
      <c r="I78" s="2"/>
      <c r="J78" s="2"/>
      <c r="K78" s="2"/>
      <c r="L78" s="2"/>
      <c r="M78" s="2"/>
      <c r="N78" s="5"/>
      <c r="O78" s="5"/>
      <c r="P78" s="5"/>
      <c r="Q78" s="5"/>
    </row>
    <row r="79" spans="1:17" ht="30" customHeight="1" x14ac:dyDescent="0.25">
      <c r="A79" s="2">
        <v>9078</v>
      </c>
      <c r="B79" s="3" t="str">
        <f>HYPERLINK("http://anvien.tienlu.hungyen.gov.vn/", "UBND Ủy ban nhân dân xã An Viên tỉnh Hưng Yên")</f>
        <v>UBND Ủy ban nhân dân xã An Viên tỉnh Hưng Yên</v>
      </c>
      <c r="C79" s="12" t="s">
        <v>342</v>
      </c>
      <c r="F79" s="5"/>
      <c r="G79" s="5"/>
      <c r="H79" s="5"/>
      <c r="I79" s="2"/>
      <c r="J79" s="2"/>
      <c r="K79" s="2"/>
      <c r="L79" s="2"/>
      <c r="M79" s="2"/>
      <c r="N79" s="5"/>
      <c r="O79" s="5"/>
      <c r="P79" s="5"/>
      <c r="Q79" s="5"/>
    </row>
    <row r="80" spans="1:17" ht="30" customHeight="1" x14ac:dyDescent="0.25">
      <c r="A80" s="2">
        <v>9079</v>
      </c>
      <c r="B80" s="3" t="s">
        <v>22</v>
      </c>
      <c r="C80" s="14" t="s">
        <v>1</v>
      </c>
      <c r="F80" s="5"/>
      <c r="G80" s="5"/>
      <c r="H80" s="5"/>
      <c r="I80" s="2"/>
      <c r="J80" s="2"/>
      <c r="K80" s="2"/>
      <c r="L80" s="2"/>
      <c r="M80" s="2"/>
      <c r="N80" s="5"/>
      <c r="O80" s="5"/>
      <c r="P80" s="5"/>
      <c r="Q80" s="5"/>
    </row>
    <row r="81" spans="1:17" ht="30" customHeight="1" x14ac:dyDescent="0.25">
      <c r="A81" s="2">
        <v>9080</v>
      </c>
      <c r="B81" s="3" t="str">
        <f>HYPERLINK("https://www.quangninh.gov.vn/donvi/xahiephoa/Trang/ChiTietTinTuc.aspx?nid=943", "UBND Ủy ban nhân dân xã Đức Thắng tỉnh Hưng Yên")</f>
        <v>UBND Ủy ban nhân dân xã Đức Thắng tỉnh Hưng Yên</v>
      </c>
      <c r="C81" s="12" t="s">
        <v>342</v>
      </c>
      <c r="F81" s="5"/>
      <c r="G81" s="5"/>
      <c r="H81" s="5"/>
      <c r="I81" s="2"/>
      <c r="J81" s="2"/>
      <c r="K81" s="2"/>
      <c r="L81" s="2"/>
      <c r="M81" s="2"/>
      <c r="N81" s="5"/>
      <c r="O81" s="5"/>
      <c r="P81" s="5"/>
      <c r="Q81" s="5"/>
    </row>
    <row r="82" spans="1:17" ht="30" customHeight="1" x14ac:dyDescent="0.25">
      <c r="A82" s="2">
        <v>9081</v>
      </c>
      <c r="B82" s="3" t="s">
        <v>23</v>
      </c>
      <c r="C82" s="14" t="s">
        <v>1</v>
      </c>
      <c r="F82" s="5"/>
      <c r="G82" s="5"/>
      <c r="H82" s="5"/>
      <c r="I82" s="2"/>
      <c r="J82" s="2"/>
      <c r="K82" s="2"/>
      <c r="L82" s="2"/>
      <c r="M82" s="2"/>
      <c r="N82" s="5"/>
      <c r="O82" s="5"/>
      <c r="P82" s="5"/>
      <c r="Q82" s="5"/>
    </row>
    <row r="83" spans="1:17" ht="30" customHeight="1" x14ac:dyDescent="0.25">
      <c r="A83" s="2">
        <v>9082</v>
      </c>
      <c r="B83" s="3" t="str">
        <f>HYPERLINK("https://congan.hungyen.gov.vn/khoi-cong-xay-dung-tru-so-cong-an-xa-trung-dung-huyen-tien-lu-c220550.html", "UBND Ủy ban nhân dân xã Trung Dũng tỉnh Hưng Yên")</f>
        <v>UBND Ủy ban nhân dân xã Trung Dũng tỉnh Hưng Yên</v>
      </c>
      <c r="C83" s="12" t="s">
        <v>342</v>
      </c>
      <c r="F83" s="5"/>
      <c r="G83" s="5"/>
      <c r="H83" s="5"/>
      <c r="I83" s="2"/>
      <c r="J83" s="2"/>
      <c r="K83" s="2"/>
      <c r="L83" s="2"/>
      <c r="M83" s="2"/>
      <c r="N83" s="5"/>
      <c r="O83" s="5"/>
      <c r="P83" s="5"/>
      <c r="Q83" s="5"/>
    </row>
    <row r="84" spans="1:17" ht="30" customHeight="1" x14ac:dyDescent="0.25">
      <c r="A84" s="2">
        <v>9083</v>
      </c>
      <c r="B84" s="3" t="str">
        <f>HYPERLINK("https://www.facebook.com/groups/853564461701106/", "Công an xã Hải Triều tỉnh Hưng Yên")</f>
        <v>Công an xã Hải Triều tỉnh Hưng Yên</v>
      </c>
      <c r="C84" s="12" t="s">
        <v>342</v>
      </c>
      <c r="D84" s="13" t="s">
        <v>343</v>
      </c>
      <c r="F84" s="5"/>
      <c r="G84" s="5"/>
      <c r="H84" s="5"/>
      <c r="I84" s="2"/>
      <c r="J84" s="2"/>
      <c r="K84" s="2"/>
      <c r="L84" s="2"/>
      <c r="M84" s="2"/>
      <c r="N84" s="5"/>
      <c r="O84" s="5"/>
      <c r="P84" s="5"/>
      <c r="Q84" s="5"/>
    </row>
    <row r="85" spans="1:17" ht="30" customHeight="1" x14ac:dyDescent="0.25">
      <c r="A85" s="2">
        <v>9084</v>
      </c>
      <c r="B85" s="3" t="str">
        <f>HYPERLINK("https://haitrieu.tienlu.hungyen.gov.vn/", "UBND Ủy ban nhân dân xã Hải Triều tỉnh Hưng Yên")</f>
        <v>UBND Ủy ban nhân dân xã Hải Triều tỉnh Hưng Yên</v>
      </c>
      <c r="C85" s="12" t="s">
        <v>342</v>
      </c>
      <c r="F85" s="5"/>
      <c r="G85" s="5"/>
      <c r="H85" s="5"/>
      <c r="I85" s="2"/>
      <c r="J85" s="2"/>
      <c r="K85" s="2"/>
      <c r="L85" s="2"/>
      <c r="M85" s="2"/>
      <c r="N85" s="5"/>
      <c r="O85" s="5"/>
      <c r="P85" s="5"/>
      <c r="Q85" s="5"/>
    </row>
    <row r="86" spans="1:17" ht="30" customHeight="1" x14ac:dyDescent="0.25">
      <c r="A86" s="2">
        <v>9085</v>
      </c>
      <c r="B86" s="3" t="s">
        <v>24</v>
      </c>
      <c r="C86" s="14" t="s">
        <v>1</v>
      </c>
      <c r="F86" s="5"/>
      <c r="G86" s="5"/>
      <c r="H86" s="5"/>
      <c r="I86" s="2"/>
      <c r="J86" s="2"/>
      <c r="K86" s="2"/>
      <c r="L86" s="2"/>
      <c r="M86" s="2"/>
      <c r="N86" s="5"/>
      <c r="O86" s="5"/>
      <c r="P86" s="5"/>
      <c r="Q86" s="5"/>
    </row>
    <row r="87" spans="1:17" ht="30" customHeight="1" x14ac:dyDescent="0.25">
      <c r="A87" s="2">
        <v>9086</v>
      </c>
      <c r="B87" s="3" t="str">
        <f>HYPERLINK("https://thusy.tienlu.hungyen.gov.vn/", "UBND Ủy ban nhân dân xã Thủ Sỹ tỉnh Hưng Yên")</f>
        <v>UBND Ủy ban nhân dân xã Thủ Sỹ tỉnh Hưng Yên</v>
      </c>
      <c r="C87" s="12" t="s">
        <v>342</v>
      </c>
      <c r="F87" s="5"/>
      <c r="G87" s="5"/>
      <c r="H87" s="5"/>
      <c r="I87" s="2"/>
      <c r="J87" s="2"/>
      <c r="K87" s="2"/>
      <c r="L87" s="2"/>
      <c r="M87" s="2"/>
      <c r="N87" s="5"/>
      <c r="O87" s="5"/>
      <c r="P87" s="5"/>
      <c r="Q87" s="5"/>
    </row>
    <row r="88" spans="1:17" ht="30" customHeight="1" x14ac:dyDescent="0.25">
      <c r="A88" s="2">
        <v>9087</v>
      </c>
      <c r="B88" s="1" t="str">
        <f>HYPERLINK("", "Công an xã Thiện Phiến tỉnh Hưng Yên")</f>
        <v>Công an xã Thiện Phiến tỉnh Hưng Yên</v>
      </c>
      <c r="C88" s="12" t="s">
        <v>342</v>
      </c>
      <c r="F88" s="5"/>
      <c r="G88" s="5"/>
      <c r="H88" s="5"/>
      <c r="I88" s="2"/>
      <c r="J88" s="2"/>
      <c r="K88" s="2"/>
      <c r="L88" s="2"/>
      <c r="M88" s="2"/>
      <c r="N88" s="5"/>
      <c r="O88" s="5"/>
      <c r="P88" s="5"/>
      <c r="Q88" s="5"/>
    </row>
    <row r="89" spans="1:17" ht="30" customHeight="1" x14ac:dyDescent="0.25">
      <c r="A89" s="2">
        <v>9088</v>
      </c>
      <c r="B89" s="3" t="str">
        <f>HYPERLINK("https://dichvucong.hungyen.gov.vn/dichvucong/thongke/ajaxChiTietLinhVuc&amp;nam=2021&amp;ma_don_vi=UB_TL_THIENPHIEN&amp;ma_co_quan=UBND_H_TIEN_LU", "UBND Ủy ban nhân dân xã Thiện Phiến tỉnh Hưng Yên")</f>
        <v>UBND Ủy ban nhân dân xã Thiện Phiến tỉnh Hưng Yên</v>
      </c>
      <c r="C89" s="12" t="s">
        <v>342</v>
      </c>
      <c r="F89" s="5"/>
      <c r="G89" s="5"/>
      <c r="H89" s="5"/>
      <c r="I89" s="2"/>
      <c r="J89" s="2"/>
      <c r="K89" s="2"/>
      <c r="L89" s="2"/>
      <c r="M89" s="2"/>
      <c r="N89" s="5"/>
      <c r="O89" s="5"/>
      <c r="P89" s="5"/>
      <c r="Q89" s="5"/>
    </row>
    <row r="90" spans="1:17" ht="30" customHeight="1" x14ac:dyDescent="0.25">
      <c r="A90" s="2">
        <v>9089</v>
      </c>
      <c r="B90" s="3" t="s">
        <v>25</v>
      </c>
      <c r="C90" s="14" t="s">
        <v>1</v>
      </c>
      <c r="D90" s="13" t="s">
        <v>343</v>
      </c>
      <c r="F90" s="5"/>
      <c r="G90" s="5"/>
      <c r="H90" s="5"/>
      <c r="I90" s="2"/>
      <c r="J90" s="2"/>
      <c r="K90" s="2"/>
      <c r="L90" s="2"/>
      <c r="M90" s="2"/>
      <c r="N90" s="5"/>
      <c r="O90" s="5"/>
      <c r="P90" s="5"/>
      <c r="Q90" s="5"/>
    </row>
    <row r="91" spans="1:17" ht="30" customHeight="1" x14ac:dyDescent="0.25">
      <c r="A91" s="2">
        <v>9090</v>
      </c>
      <c r="B91" s="3" t="str">
        <f>HYPERLINK("https://hungyennam.hungnguyen.nghean.gov.vn/", "UBND Ủy ban nhân dân xã Thụy Lôi tỉnh Hưng Yên")</f>
        <v>UBND Ủy ban nhân dân xã Thụy Lôi tỉnh Hưng Yên</v>
      </c>
      <c r="C91" s="12" t="s">
        <v>342</v>
      </c>
      <c r="F91" s="5"/>
      <c r="G91" s="5"/>
      <c r="H91" s="5"/>
      <c r="I91" s="2"/>
      <c r="J91" s="2"/>
      <c r="K91" s="2"/>
      <c r="L91" s="2"/>
      <c r="M91" s="2"/>
      <c r="N91" s="5"/>
      <c r="O91" s="5"/>
      <c r="P91" s="5"/>
      <c r="Q91" s="5"/>
    </row>
    <row r="92" spans="1:17" ht="30" customHeight="1" x14ac:dyDescent="0.25">
      <c r="A92" s="2">
        <v>9091</v>
      </c>
      <c r="B92" s="3" t="s">
        <v>26</v>
      </c>
      <c r="C92" s="14" t="s">
        <v>1</v>
      </c>
      <c r="F92" s="5"/>
      <c r="G92" s="5"/>
      <c r="H92" s="5"/>
      <c r="I92" s="2"/>
      <c r="J92" s="2"/>
      <c r="K92" s="2"/>
      <c r="L92" s="2"/>
      <c r="M92" s="2"/>
      <c r="N92" s="5"/>
      <c r="O92" s="5"/>
      <c r="P92" s="5"/>
      <c r="Q92" s="5"/>
    </row>
    <row r="93" spans="1:17" ht="30" customHeight="1" x14ac:dyDescent="0.25">
      <c r="A93" s="2">
        <v>9092</v>
      </c>
      <c r="B93" s="3" t="str">
        <f>HYPERLINK("https://cuongchinh.tienlu.hungyen.gov.vn/", "UBND Ủy ban nhân dân xã Cương Chính tỉnh Hưng Yên")</f>
        <v>UBND Ủy ban nhân dân xã Cương Chính tỉnh Hưng Yên</v>
      </c>
      <c r="C93" s="12" t="s">
        <v>342</v>
      </c>
      <c r="F93" s="5"/>
      <c r="G93" s="5"/>
      <c r="H93" s="5"/>
      <c r="I93" s="2"/>
      <c r="J93" s="2"/>
      <c r="K93" s="2"/>
      <c r="L93" s="2"/>
      <c r="M93" s="2"/>
      <c r="N93" s="5"/>
      <c r="O93" s="5"/>
      <c r="P93" s="5"/>
      <c r="Q93" s="5"/>
    </row>
    <row r="94" spans="1:17" ht="30" customHeight="1" x14ac:dyDescent="0.25">
      <c r="A94" s="2">
        <v>9093</v>
      </c>
      <c r="B94" s="3" t="str">
        <f>HYPERLINK("https://www.facebook.com/groups/307286884423569/", "Công an xã Minh Phượng tỉnh Hưng Yên")</f>
        <v>Công an xã Minh Phượng tỉnh Hưng Yên</v>
      </c>
      <c r="C94" s="12" t="s">
        <v>342</v>
      </c>
      <c r="F94" s="5"/>
      <c r="G94" s="5"/>
      <c r="H94" s="5"/>
      <c r="I94" s="2"/>
      <c r="J94" s="2"/>
      <c r="K94" s="2"/>
      <c r="L94" s="2"/>
      <c r="M94" s="2"/>
      <c r="N94" s="5"/>
      <c r="O94" s="5"/>
      <c r="P94" s="5"/>
      <c r="Q94" s="5"/>
    </row>
    <row r="95" spans="1:17" ht="30" customHeight="1" x14ac:dyDescent="0.25">
      <c r="A95" s="2">
        <v>9094</v>
      </c>
      <c r="B95" s="3" t="str">
        <f>HYPERLINK("https://minhphuong.tienlu.hungyen.gov.vn/quyet-dinh-ve-viec-thanh-lap-ban-chi-dao-chuyen-doi-so-xa-minh-phuong-c277.html", "UBND Ủy ban nhân dân xã Minh Phượng tỉnh Hưng Yên")</f>
        <v>UBND Ủy ban nhân dân xã Minh Phượng tỉnh Hưng Yên</v>
      </c>
      <c r="C95" s="12" t="s">
        <v>342</v>
      </c>
      <c r="F95" s="5"/>
      <c r="G95" s="5"/>
      <c r="H95" s="5"/>
      <c r="I95" s="2"/>
      <c r="J95" s="2"/>
      <c r="K95" s="2"/>
      <c r="L95" s="2"/>
      <c r="M95" s="2"/>
      <c r="N95" s="5"/>
      <c r="O95" s="5"/>
      <c r="P95" s="5"/>
      <c r="Q95" s="5"/>
    </row>
    <row r="96" spans="1:17" ht="30" customHeight="1" x14ac:dyDescent="0.25">
      <c r="A96" s="2">
        <v>9095</v>
      </c>
      <c r="B96" s="3" t="s">
        <v>27</v>
      </c>
      <c r="C96" s="14" t="s">
        <v>1</v>
      </c>
      <c r="D96" s="13" t="s">
        <v>343</v>
      </c>
      <c r="F96" s="5"/>
      <c r="G96" s="5"/>
      <c r="H96" s="5"/>
      <c r="I96" s="2"/>
      <c r="J96" s="2"/>
      <c r="K96" s="2"/>
      <c r="L96" s="2"/>
      <c r="M96" s="2"/>
      <c r="N96" s="5"/>
      <c r="O96" s="5"/>
      <c r="P96" s="5"/>
      <c r="Q96" s="5"/>
    </row>
    <row r="97" spans="1:17" ht="30" customHeight="1" x14ac:dyDescent="0.25">
      <c r="A97" s="2">
        <v>9096</v>
      </c>
      <c r="B97" s="3" t="str">
        <f>HYPERLINK("https://dichvucong.hungyen.gov.vn/dichvucong/hotline", "UBND Ủy ban nhân dân thị trấn Trần Cao tỉnh Hưng Yên")</f>
        <v>UBND Ủy ban nhân dân thị trấn Trần Cao tỉnh Hưng Yên</v>
      </c>
      <c r="C97" s="12" t="s">
        <v>342</v>
      </c>
      <c r="F97" s="5"/>
      <c r="G97" s="5"/>
      <c r="H97" s="5"/>
      <c r="I97" s="2"/>
      <c r="J97" s="2"/>
      <c r="K97" s="2"/>
      <c r="L97" s="2"/>
      <c r="M97" s="2"/>
      <c r="N97" s="5"/>
      <c r="O97" s="5"/>
      <c r="P97" s="5"/>
      <c r="Q97" s="5"/>
    </row>
    <row r="98" spans="1:17" ht="30" customHeight="1" x14ac:dyDescent="0.25">
      <c r="A98" s="2">
        <v>9097</v>
      </c>
      <c r="B98" s="3" t="s">
        <v>28</v>
      </c>
      <c r="C98" s="14" t="s">
        <v>1</v>
      </c>
      <c r="F98" s="5"/>
      <c r="G98" s="5"/>
      <c r="H98" s="5"/>
      <c r="I98" s="2"/>
      <c r="J98" s="2"/>
      <c r="K98" s="2"/>
      <c r="L98" s="2"/>
      <c r="M98" s="2"/>
      <c r="N98" s="5"/>
      <c r="O98" s="5"/>
      <c r="P98" s="5"/>
      <c r="Q98" s="5"/>
    </row>
    <row r="99" spans="1:17" ht="30" customHeight="1" x14ac:dyDescent="0.25">
      <c r="A99" s="2">
        <v>9098</v>
      </c>
      <c r="B99" s="3" t="str">
        <f>HYPERLINK("https://phucu.hungyen.gov.vn/", "UBND Ủy ban nhân dân xã Minh Tân tỉnh Hưng Yên")</f>
        <v>UBND Ủy ban nhân dân xã Minh Tân tỉnh Hưng Yên</v>
      </c>
      <c r="C99" s="12" t="s">
        <v>342</v>
      </c>
      <c r="F99" s="5"/>
      <c r="G99" s="5"/>
      <c r="H99" s="5"/>
      <c r="I99" s="2"/>
      <c r="J99" s="2"/>
      <c r="K99" s="2"/>
      <c r="L99" s="2"/>
      <c r="M99" s="2"/>
      <c r="N99" s="5"/>
      <c r="O99" s="5"/>
      <c r="P99" s="5"/>
      <c r="Q99" s="5"/>
    </row>
    <row r="100" spans="1:17" ht="30" customHeight="1" x14ac:dyDescent="0.25">
      <c r="A100" s="2">
        <v>9099</v>
      </c>
      <c r="B100" s="3" t="s">
        <v>29</v>
      </c>
      <c r="C100" s="13" t="s">
        <v>342</v>
      </c>
      <c r="F100" s="5"/>
      <c r="G100" s="5"/>
      <c r="H100" s="5"/>
      <c r="I100" s="2"/>
      <c r="J100" s="2"/>
      <c r="K100" s="2"/>
      <c r="L100" s="2"/>
      <c r="M100" s="2"/>
      <c r="N100" s="5"/>
      <c r="O100" s="5"/>
      <c r="P100" s="5"/>
      <c r="Q100" s="5"/>
    </row>
    <row r="101" spans="1:17" ht="30" customHeight="1" x14ac:dyDescent="0.25">
      <c r="A101" s="2">
        <v>9100</v>
      </c>
      <c r="B101" s="3" t="str">
        <f>HYPERLINK("https://phucu.hungyen.gov.vn/", "UBND Ủy ban nhân dân xã Phan Sào Nam tỉnh Hưng Yên")</f>
        <v>UBND Ủy ban nhân dân xã Phan Sào Nam tỉnh Hưng Yên</v>
      </c>
      <c r="C101" s="12" t="s">
        <v>342</v>
      </c>
      <c r="F101" s="5"/>
      <c r="G101" s="5"/>
      <c r="H101" s="5"/>
      <c r="I101" s="2"/>
      <c r="J101" s="2"/>
      <c r="K101" s="2"/>
      <c r="L101" s="2"/>
      <c r="M101" s="2"/>
      <c r="N101" s="5"/>
      <c r="O101" s="5"/>
      <c r="P101" s="5"/>
      <c r="Q101" s="5"/>
    </row>
    <row r="102" spans="1:17" ht="30" customHeight="1" x14ac:dyDescent="0.25">
      <c r="A102" s="2">
        <v>9101</v>
      </c>
      <c r="B102" s="3" t="s">
        <v>30</v>
      </c>
      <c r="C102" s="14" t="s">
        <v>1</v>
      </c>
      <c r="D102" s="13" t="s">
        <v>343</v>
      </c>
      <c r="F102" s="5"/>
      <c r="G102" s="5"/>
      <c r="H102" s="5"/>
      <c r="I102" s="2"/>
      <c r="J102" s="2"/>
      <c r="K102" s="2"/>
      <c r="L102" s="2"/>
      <c r="M102" s="2"/>
      <c r="N102" s="5"/>
      <c r="O102" s="5"/>
      <c r="P102" s="5"/>
      <c r="Q102" s="5"/>
    </row>
    <row r="103" spans="1:17" ht="30" customHeight="1" x14ac:dyDescent="0.25">
      <c r="A103" s="2">
        <v>9102</v>
      </c>
      <c r="B103" s="3" t="str">
        <f>HYPERLINK("https://www.quangninh.gov.vn/donvi/TXQuangYen/Trang/Default.aspx", "UBND Ủy ban nhân dân xã Quang Hưng tỉnh Hưng Yên")</f>
        <v>UBND Ủy ban nhân dân xã Quang Hưng tỉnh Hưng Yên</v>
      </c>
      <c r="C103" s="12" t="s">
        <v>342</v>
      </c>
      <c r="F103" s="5"/>
      <c r="G103" s="5"/>
      <c r="H103" s="5"/>
      <c r="I103" s="2"/>
      <c r="J103" s="2"/>
      <c r="K103" s="2"/>
      <c r="L103" s="2"/>
      <c r="M103" s="2"/>
      <c r="N103" s="5"/>
      <c r="O103" s="5"/>
      <c r="P103" s="5"/>
      <c r="Q103" s="5"/>
    </row>
    <row r="104" spans="1:17" ht="30" customHeight="1" x14ac:dyDescent="0.25">
      <c r="A104" s="2">
        <v>9103</v>
      </c>
      <c r="B104" s="3" t="str">
        <f>HYPERLINK("https://www.facebook.com/groups/1024966124538939/", "Công an xã Minh Hoàng tỉnh Hưng Yên")</f>
        <v>Công an xã Minh Hoàng tỉnh Hưng Yên</v>
      </c>
      <c r="C104" s="12" t="s">
        <v>342</v>
      </c>
      <c r="F104" s="5"/>
      <c r="G104" s="5"/>
      <c r="H104" s="5"/>
      <c r="I104" s="2"/>
      <c r="J104" s="2"/>
      <c r="K104" s="2"/>
      <c r="L104" s="2"/>
      <c r="M104" s="2"/>
      <c r="N104" s="5"/>
      <c r="O104" s="5"/>
      <c r="P104" s="5"/>
      <c r="Q104" s="5"/>
    </row>
    <row r="105" spans="1:17" ht="30" customHeight="1" x14ac:dyDescent="0.25">
      <c r="A105" s="2">
        <v>9104</v>
      </c>
      <c r="B105" s="3" t="str">
        <f>HYPERLINK("https://phucu.hungyen.gov.vn/", "UBND Ủy ban nhân dân xã Minh Hoàng tỉnh Hưng Yên")</f>
        <v>UBND Ủy ban nhân dân xã Minh Hoàng tỉnh Hưng Yên</v>
      </c>
      <c r="C105" s="12" t="s">
        <v>342</v>
      </c>
      <c r="F105" s="5"/>
      <c r="G105" s="5"/>
      <c r="H105" s="5"/>
      <c r="I105" s="2"/>
      <c r="J105" s="2"/>
      <c r="K105" s="2"/>
      <c r="L105" s="2"/>
      <c r="M105" s="2"/>
      <c r="N105" s="5"/>
      <c r="O105" s="5"/>
      <c r="P105" s="5"/>
      <c r="Q105" s="5"/>
    </row>
    <row r="106" spans="1:17" ht="30" customHeight="1" x14ac:dyDescent="0.25">
      <c r="A106" s="2">
        <v>9105</v>
      </c>
      <c r="B106" s="3" t="s">
        <v>31</v>
      </c>
      <c r="C106" s="14" t="s">
        <v>1</v>
      </c>
      <c r="F106" s="5"/>
      <c r="G106" s="5"/>
      <c r="H106" s="5"/>
      <c r="I106" s="2"/>
      <c r="J106" s="2"/>
      <c r="K106" s="2"/>
      <c r="L106" s="2"/>
      <c r="M106" s="2"/>
      <c r="N106" s="5"/>
      <c r="O106" s="5"/>
      <c r="P106" s="5"/>
      <c r="Q106" s="5"/>
    </row>
    <row r="107" spans="1:17" ht="30" customHeight="1" x14ac:dyDescent="0.25">
      <c r="A107" s="2">
        <v>9106</v>
      </c>
      <c r="B107" s="3" t="str">
        <f>HYPERLINK("https://doandao.phucu.hungyen.gov.vn/dang-uy-uy-ban-nhan-dan-uy-ban-mttq-xa-doan-dao-trien-khai-chuong-trinh-tham-tang-qua-nguoi-co-cong-c23095.html", "UBND Ủy ban nhân dân xã Đoàn Đào tỉnh Hưng Yên")</f>
        <v>UBND Ủy ban nhân dân xã Đoàn Đào tỉnh Hưng Yên</v>
      </c>
      <c r="C107" s="12" t="s">
        <v>342</v>
      </c>
      <c r="F107" s="5"/>
      <c r="G107" s="5"/>
      <c r="H107" s="5"/>
      <c r="I107" s="2"/>
      <c r="J107" s="2"/>
      <c r="K107" s="2"/>
      <c r="L107" s="2"/>
      <c r="M107" s="2"/>
      <c r="N107" s="5"/>
      <c r="O107" s="5"/>
      <c r="P107" s="5"/>
      <c r="Q107" s="5"/>
    </row>
    <row r="108" spans="1:17" ht="30" customHeight="1" x14ac:dyDescent="0.25">
      <c r="A108" s="2">
        <v>9107</v>
      </c>
      <c r="B108" s="3" t="s">
        <v>32</v>
      </c>
      <c r="C108" s="14" t="s">
        <v>1</v>
      </c>
      <c r="F108" s="5"/>
      <c r="G108" s="5"/>
      <c r="H108" s="5"/>
      <c r="I108" s="2"/>
      <c r="J108" s="2"/>
      <c r="K108" s="2"/>
      <c r="L108" s="2"/>
      <c r="M108" s="2"/>
      <c r="N108" s="5"/>
      <c r="O108" s="5"/>
      <c r="P108" s="5"/>
      <c r="Q108" s="5"/>
    </row>
    <row r="109" spans="1:17" ht="30" customHeight="1" x14ac:dyDescent="0.25">
      <c r="A109" s="2">
        <v>9108</v>
      </c>
      <c r="B109" s="3" t="str">
        <f>HYPERLINK("https://phucu.hungyen.gov.vn/", "UBND Ủy ban nhân dân xã Tống Phan tỉnh Hưng Yên")</f>
        <v>UBND Ủy ban nhân dân xã Tống Phan tỉnh Hưng Yên</v>
      </c>
      <c r="C109" s="12" t="s">
        <v>342</v>
      </c>
      <c r="F109" s="5"/>
      <c r="G109" s="5"/>
      <c r="H109" s="5"/>
      <c r="I109" s="2"/>
      <c r="J109" s="2"/>
      <c r="K109" s="2"/>
      <c r="L109" s="2"/>
      <c r="M109" s="2"/>
      <c r="N109" s="5"/>
      <c r="O109" s="5"/>
      <c r="P109" s="5"/>
      <c r="Q109" s="5"/>
    </row>
    <row r="110" spans="1:17" ht="30" customHeight="1" x14ac:dyDescent="0.25">
      <c r="A110" s="2">
        <v>9109</v>
      </c>
      <c r="B110" s="3" t="str">
        <f>HYPERLINK("https://www.facebook.com/Congandinhcaophucu/", "Công an xã Đình Cao tỉnh Hưng Yên")</f>
        <v>Công an xã Đình Cao tỉnh Hưng Yên</v>
      </c>
      <c r="C110" s="12" t="s">
        <v>342</v>
      </c>
      <c r="D110" s="13" t="s">
        <v>343</v>
      </c>
      <c r="F110" s="5"/>
      <c r="G110" s="5"/>
      <c r="H110" s="5"/>
      <c r="I110" s="2"/>
      <c r="J110" s="2"/>
      <c r="K110" s="2"/>
      <c r="L110" s="2"/>
      <c r="M110" s="2"/>
      <c r="N110" s="5"/>
      <c r="O110" s="5"/>
      <c r="P110" s="5"/>
      <c r="Q110" s="5"/>
    </row>
    <row r="111" spans="1:17" ht="30" customHeight="1" x14ac:dyDescent="0.25">
      <c r="A111" s="2">
        <v>9110</v>
      </c>
      <c r="B111" s="3" t="str">
        <f>HYPERLINK("https://dichvucong.hungyen.gov.vn/dichvucong/hotline", "UBND Ủy ban nhân dân xã Đình Cao tỉnh Hưng Yên")</f>
        <v>UBND Ủy ban nhân dân xã Đình Cao tỉnh Hưng Yên</v>
      </c>
      <c r="C111" s="12" t="s">
        <v>342</v>
      </c>
      <c r="F111" s="5"/>
      <c r="G111" s="5"/>
      <c r="H111" s="5"/>
      <c r="I111" s="2"/>
      <c r="J111" s="2"/>
      <c r="K111" s="2"/>
      <c r="L111" s="2"/>
      <c r="M111" s="2"/>
      <c r="N111" s="5"/>
      <c r="O111" s="5"/>
      <c r="P111" s="5"/>
      <c r="Q111" s="5"/>
    </row>
    <row r="112" spans="1:17" ht="30" customHeight="1" x14ac:dyDescent="0.25">
      <c r="A112" s="2">
        <v>9111</v>
      </c>
      <c r="B112" s="3" t="s">
        <v>33</v>
      </c>
      <c r="C112" s="14" t="s">
        <v>1</v>
      </c>
      <c r="F112" s="5"/>
      <c r="G112" s="5"/>
      <c r="H112" s="5"/>
      <c r="I112" s="2"/>
      <c r="J112" s="2"/>
      <c r="K112" s="2"/>
      <c r="L112" s="2"/>
      <c r="M112" s="2"/>
      <c r="N112" s="5"/>
      <c r="O112" s="5"/>
      <c r="P112" s="5"/>
      <c r="Q112" s="5"/>
    </row>
    <row r="113" spans="1:17" ht="30" customHeight="1" x14ac:dyDescent="0.25">
      <c r="A113" s="2">
        <v>9112</v>
      </c>
      <c r="B113" s="3" t="str">
        <f>HYPERLINK("https://congan.hungyen.gov.vn/xa-nhat-quang-huyen-phu-cu-to-chuc-ngay-hoi-toan-dan-bao-ve-an-ninh-to-quoc-c229232.html", "UBND Ủy ban nhân dân xã Nhật Quang tỉnh Hưng Yên")</f>
        <v>UBND Ủy ban nhân dân xã Nhật Quang tỉnh Hưng Yên</v>
      </c>
      <c r="C113" s="12" t="s">
        <v>342</v>
      </c>
      <c r="F113" s="5"/>
      <c r="G113" s="5"/>
      <c r="H113" s="5"/>
      <c r="I113" s="2"/>
      <c r="J113" s="2"/>
      <c r="K113" s="2"/>
      <c r="L113" s="2"/>
      <c r="M113" s="2"/>
      <c r="N113" s="5"/>
      <c r="O113" s="5"/>
      <c r="P113" s="5"/>
      <c r="Q113" s="5"/>
    </row>
    <row r="114" spans="1:17" ht="30" customHeight="1" x14ac:dyDescent="0.25">
      <c r="A114" s="2">
        <v>9113</v>
      </c>
      <c r="B114" s="3" t="str">
        <f>HYPERLINK("https://www.facebook.com/p/C%C3%B4ng-an-x%C3%A3-Ti%C3%AAn-Ti%E1%BA%BFn-huy%E1%BB%87n-Ph%C3%B9-C%E1%BB%AB-t%E1%BB%89nh-H%C6%B0ng-Y%C3%AAn-100076594845340/", "Công an xã Tiền Tiến tỉnh Hưng Yên")</f>
        <v>Công an xã Tiền Tiến tỉnh Hưng Yên</v>
      </c>
      <c r="C114" s="12" t="s">
        <v>342</v>
      </c>
      <c r="F114" s="5"/>
      <c r="G114" s="5"/>
      <c r="H114" s="5"/>
      <c r="I114" s="2"/>
      <c r="J114" s="2"/>
      <c r="K114" s="2"/>
      <c r="L114" s="2"/>
      <c r="M114" s="2"/>
      <c r="N114" s="5"/>
      <c r="O114" s="5"/>
      <c r="P114" s="5"/>
      <c r="Q114" s="5"/>
    </row>
    <row r="115" spans="1:17" ht="30" customHeight="1" x14ac:dyDescent="0.25">
      <c r="A115" s="2">
        <v>9114</v>
      </c>
      <c r="B115" s="3" t="str">
        <f>HYPERLINK("https://dichvucong.hungyen.gov.vn/dichvucong/hotline", "UBND Ủy ban nhân dân xã Tiền Tiến tỉnh Hưng Yên")</f>
        <v>UBND Ủy ban nhân dân xã Tiền Tiến tỉnh Hưng Yên</v>
      </c>
      <c r="C115" s="12" t="s">
        <v>342</v>
      </c>
      <c r="F115" s="5"/>
      <c r="G115" s="5"/>
      <c r="H115" s="5"/>
      <c r="I115" s="2"/>
      <c r="J115" s="2"/>
      <c r="K115" s="2"/>
      <c r="L115" s="2"/>
      <c r="M115" s="2"/>
      <c r="N115" s="5"/>
      <c r="O115" s="5"/>
      <c r="P115" s="5"/>
      <c r="Q115" s="5"/>
    </row>
    <row r="116" spans="1:17" ht="30" customHeight="1" x14ac:dyDescent="0.25">
      <c r="A116" s="2">
        <v>9115</v>
      </c>
      <c r="B116" s="3" t="s">
        <v>34</v>
      </c>
      <c r="C116" s="14" t="s">
        <v>1</v>
      </c>
      <c r="D116" s="13" t="s">
        <v>343</v>
      </c>
      <c r="F116" s="5"/>
      <c r="G116" s="5"/>
      <c r="H116" s="5"/>
      <c r="I116" s="2"/>
      <c r="J116" s="2"/>
      <c r="K116" s="2"/>
      <c r="L116" s="2"/>
      <c r="M116" s="2"/>
      <c r="N116" s="5"/>
      <c r="O116" s="5"/>
      <c r="P116" s="5"/>
      <c r="Q116" s="5"/>
    </row>
    <row r="117" spans="1:17" ht="30" customHeight="1" x14ac:dyDescent="0.25">
      <c r="A117" s="2">
        <v>9116</v>
      </c>
      <c r="B117" s="3" t="str">
        <f>HYPERLINK("http://tamda.phucu.hungyen.gov.vn/to-chuc-bo-may-xa-tam-da-c21083.html", "UBND Ủy ban nhân dân xã Tam Đa tỉnh Hưng Yên")</f>
        <v>UBND Ủy ban nhân dân xã Tam Đa tỉnh Hưng Yên</v>
      </c>
      <c r="C117" s="12" t="s">
        <v>342</v>
      </c>
      <c r="F117" s="5"/>
      <c r="G117" s="5"/>
      <c r="H117" s="5"/>
      <c r="I117" s="2"/>
      <c r="J117" s="2"/>
      <c r="K117" s="2"/>
      <c r="L117" s="2"/>
      <c r="M117" s="2"/>
      <c r="N117" s="5"/>
      <c r="O117" s="5"/>
      <c r="P117" s="5"/>
      <c r="Q117" s="5"/>
    </row>
    <row r="118" spans="1:17" ht="30" customHeight="1" x14ac:dyDescent="0.25">
      <c r="A118" s="2">
        <v>9117</v>
      </c>
      <c r="B118" s="3" t="s">
        <v>35</v>
      </c>
      <c r="C118" s="14" t="s">
        <v>1</v>
      </c>
      <c r="D118" s="13" t="s">
        <v>343</v>
      </c>
      <c r="F118" s="5"/>
      <c r="G118" s="5"/>
      <c r="H118" s="5"/>
      <c r="I118" s="2"/>
      <c r="J118" s="2"/>
      <c r="K118" s="2"/>
      <c r="L118" s="2"/>
      <c r="M118" s="2"/>
      <c r="N118" s="5"/>
      <c r="O118" s="5"/>
      <c r="P118" s="5"/>
      <c r="Q118" s="5"/>
    </row>
    <row r="119" spans="1:17" ht="30" customHeight="1" x14ac:dyDescent="0.25">
      <c r="A119" s="2">
        <v>9118</v>
      </c>
      <c r="B119" s="3" t="str">
        <f>HYPERLINK("https://minhtien.daitu.thainguyen.gov.vn/", "UBND Ủy ban nhân dân xã Minh Tiến tỉnh Hưng Yên")</f>
        <v>UBND Ủy ban nhân dân xã Minh Tiến tỉnh Hưng Yên</v>
      </c>
      <c r="C119" s="12" t="s">
        <v>342</v>
      </c>
      <c r="F119" s="5"/>
      <c r="G119" s="5"/>
      <c r="H119" s="5"/>
      <c r="I119" s="2"/>
      <c r="J119" s="2"/>
      <c r="K119" s="2"/>
      <c r="L119" s="2"/>
      <c r="M119" s="2"/>
      <c r="N119" s="5"/>
      <c r="O119" s="5"/>
      <c r="P119" s="5"/>
      <c r="Q119" s="5"/>
    </row>
    <row r="120" spans="1:17" ht="30" customHeight="1" x14ac:dyDescent="0.25">
      <c r="A120" s="2">
        <v>9119</v>
      </c>
      <c r="B120" s="1" t="str">
        <f>HYPERLINK("", "Công an xã Nguyên Hòa tỉnh Hưng Yên")</f>
        <v>Công an xã Nguyên Hòa tỉnh Hưng Yên</v>
      </c>
      <c r="C120" s="12" t="s">
        <v>342</v>
      </c>
      <c r="F120" s="5"/>
      <c r="G120" s="5"/>
      <c r="H120" s="5"/>
      <c r="I120" s="2"/>
      <c r="J120" s="2"/>
      <c r="K120" s="2"/>
      <c r="L120" s="2"/>
      <c r="M120" s="2"/>
      <c r="N120" s="5"/>
      <c r="O120" s="5"/>
      <c r="P120" s="5"/>
      <c r="Q120" s="5"/>
    </row>
    <row r="121" spans="1:17" ht="30" customHeight="1" x14ac:dyDescent="0.25">
      <c r="A121" s="2">
        <v>9120</v>
      </c>
      <c r="B121" s="3" t="str">
        <f>HYPERLINK("https://phucu.hungyen.gov.vn/", "UBND Ủy ban nhân dân xã Nguyên Hòa tỉnh Hưng Yên")</f>
        <v>UBND Ủy ban nhân dân xã Nguyên Hòa tỉnh Hưng Yên</v>
      </c>
      <c r="C121" s="12" t="s">
        <v>342</v>
      </c>
      <c r="F121" s="5"/>
      <c r="G121" s="5"/>
      <c r="H121" s="5"/>
      <c r="I121" s="2"/>
      <c r="J121" s="2"/>
      <c r="K121" s="2"/>
      <c r="L121" s="2"/>
      <c r="M121" s="2"/>
      <c r="N121" s="5"/>
      <c r="O121" s="5"/>
      <c r="P121" s="5"/>
      <c r="Q121" s="5"/>
    </row>
    <row r="122" spans="1:17" ht="30" customHeight="1" x14ac:dyDescent="0.25">
      <c r="A122" s="2">
        <v>9121</v>
      </c>
      <c r="B122" s="3" t="s">
        <v>36</v>
      </c>
      <c r="C122" s="14" t="s">
        <v>1</v>
      </c>
      <c r="F122" s="5"/>
      <c r="G122" s="5"/>
      <c r="H122" s="5"/>
      <c r="I122" s="2"/>
      <c r="J122" s="2"/>
      <c r="K122" s="2"/>
      <c r="L122" s="2"/>
      <c r="M122" s="2"/>
      <c r="N122" s="5"/>
      <c r="O122" s="5"/>
      <c r="P122" s="5"/>
      <c r="Q122" s="5"/>
    </row>
    <row r="123" spans="1:17" ht="30" customHeight="1" x14ac:dyDescent="0.25">
      <c r="A123" s="2">
        <v>9122</v>
      </c>
      <c r="B123" s="3" t="str">
        <f>HYPERLINK("https://canhsatquanlyhanhchinh.gov.vn/cong-an-trong-long-dan/cong-an-xa-tong-tran-huyen-phu-cu-tinh-hung-yen-khac-phuc-moi-kho-khan-phat-huy-vai-tro-nong-cot-trong-cong-tac-2545", "UBND Ủy ban nhân dân xã Tống Trân tỉnh Hưng Yên")</f>
        <v>UBND Ủy ban nhân dân xã Tống Trân tỉnh Hưng Yên</v>
      </c>
      <c r="C123" s="12" t="s">
        <v>342</v>
      </c>
      <c r="F123" s="5"/>
      <c r="G123" s="5"/>
      <c r="H123" s="5"/>
      <c r="I123" s="2"/>
      <c r="J123" s="2"/>
      <c r="K123" s="2"/>
      <c r="L123" s="2"/>
      <c r="M123" s="2"/>
      <c r="N123" s="5"/>
      <c r="O123" s="5"/>
      <c r="P123" s="5"/>
      <c r="Q123" s="5"/>
    </row>
    <row r="124" spans="1:17" ht="30" customHeight="1" x14ac:dyDescent="0.25">
      <c r="A124" s="2">
        <v>9123</v>
      </c>
      <c r="B124" s="1" t="str">
        <f>HYPERLINK("", "Công an phường Lê Hồng Phong tỉnh Thái Bình")</f>
        <v>Công an phường Lê Hồng Phong tỉnh Thái Bình</v>
      </c>
      <c r="C124" s="12" t="s">
        <v>342</v>
      </c>
      <c r="F124" s="5"/>
      <c r="G124" s="5"/>
      <c r="H124" s="5"/>
      <c r="I124" s="2"/>
      <c r="J124" s="2"/>
      <c r="K124" s="2"/>
      <c r="L124" s="2"/>
      <c r="M124" s="2"/>
      <c r="N124" s="5"/>
      <c r="O124" s="5"/>
      <c r="P124" s="5"/>
      <c r="Q124" s="5"/>
    </row>
    <row r="125" spans="1:17" ht="30" customHeight="1" x14ac:dyDescent="0.25">
      <c r="A125" s="2">
        <v>9124</v>
      </c>
      <c r="B125" s="3" t="str">
        <f>HYPERLINK("https://thanhpho.thaibinh.gov.vn/don-vi-hanh-chinh/phuong-le-hong-phong", "UBND Ủy ban nhân dân phường Lê Hồng Phong tỉnh Thái Bình")</f>
        <v>UBND Ủy ban nhân dân phường Lê Hồng Phong tỉnh Thái Bình</v>
      </c>
      <c r="C125" s="12" t="s">
        <v>342</v>
      </c>
      <c r="F125" s="5"/>
      <c r="G125" s="5"/>
      <c r="H125" s="5"/>
      <c r="I125" s="2"/>
      <c r="J125" s="2"/>
      <c r="K125" s="2"/>
      <c r="L125" s="2"/>
      <c r="M125" s="2"/>
      <c r="N125" s="5"/>
      <c r="O125" s="5"/>
      <c r="P125" s="5"/>
      <c r="Q125" s="5"/>
    </row>
    <row r="126" spans="1:17" ht="30" customHeight="1" x14ac:dyDescent="0.25">
      <c r="A126" s="2">
        <v>9125</v>
      </c>
      <c r="B126" s="3" t="str">
        <f>HYPERLINK("https://www.facebook.com/533850498026155", "Công an phường Bồ Xuyên tỉnh Thái Bình")</f>
        <v>Công an phường Bồ Xuyên tỉnh Thái Bình</v>
      </c>
      <c r="C126" s="12" t="s">
        <v>342</v>
      </c>
      <c r="D126" s="13" t="s">
        <v>343</v>
      </c>
      <c r="F126" s="5"/>
      <c r="G126" s="5"/>
      <c r="H126" s="5"/>
      <c r="I126" s="2"/>
      <c r="J126" s="2"/>
      <c r="K126" s="2"/>
      <c r="L126" s="2"/>
      <c r="M126" s="2"/>
      <c r="N126" s="5"/>
      <c r="O126" s="5"/>
      <c r="P126" s="5"/>
      <c r="Q126" s="5"/>
    </row>
    <row r="127" spans="1:17" ht="30" customHeight="1" x14ac:dyDescent="0.25">
      <c r="A127" s="2">
        <v>9126</v>
      </c>
      <c r="B127" s="3" t="str">
        <f>HYPERLINK("https://thaibinh.gov.vn/van-ban-phap-luat/van-ban-dieu-hanh/ve-viec-giao-dat-cho-uy-ban-nhan-dan-phuong-bo-xuyen-thanh-p.html", "UBND Ủy ban nhân dân phường Bồ Xuyên tỉnh Thái Bình")</f>
        <v>UBND Ủy ban nhân dân phường Bồ Xuyên tỉnh Thái Bình</v>
      </c>
      <c r="C127" s="12" t="s">
        <v>342</v>
      </c>
      <c r="F127" s="5"/>
      <c r="G127" s="5"/>
      <c r="H127" s="5"/>
      <c r="I127" s="2"/>
      <c r="J127" s="2"/>
      <c r="K127" s="2"/>
      <c r="L127" s="2"/>
      <c r="M127" s="2"/>
      <c r="N127" s="5"/>
      <c r="O127" s="5"/>
      <c r="P127" s="5"/>
      <c r="Q127" s="5"/>
    </row>
    <row r="128" spans="1:17" ht="30" customHeight="1" x14ac:dyDescent="0.25">
      <c r="A128" s="2">
        <v>9127</v>
      </c>
      <c r="B128" s="3" t="str">
        <f>HYPERLINK("https://www.facebook.com/p/C%C3%B4ng-An-ph%C6%B0%E1%BB%9Dng-%C4%90%E1%BB%81-Th%C3%A1m-th%C3%A0nh-ph%E1%BB%91-Th%C3%A1i-B%C3%ACnh-100072357731750/", "Công an phường Đề Thám tỉnh Thái Bình")</f>
        <v>Công an phường Đề Thám tỉnh Thái Bình</v>
      </c>
      <c r="C128" s="12" t="s">
        <v>342</v>
      </c>
      <c r="D128" s="13" t="s">
        <v>343</v>
      </c>
      <c r="F128" s="5"/>
      <c r="G128" s="5"/>
      <c r="H128" s="5"/>
      <c r="I128" s="2"/>
      <c r="J128" s="2"/>
      <c r="K128" s="2"/>
      <c r="L128" s="2"/>
      <c r="M128" s="2"/>
      <c r="N128" s="5"/>
      <c r="O128" s="5"/>
      <c r="P128" s="5"/>
      <c r="Q128" s="5"/>
    </row>
    <row r="129" spans="1:17" ht="30" customHeight="1" x14ac:dyDescent="0.25">
      <c r="A129" s="2">
        <v>9128</v>
      </c>
      <c r="B129" s="3" t="str">
        <f>HYPERLINK("https://congan.thaibinh.gov.vn/tin-tuc/tin-trong-nganh/phuong-de-tham-thanh-pho-thai-binh-to-chuc-diem-ngay-hoi-toa.html", "UBND Ủy ban nhân dân phường Đề Thám tỉnh Thái Bình")</f>
        <v>UBND Ủy ban nhân dân phường Đề Thám tỉnh Thái Bình</v>
      </c>
      <c r="C129" s="12" t="s">
        <v>342</v>
      </c>
      <c r="F129" s="5"/>
      <c r="G129" s="5"/>
      <c r="H129" s="5"/>
      <c r="I129" s="2"/>
      <c r="J129" s="2"/>
      <c r="K129" s="2"/>
      <c r="L129" s="2"/>
      <c r="M129" s="2"/>
      <c r="N129" s="5"/>
      <c r="O129" s="5"/>
      <c r="P129" s="5"/>
      <c r="Q129" s="5"/>
    </row>
    <row r="130" spans="1:17" ht="30" customHeight="1" x14ac:dyDescent="0.25">
      <c r="A130" s="2">
        <v>9129</v>
      </c>
      <c r="B130" s="3" t="s">
        <v>37</v>
      </c>
      <c r="C130" s="14" t="s">
        <v>1</v>
      </c>
      <c r="D130" s="13" t="s">
        <v>343</v>
      </c>
      <c r="F130" s="5"/>
      <c r="G130" s="5"/>
      <c r="H130" s="5"/>
      <c r="I130" s="2"/>
      <c r="J130" s="2"/>
      <c r="K130" s="2"/>
      <c r="L130" s="2"/>
      <c r="M130" s="2"/>
      <c r="N130" s="5"/>
      <c r="O130" s="5"/>
      <c r="P130" s="5"/>
      <c r="Q130" s="5"/>
    </row>
    <row r="131" spans="1:17" ht="30" customHeight="1" x14ac:dyDescent="0.25">
      <c r="A131" s="2">
        <v>9130</v>
      </c>
      <c r="B131" s="3" t="str">
        <f>HYPERLINK("https://thanhpho.thaibinh.gov.vn/don-vi-hanh-chinh/phuong-ky-ba", "UBND Ủy ban nhân dân phường Kỳ Bá tỉnh Thái Bình")</f>
        <v>UBND Ủy ban nhân dân phường Kỳ Bá tỉnh Thái Bình</v>
      </c>
      <c r="C131" s="12" t="s">
        <v>342</v>
      </c>
      <c r="F131" s="5"/>
      <c r="G131" s="5"/>
      <c r="H131" s="5"/>
      <c r="I131" s="2"/>
      <c r="J131" s="2"/>
      <c r="K131" s="2"/>
      <c r="L131" s="2"/>
      <c r="M131" s="2"/>
      <c r="N131" s="5"/>
      <c r="O131" s="5"/>
      <c r="P131" s="5"/>
      <c r="Q131" s="5"/>
    </row>
    <row r="132" spans="1:17" ht="30" customHeight="1" x14ac:dyDescent="0.25">
      <c r="A132" s="2">
        <v>9131</v>
      </c>
      <c r="B132" s="3" t="s">
        <v>38</v>
      </c>
      <c r="C132" s="14" t="s">
        <v>1</v>
      </c>
      <c r="F132" s="5"/>
      <c r="G132" s="5"/>
      <c r="H132" s="5"/>
      <c r="I132" s="2"/>
      <c r="J132" s="2"/>
      <c r="K132" s="2"/>
      <c r="L132" s="2"/>
      <c r="M132" s="2"/>
      <c r="N132" s="5"/>
      <c r="O132" s="5"/>
      <c r="P132" s="5"/>
      <c r="Q132" s="5"/>
    </row>
    <row r="133" spans="1:17" ht="30" customHeight="1" x14ac:dyDescent="0.25">
      <c r="A133" s="2">
        <v>9132</v>
      </c>
      <c r="B133" s="3" t="str">
        <f>HYPERLINK("https://thanhpho.thaibinh.gov.vn/", "UBND Ủy ban nhân dân phường Quang Trung tỉnh Thái Bình")</f>
        <v>UBND Ủy ban nhân dân phường Quang Trung tỉnh Thái Bình</v>
      </c>
      <c r="C133" s="12" t="s">
        <v>342</v>
      </c>
      <c r="F133" s="5"/>
      <c r="G133" s="5"/>
      <c r="H133" s="5"/>
      <c r="I133" s="2"/>
      <c r="J133" s="2"/>
      <c r="K133" s="2"/>
      <c r="L133" s="2"/>
      <c r="M133" s="2"/>
      <c r="N133" s="5"/>
      <c r="O133" s="5"/>
      <c r="P133" s="5"/>
      <c r="Q133" s="5"/>
    </row>
    <row r="134" spans="1:17" ht="30" customHeight="1" x14ac:dyDescent="0.25">
      <c r="A134" s="2">
        <v>9133</v>
      </c>
      <c r="B134" s="3" t="str">
        <f>HYPERLINK("https://www.facebook.com/p/C%C3%B4ng-an-ph%C6%B0%E1%BB%9Dng-Ph%C3%BA-Kh%C3%A1nh-TP-Th%C3%A1i-B%C3%ACnh-100061084563171/", "Công an phường Phú Khánh tỉnh Thái Bình")</f>
        <v>Công an phường Phú Khánh tỉnh Thái Bình</v>
      </c>
      <c r="C134" s="12" t="s">
        <v>342</v>
      </c>
      <c r="D134" s="13" t="s">
        <v>343</v>
      </c>
      <c r="F134" s="5"/>
      <c r="G134" s="5"/>
      <c r="H134" s="5"/>
      <c r="I134" s="2"/>
      <c r="J134" s="2"/>
      <c r="K134" s="2"/>
      <c r="L134" s="2"/>
      <c r="M134" s="2"/>
      <c r="N134" s="5"/>
      <c r="O134" s="5"/>
      <c r="P134" s="5"/>
      <c r="Q134" s="5"/>
    </row>
    <row r="135" spans="1:17" ht="30" customHeight="1" x14ac:dyDescent="0.25">
      <c r="A135" s="2">
        <v>9134</v>
      </c>
      <c r="B135" s="3" t="str">
        <f>HYPERLINK("https://thanhpho.thaibinh.gov.vn/don-vi-hanh-chinh/phuong-phu-khanh", "UBND Ủy ban nhân dân phường Phú Khánh tỉnh Thái Bình")</f>
        <v>UBND Ủy ban nhân dân phường Phú Khánh tỉnh Thái Bình</v>
      </c>
      <c r="C135" s="12" t="s">
        <v>342</v>
      </c>
      <c r="F135" s="5"/>
      <c r="G135" s="5"/>
      <c r="H135" s="5"/>
      <c r="I135" s="2"/>
      <c r="J135" s="2"/>
      <c r="K135" s="2"/>
      <c r="L135" s="2"/>
      <c r="M135" s="2"/>
      <c r="N135" s="5"/>
      <c r="O135" s="5"/>
      <c r="P135" s="5"/>
      <c r="Q135" s="5"/>
    </row>
    <row r="136" spans="1:17" ht="30" customHeight="1" x14ac:dyDescent="0.25">
      <c r="A136" s="2">
        <v>9135</v>
      </c>
      <c r="B136" s="3" t="s">
        <v>39</v>
      </c>
      <c r="C136" s="14" t="s">
        <v>1</v>
      </c>
      <c r="F136" s="5"/>
      <c r="G136" s="5"/>
      <c r="H136" s="5"/>
      <c r="I136" s="2"/>
      <c r="J136" s="2"/>
      <c r="K136" s="2"/>
      <c r="L136" s="2"/>
      <c r="M136" s="2"/>
      <c r="N136" s="5"/>
      <c r="O136" s="5"/>
      <c r="P136" s="5"/>
      <c r="Q136" s="5"/>
    </row>
    <row r="137" spans="1:17" ht="30" customHeight="1" x14ac:dyDescent="0.25">
      <c r="A137" s="2">
        <v>9136</v>
      </c>
      <c r="B137" s="3" t="str">
        <f>HYPERLINK("https://thanhpho.thaibinh.gov.vn/don-vi-hanh-chinh/phuong-tien-phong", "UBND Ủy ban nhân dân phường Tiền Phong tỉnh Thái Bình")</f>
        <v>UBND Ủy ban nhân dân phường Tiền Phong tỉnh Thái Bình</v>
      </c>
      <c r="C137" s="12" t="s">
        <v>342</v>
      </c>
      <c r="F137" s="5"/>
      <c r="G137" s="5"/>
      <c r="H137" s="5"/>
      <c r="I137" s="2"/>
      <c r="J137" s="2"/>
      <c r="K137" s="2"/>
      <c r="L137" s="2"/>
      <c r="M137" s="2"/>
      <c r="N137" s="5"/>
      <c r="O137" s="5"/>
      <c r="P137" s="5"/>
      <c r="Q137" s="5"/>
    </row>
    <row r="138" spans="1:17" ht="30" customHeight="1" x14ac:dyDescent="0.25">
      <c r="A138" s="2">
        <v>9137</v>
      </c>
      <c r="B138" s="3" t="str">
        <f>HYPERLINK("https://www.facebook.com/people/C%C3%B4ng-an-ph%C6%B0%E1%BB%9Dng-Tr%E1%BA%A7n-H%C6%B0ng-%C4%90%E1%BA%A1o-th%C3%A0nh-ph%E1%BB%91-Th%C3%A1i-B%C3%ACnh/100078892244352/", "Công an phường Trần Hưng Đạo tỉnh Thái Bình")</f>
        <v>Công an phường Trần Hưng Đạo tỉnh Thái Bình</v>
      </c>
      <c r="C138" s="12" t="s">
        <v>342</v>
      </c>
      <c r="F138" s="5"/>
      <c r="G138" s="5"/>
      <c r="H138" s="5"/>
      <c r="I138" s="2"/>
      <c r="J138" s="2"/>
      <c r="K138" s="2"/>
      <c r="L138" s="2"/>
      <c r="M138" s="2"/>
      <c r="N138" s="5"/>
      <c r="O138" s="5"/>
      <c r="P138" s="5"/>
      <c r="Q138" s="5"/>
    </row>
    <row r="139" spans="1:17" ht="30" customHeight="1" x14ac:dyDescent="0.25">
      <c r="A139" s="2">
        <v>9138</v>
      </c>
      <c r="B139" s="3" t="str">
        <f>HYPERLINK("https://soxaydung.thaibinh.gov.vn/tin-tuc/nha-o-va-tt-bds/thong-tin-cac-du-an-nha-o/-du-an-phat-trien-nha-o-thuong-mai-khu-nha-o-tai-to-21-phuon.html", "UBND Ủy ban nhân dân phường Trần Hưng Đạo tỉnh Thái Bình")</f>
        <v>UBND Ủy ban nhân dân phường Trần Hưng Đạo tỉnh Thái Bình</v>
      </c>
      <c r="C139" s="12" t="s">
        <v>342</v>
      </c>
      <c r="F139" s="5"/>
      <c r="G139" s="5"/>
      <c r="H139" s="5"/>
      <c r="I139" s="2"/>
      <c r="J139" s="2"/>
      <c r="K139" s="2"/>
      <c r="L139" s="2"/>
      <c r="M139" s="2"/>
      <c r="N139" s="5"/>
      <c r="O139" s="5"/>
      <c r="P139" s="5"/>
      <c r="Q139" s="5"/>
    </row>
    <row r="140" spans="1:17" ht="30" customHeight="1" x14ac:dyDescent="0.25">
      <c r="A140" s="2">
        <v>9139</v>
      </c>
      <c r="B140" s="3" t="s">
        <v>40</v>
      </c>
      <c r="C140" s="14" t="s">
        <v>1</v>
      </c>
      <c r="F140" s="5"/>
      <c r="G140" s="5"/>
      <c r="H140" s="5"/>
      <c r="I140" s="2"/>
      <c r="J140" s="2"/>
      <c r="K140" s="2"/>
      <c r="L140" s="2"/>
      <c r="M140" s="2"/>
      <c r="N140" s="5"/>
      <c r="O140" s="5"/>
      <c r="P140" s="5"/>
      <c r="Q140" s="5"/>
    </row>
    <row r="141" spans="1:17" ht="30" customHeight="1" x14ac:dyDescent="0.25">
      <c r="A141" s="2">
        <v>9140</v>
      </c>
      <c r="B141" s="3" t="str">
        <f>HYPERLINK("https://thanhpho.thaibinh.gov.vn/don-vi-hanh-chinh/phuong-tran-lam", "UBND Ủy ban nhân dân phường Trần Lãm tỉnh Thái Bình")</f>
        <v>UBND Ủy ban nhân dân phường Trần Lãm tỉnh Thái Bình</v>
      </c>
      <c r="C141" s="12" t="s">
        <v>342</v>
      </c>
      <c r="F141" s="5"/>
      <c r="G141" s="5"/>
      <c r="H141" s="5"/>
      <c r="I141" s="2"/>
      <c r="J141" s="2"/>
      <c r="K141" s="2"/>
      <c r="L141" s="2"/>
      <c r="M141" s="2"/>
      <c r="N141" s="5"/>
      <c r="O141" s="5"/>
      <c r="P141" s="5"/>
      <c r="Q141" s="5"/>
    </row>
    <row r="142" spans="1:17" ht="30" customHeight="1" x14ac:dyDescent="0.25">
      <c r="A142" s="2">
        <v>9141</v>
      </c>
      <c r="B142" s="1" t="str">
        <f>HYPERLINK("", "Công an xã Đông Hòa tỉnh Thái Bình")</f>
        <v>Công an xã Đông Hòa tỉnh Thái Bình</v>
      </c>
      <c r="C142" s="12" t="s">
        <v>342</v>
      </c>
      <c r="D142" s="13"/>
      <c r="F142" s="5"/>
      <c r="G142" s="5"/>
      <c r="H142" s="5"/>
      <c r="I142" s="2"/>
      <c r="J142" s="2"/>
      <c r="K142" s="2"/>
      <c r="L142" s="2"/>
      <c r="M142" s="2"/>
      <c r="N142" s="5"/>
      <c r="O142" s="5"/>
      <c r="P142" s="5"/>
      <c r="Q142" s="5"/>
    </row>
    <row r="143" spans="1:17" ht="30" customHeight="1" x14ac:dyDescent="0.25">
      <c r="A143" s="2">
        <v>9142</v>
      </c>
      <c r="B143" s="3" t="str">
        <f>HYPERLINK("https://thaibinh.gov.vn/tin-tuc/tin-kinh-te/xa-dong-hoa-thanh-pho-thai-binh-voi-thanh-tich-phat-trien-ng.html", "UBND Ủy ban nhân dân xã Đông Hòa tỉnh Thái Bình")</f>
        <v>UBND Ủy ban nhân dân xã Đông Hòa tỉnh Thái Bình</v>
      </c>
      <c r="C143" s="12" t="s">
        <v>342</v>
      </c>
      <c r="F143" s="5"/>
      <c r="G143" s="5"/>
      <c r="H143" s="5"/>
      <c r="I143" s="2"/>
      <c r="J143" s="2"/>
      <c r="K143" s="2"/>
      <c r="L143" s="2"/>
      <c r="M143" s="2"/>
      <c r="N143" s="5"/>
      <c r="O143" s="5"/>
      <c r="P143" s="5"/>
      <c r="Q143" s="5"/>
    </row>
    <row r="144" spans="1:17" ht="30" customHeight="1" x14ac:dyDescent="0.25">
      <c r="A144" s="2">
        <v>9143</v>
      </c>
      <c r="B144" s="3" t="s">
        <v>41</v>
      </c>
      <c r="C144" s="14" t="s">
        <v>1</v>
      </c>
      <c r="F144" s="5"/>
      <c r="G144" s="5"/>
      <c r="H144" s="5"/>
      <c r="I144" s="2"/>
      <c r="J144" s="2"/>
      <c r="K144" s="2"/>
      <c r="L144" s="2"/>
      <c r="M144" s="2"/>
      <c r="N144" s="5"/>
      <c r="O144" s="5"/>
      <c r="P144" s="5"/>
      <c r="Q144" s="5"/>
    </row>
    <row r="145" spans="1:17" ht="30" customHeight="1" x14ac:dyDescent="0.25">
      <c r="A145" s="2">
        <v>9144</v>
      </c>
      <c r="B145" s="3" t="str">
        <f>HYPERLINK("https://thanhpho.thaibinh.gov.vn/don-vi-hanh-chinh/phuong-hoang-dieu", "UBND Ủy ban nhân dân phường Hoàng Diệu tỉnh Thái Bình")</f>
        <v>UBND Ủy ban nhân dân phường Hoàng Diệu tỉnh Thái Bình</v>
      </c>
      <c r="C145" s="12" t="s">
        <v>342</v>
      </c>
      <c r="F145" s="5"/>
      <c r="G145" s="5"/>
      <c r="H145" s="5"/>
      <c r="I145" s="2"/>
      <c r="J145" s="2"/>
      <c r="K145" s="2"/>
      <c r="L145" s="2"/>
      <c r="M145" s="2"/>
      <c r="N145" s="5"/>
      <c r="O145" s="5"/>
      <c r="P145" s="5"/>
      <c r="Q145" s="5"/>
    </row>
    <row r="146" spans="1:17" ht="30" customHeight="1" x14ac:dyDescent="0.25">
      <c r="A146" s="2">
        <v>9145</v>
      </c>
      <c r="B146" s="3" t="str">
        <f>HYPERLINK("https://www.facebook.com/p/C%C3%B4ng-an-x%C3%A3-Ph%C3%BA-Xu%C3%A2n-th%C3%A0nh-ph%E1%BB%91-Th%C3%A1i-B%C3%ACnh-100061004888210/", "Công an xã Phú Xuân tỉnh Thái Bình")</f>
        <v>Công an xã Phú Xuân tỉnh Thái Bình</v>
      </c>
      <c r="C146" s="12" t="s">
        <v>342</v>
      </c>
      <c r="D146" s="11" t="s">
        <v>343</v>
      </c>
      <c r="F146" s="5"/>
      <c r="G146" s="5"/>
      <c r="H146" s="5"/>
      <c r="I146" s="2"/>
      <c r="J146" s="2"/>
      <c r="K146" s="2"/>
      <c r="L146" s="2"/>
      <c r="M146" s="2"/>
      <c r="N146" s="5"/>
      <c r="O146" s="5"/>
      <c r="P146" s="5"/>
      <c r="Q146" s="5"/>
    </row>
    <row r="147" spans="1:17" ht="30" customHeight="1" x14ac:dyDescent="0.25">
      <c r="A147" s="2">
        <v>9146</v>
      </c>
      <c r="B147" s="3" t="s">
        <v>42</v>
      </c>
      <c r="C147" s="14" t="s">
        <v>1</v>
      </c>
      <c r="F147" s="5"/>
      <c r="G147" s="5"/>
      <c r="H147" s="5"/>
      <c r="I147" s="2"/>
      <c r="J147" s="2"/>
      <c r="K147" s="2"/>
      <c r="L147" s="2"/>
      <c r="M147" s="2"/>
      <c r="N147" s="5"/>
      <c r="O147" s="5"/>
      <c r="P147" s="5"/>
      <c r="Q147" s="5"/>
    </row>
    <row r="148" spans="1:17" ht="30" customHeight="1" x14ac:dyDescent="0.25">
      <c r="A148" s="2">
        <v>9147</v>
      </c>
      <c r="B148" s="3" t="s">
        <v>43</v>
      </c>
      <c r="C148" s="14" t="s">
        <v>1</v>
      </c>
      <c r="D148" s="13" t="s">
        <v>343</v>
      </c>
      <c r="F148" s="5"/>
      <c r="G148" s="5"/>
      <c r="H148" s="5"/>
      <c r="I148" s="2"/>
      <c r="J148" s="2"/>
      <c r="K148" s="2"/>
      <c r="L148" s="2"/>
      <c r="M148" s="2"/>
      <c r="N148" s="5"/>
      <c r="O148" s="5"/>
      <c r="P148" s="5"/>
      <c r="Q148" s="5"/>
    </row>
    <row r="149" spans="1:17" ht="30" customHeight="1" x14ac:dyDescent="0.25">
      <c r="A149" s="2">
        <v>9148</v>
      </c>
      <c r="B149" s="3" t="s">
        <v>44</v>
      </c>
      <c r="C149" s="14" t="s">
        <v>1</v>
      </c>
      <c r="F149" s="5"/>
      <c r="G149" s="5"/>
      <c r="H149" s="5"/>
      <c r="I149" s="2"/>
      <c r="J149" s="2"/>
      <c r="K149" s="2"/>
      <c r="L149" s="2"/>
      <c r="M149" s="2"/>
      <c r="N149" s="5"/>
      <c r="O149" s="5"/>
      <c r="P149" s="5"/>
      <c r="Q149" s="5"/>
    </row>
    <row r="150" spans="1:17" ht="30" customHeight="1" x14ac:dyDescent="0.25">
      <c r="A150" s="2">
        <v>9149</v>
      </c>
      <c r="B150" s="3" t="s">
        <v>45</v>
      </c>
      <c r="C150" s="14" t="s">
        <v>1</v>
      </c>
      <c r="D150" s="11" t="s">
        <v>343</v>
      </c>
      <c r="F150" s="5"/>
      <c r="G150" s="5"/>
      <c r="H150" s="5"/>
      <c r="I150" s="2"/>
      <c r="J150" s="2"/>
      <c r="K150" s="2"/>
      <c r="L150" s="2"/>
      <c r="M150" s="2"/>
      <c r="N150" s="5"/>
      <c r="O150" s="5"/>
      <c r="P150" s="5"/>
      <c r="Q150" s="5"/>
    </row>
    <row r="151" spans="1:17" ht="30" customHeight="1" x14ac:dyDescent="0.25">
      <c r="A151" s="2">
        <v>9150</v>
      </c>
      <c r="B151" s="3" t="str">
        <f>HYPERLINK("https://vuthu.thaibinh.gov.vn/", "UBND Ủy ban nhân dân xã Vũ Chính tỉnh Thái Bình")</f>
        <v>UBND Ủy ban nhân dân xã Vũ Chính tỉnh Thái Bình</v>
      </c>
      <c r="C151" s="12" t="s">
        <v>342</v>
      </c>
      <c r="F151" s="5"/>
      <c r="G151" s="5"/>
      <c r="H151" s="5"/>
      <c r="I151" s="2"/>
      <c r="J151" s="2"/>
      <c r="K151" s="2"/>
      <c r="L151" s="2"/>
      <c r="M151" s="2"/>
      <c r="N151" s="5"/>
      <c r="O151" s="5"/>
      <c r="P151" s="5"/>
      <c r="Q151" s="5"/>
    </row>
    <row r="152" spans="1:17" ht="30" customHeight="1" x14ac:dyDescent="0.25">
      <c r="A152" s="2">
        <v>9151</v>
      </c>
      <c r="B152" s="3" t="str">
        <f>HYPERLINK("https://www.facebook.com/p/%C4%90o%C3%A0n-x%C3%A3-%C4%90%C3%B4ng-M%E1%BB%B9-Th%C3%A0nh-ph%E1%BB%91-Th%C3%A1i-B%C3%ACnh-100063664773718/", "Công an xã Đông Mỹ tỉnh Thái Bình")</f>
        <v>Công an xã Đông Mỹ tỉnh Thái Bình</v>
      </c>
      <c r="C152" s="12" t="s">
        <v>342</v>
      </c>
      <c r="F152" s="5"/>
      <c r="G152" s="5"/>
      <c r="H152" s="5"/>
      <c r="I152" s="2"/>
      <c r="J152" s="2"/>
      <c r="K152" s="2"/>
      <c r="L152" s="2"/>
      <c r="M152" s="2"/>
      <c r="N152" s="5"/>
      <c r="O152" s="5"/>
      <c r="P152" s="5"/>
      <c r="Q152" s="5"/>
    </row>
    <row r="153" spans="1:17" ht="30" customHeight="1" x14ac:dyDescent="0.25">
      <c r="A153" s="2">
        <v>9152</v>
      </c>
      <c r="B153" s="3" t="str">
        <f>HYPERLINK("https://thaibinh.gov.vn/van-ban-phap-luat/van-ban-dieu-hanh/ve-viec-cho-phep-uy-ban-nhan-dan-xa-dong-my-thanh-pho-thai-b3.html", "UBND Ủy ban nhân dân xã Đông Mỹ tỉnh Thái Bình")</f>
        <v>UBND Ủy ban nhân dân xã Đông Mỹ tỉnh Thái Bình</v>
      </c>
      <c r="C153" s="12" t="s">
        <v>342</v>
      </c>
      <c r="F153" s="5"/>
      <c r="G153" s="5"/>
      <c r="H153" s="5"/>
      <c r="I153" s="2"/>
      <c r="J153" s="2"/>
      <c r="K153" s="2"/>
      <c r="L153" s="2"/>
      <c r="M153" s="2"/>
      <c r="N153" s="5"/>
      <c r="O153" s="5"/>
      <c r="P153" s="5"/>
      <c r="Q153" s="5"/>
    </row>
    <row r="154" spans="1:17" ht="30" customHeight="1" x14ac:dyDescent="0.25">
      <c r="A154" s="2">
        <v>9153</v>
      </c>
      <c r="B154" s="3" t="str">
        <f>HYPERLINK("https://www.facebook.com/p/C%C3%B4ng-an-x%C3%A3-%C4%90%C3%B4ng-Th%E1%BB%8D-TP-Th%C3%A1i-B%C3%ACnh-100071936465870/?locale=it_IT", "Công an xã Đông Thọ tỉnh Thái Bình")</f>
        <v>Công an xã Đông Thọ tỉnh Thái Bình</v>
      </c>
      <c r="C154" s="12" t="s">
        <v>342</v>
      </c>
      <c r="F154" s="5"/>
      <c r="G154" s="5"/>
      <c r="H154" s="5"/>
      <c r="I154" s="2"/>
      <c r="J154" s="2"/>
      <c r="K154" s="2"/>
      <c r="L154" s="2"/>
      <c r="M154" s="2"/>
      <c r="N154" s="5"/>
      <c r="O154" s="5"/>
      <c r="P154" s="5"/>
      <c r="Q154" s="5"/>
    </row>
    <row r="155" spans="1:17" ht="30" customHeight="1" x14ac:dyDescent="0.25">
      <c r="A155" s="2">
        <v>9154</v>
      </c>
      <c r="B155" s="3" t="str">
        <f>HYPERLINK("https://thaibinh.gov.vn/van-ban-phap-luat/van-ban-dieu-hanh/ve-viec-cho-phep-ubnd-xa-dong-tho-thanh-pho-thai-binh-su-dun.html", "UBND Ủy ban nhân dân xã Đông Thọ tỉnh Thái Bình")</f>
        <v>UBND Ủy ban nhân dân xã Đông Thọ tỉnh Thái Bình</v>
      </c>
      <c r="C155" s="12" t="s">
        <v>342</v>
      </c>
      <c r="F155" s="5"/>
      <c r="G155" s="5"/>
      <c r="H155" s="5"/>
      <c r="I155" s="2"/>
      <c r="J155" s="2"/>
      <c r="K155" s="2"/>
      <c r="L155" s="2"/>
      <c r="M155" s="2"/>
      <c r="N155" s="5"/>
      <c r="O155" s="5"/>
      <c r="P155" s="5"/>
      <c r="Q155" s="5"/>
    </row>
    <row r="156" spans="1:17" ht="30" customHeight="1" x14ac:dyDescent="0.25">
      <c r="A156" s="2">
        <v>9155</v>
      </c>
      <c r="B156" s="1" t="str">
        <f>HYPERLINK("", "Công an xã Vũ Đông tỉnh Thái Bình")</f>
        <v>Công an xã Vũ Đông tỉnh Thái Bình</v>
      </c>
      <c r="C156" s="12" t="s">
        <v>342</v>
      </c>
      <c r="D156" s="13"/>
      <c r="F156" s="5"/>
      <c r="G156" s="5"/>
      <c r="H156" s="5"/>
      <c r="I156" s="2"/>
      <c r="J156" s="2"/>
      <c r="K156" s="2"/>
      <c r="L156" s="2"/>
      <c r="M156" s="2"/>
      <c r="N156" s="5"/>
      <c r="O156" s="5"/>
      <c r="P156" s="5"/>
      <c r="Q156" s="5"/>
    </row>
    <row r="157" spans="1:17" ht="30" customHeight="1" x14ac:dyDescent="0.25">
      <c r="A157" s="2">
        <v>9156</v>
      </c>
      <c r="B157" s="3" t="str">
        <f>HYPERLINK("https://thanhpho.thaibinh.gov.vn/don-vi-hanh-chinh/xa-vu-dong", "UBND Ủy ban nhân dân xã Vũ Đông tỉnh Thái Bình")</f>
        <v>UBND Ủy ban nhân dân xã Vũ Đông tỉnh Thái Bình</v>
      </c>
      <c r="C157" s="12" t="s">
        <v>342</v>
      </c>
      <c r="F157" s="5"/>
      <c r="G157" s="5"/>
      <c r="H157" s="5"/>
      <c r="I157" s="2"/>
      <c r="J157" s="2"/>
      <c r="K157" s="2"/>
      <c r="L157" s="2"/>
      <c r="M157" s="2"/>
      <c r="N157" s="5"/>
      <c r="O157" s="5"/>
      <c r="P157" s="5"/>
      <c r="Q157" s="5"/>
    </row>
    <row r="158" spans="1:17" ht="30" customHeight="1" x14ac:dyDescent="0.25">
      <c r="A158" s="2">
        <v>9157</v>
      </c>
      <c r="B158" s="3" t="str">
        <f>HYPERLINK("https://www.facebook.com/p/C%C3%B4ng-an-x%C3%A3-V%C5%A9-L%E1%BA%A1c-CATP-Th%C3%A1i-B%C3%ACnh-100072005928183/", "Công an xã Vũ Lạc tỉnh Thái Bình")</f>
        <v>Công an xã Vũ Lạc tỉnh Thái Bình</v>
      </c>
      <c r="C158" s="12" t="s">
        <v>342</v>
      </c>
      <c r="D158" s="13" t="s">
        <v>343</v>
      </c>
      <c r="F158" s="5"/>
      <c r="G158" s="5"/>
      <c r="H158" s="5"/>
      <c r="I158" s="2"/>
      <c r="J158" s="2"/>
      <c r="K158" s="2"/>
      <c r="L158" s="2"/>
      <c r="M158" s="2"/>
      <c r="N158" s="5"/>
      <c r="O158" s="5"/>
      <c r="P158" s="5"/>
      <c r="Q158" s="5"/>
    </row>
    <row r="159" spans="1:17" ht="30" customHeight="1" x14ac:dyDescent="0.25">
      <c r="A159" s="2">
        <v>9158</v>
      </c>
      <c r="B159" s="3" t="str">
        <f>HYPERLINK("https://vulac.thanhpho.thaibinh.gov.vn/", "UBND Ủy ban nhân dân xã Vũ Lạc tỉnh Thái Bình")</f>
        <v>UBND Ủy ban nhân dân xã Vũ Lạc tỉnh Thái Bình</v>
      </c>
      <c r="C159" s="12" t="s">
        <v>342</v>
      </c>
      <c r="F159" s="5"/>
      <c r="G159" s="5"/>
      <c r="H159" s="5"/>
      <c r="I159" s="2"/>
      <c r="J159" s="2"/>
      <c r="K159" s="2"/>
      <c r="L159" s="2"/>
      <c r="M159" s="2"/>
      <c r="N159" s="5"/>
      <c r="O159" s="5"/>
      <c r="P159" s="5"/>
      <c r="Q159" s="5"/>
    </row>
    <row r="160" spans="1:17" ht="30" customHeight="1" x14ac:dyDescent="0.25">
      <c r="A160" s="2">
        <v>9159</v>
      </c>
      <c r="B160" s="3" t="s">
        <v>46</v>
      </c>
      <c r="C160" s="14" t="s">
        <v>1</v>
      </c>
      <c r="F160" s="5"/>
      <c r="G160" s="5"/>
      <c r="H160" s="5"/>
      <c r="I160" s="2"/>
      <c r="J160" s="2"/>
      <c r="K160" s="2"/>
      <c r="L160" s="2"/>
      <c r="M160" s="2"/>
      <c r="N160" s="5"/>
      <c r="O160" s="5"/>
      <c r="P160" s="5"/>
      <c r="Q160" s="5"/>
    </row>
    <row r="161" spans="1:17" ht="30" customHeight="1" x14ac:dyDescent="0.25">
      <c r="A161" s="2">
        <v>9160</v>
      </c>
      <c r="B161" s="3" t="str">
        <f>HYPERLINK("https://thaibinh.gov.vn/van-ban-phap-luat/van-ban-dieu-hanh/ve-viec-giao-dat-cho-uy-ban-nhan-dan-xa-tan-binh-thanh-pho-t.html", "UBND Ủy ban nhân dân xã Tân Bình tỉnh Thái Bình")</f>
        <v>UBND Ủy ban nhân dân xã Tân Bình tỉnh Thái Bình</v>
      </c>
      <c r="C161" s="12" t="s">
        <v>342</v>
      </c>
      <c r="F161" s="5"/>
      <c r="G161" s="5"/>
      <c r="H161" s="5"/>
      <c r="I161" s="2"/>
      <c r="J161" s="2"/>
      <c r="K161" s="2"/>
      <c r="L161" s="2"/>
      <c r="M161" s="2"/>
      <c r="N161" s="5"/>
      <c r="O161" s="5"/>
      <c r="P161" s="5"/>
      <c r="Q161" s="5"/>
    </row>
    <row r="162" spans="1:17" ht="30" customHeight="1" x14ac:dyDescent="0.25">
      <c r="A162" s="2">
        <v>9161</v>
      </c>
      <c r="B162" s="1" t="str">
        <f>HYPERLINK("", "Công an thị trấn Quỳnh Côi tỉnh Thái Bình")</f>
        <v>Công an thị trấn Quỳnh Côi tỉnh Thái Bình</v>
      </c>
      <c r="C162" s="12" t="s">
        <v>342</v>
      </c>
      <c r="D162" s="13"/>
      <c r="F162" s="5"/>
      <c r="G162" s="5"/>
      <c r="H162" s="5"/>
      <c r="I162" s="2"/>
      <c r="J162" s="2"/>
      <c r="K162" s="2"/>
      <c r="L162" s="2"/>
      <c r="M162" s="2"/>
      <c r="N162" s="5"/>
      <c r="O162" s="5"/>
      <c r="P162" s="5"/>
      <c r="Q162" s="5"/>
    </row>
    <row r="163" spans="1:17" ht="30" customHeight="1" x14ac:dyDescent="0.25">
      <c r="A163" s="2">
        <v>9162</v>
      </c>
      <c r="B163" s="3" t="str">
        <f>HYPERLINK("https://quynhphu.thaibinh.gov.vn/", "UBND Ủy ban nhân dân thị trấn Quỳnh Côi tỉnh Thái Bình")</f>
        <v>UBND Ủy ban nhân dân thị trấn Quỳnh Côi tỉnh Thái Bình</v>
      </c>
      <c r="C163" s="12" t="s">
        <v>342</v>
      </c>
      <c r="F163" s="5"/>
      <c r="G163" s="5"/>
      <c r="H163" s="5"/>
      <c r="I163" s="2"/>
      <c r="J163" s="2"/>
      <c r="K163" s="2"/>
      <c r="L163" s="2"/>
      <c r="M163" s="2"/>
      <c r="N163" s="5"/>
      <c r="O163" s="5"/>
      <c r="P163" s="5"/>
      <c r="Q163" s="5"/>
    </row>
    <row r="164" spans="1:17" ht="30" customHeight="1" x14ac:dyDescent="0.25">
      <c r="A164" s="2">
        <v>9163</v>
      </c>
      <c r="B164" s="1" t="str">
        <f>HYPERLINK("", "Công an xã An Khê tỉnh Thái Bình")</f>
        <v>Công an xã An Khê tỉnh Thái Bình</v>
      </c>
      <c r="C164" s="12" t="s">
        <v>342</v>
      </c>
      <c r="D164" s="13"/>
      <c r="F164" s="5"/>
      <c r="G164" s="5"/>
      <c r="H164" s="5"/>
      <c r="I164" s="2"/>
      <c r="J164" s="2"/>
      <c r="K164" s="2"/>
      <c r="L164" s="2"/>
      <c r="M164" s="2"/>
      <c r="N164" s="5"/>
      <c r="O164" s="5"/>
      <c r="P164" s="5"/>
      <c r="Q164" s="5"/>
    </row>
    <row r="165" spans="1:17" ht="30" customHeight="1" x14ac:dyDescent="0.25">
      <c r="A165" s="2">
        <v>9164</v>
      </c>
      <c r="B165" s="3" t="str">
        <f>HYPERLINK("https://thaibinh.gov.vn/van-ban-phap-luat/van-ban-dieu-hanh/ve-viec-cho-phep-uy-ban-nhan-dan-xa-an-khe-huyen-quynh-phu-s.html", "UBND Ủy ban nhân dân xã An Khê tỉnh Thái Bình")</f>
        <v>UBND Ủy ban nhân dân xã An Khê tỉnh Thái Bình</v>
      </c>
      <c r="C165" s="12" t="s">
        <v>342</v>
      </c>
      <c r="F165" s="5"/>
      <c r="G165" s="5"/>
      <c r="H165" s="5"/>
      <c r="I165" s="2"/>
      <c r="J165" s="2"/>
      <c r="K165" s="2"/>
      <c r="L165" s="2"/>
      <c r="M165" s="2"/>
      <c r="N165" s="5"/>
      <c r="O165" s="5"/>
      <c r="P165" s="5"/>
      <c r="Q165" s="5"/>
    </row>
    <row r="166" spans="1:17" ht="30" customHeight="1" x14ac:dyDescent="0.25">
      <c r="A166" s="2">
        <v>9165</v>
      </c>
      <c r="B166" s="1" t="str">
        <f>HYPERLINK("", "Công an xã An Đồng tỉnh Thái Bình")</f>
        <v>Công an xã An Đồng tỉnh Thái Bình</v>
      </c>
      <c r="C166" s="12" t="s">
        <v>342</v>
      </c>
      <c r="F166" s="5"/>
      <c r="G166" s="5"/>
      <c r="H166" s="5"/>
      <c r="I166" s="2"/>
      <c r="J166" s="2"/>
      <c r="K166" s="2"/>
      <c r="L166" s="2"/>
      <c r="M166" s="2"/>
      <c r="N166" s="5"/>
      <c r="O166" s="5"/>
      <c r="P166" s="5"/>
      <c r="Q166" s="5"/>
    </row>
    <row r="167" spans="1:17" ht="30" customHeight="1" x14ac:dyDescent="0.25">
      <c r="A167" s="2">
        <v>9166</v>
      </c>
      <c r="B167" s="3" t="str">
        <f>HYPERLINK("https://thaibinh.gov.vn/", "UBND Ủy ban nhân dân xã An Đồng tỉnh Thái Bình")</f>
        <v>UBND Ủy ban nhân dân xã An Đồng tỉnh Thái Bình</v>
      </c>
      <c r="C167" s="12" t="s">
        <v>342</v>
      </c>
      <c r="F167" s="5"/>
      <c r="G167" s="5"/>
      <c r="H167" s="5"/>
      <c r="I167" s="2"/>
      <c r="J167" s="2"/>
      <c r="K167" s="2"/>
      <c r="L167" s="2"/>
      <c r="M167" s="2"/>
      <c r="N167" s="5"/>
      <c r="O167" s="5"/>
      <c r="P167" s="5"/>
      <c r="Q167" s="5"/>
    </row>
    <row r="168" spans="1:17" ht="30" customHeight="1" x14ac:dyDescent="0.25">
      <c r="A168" s="2">
        <v>9167</v>
      </c>
      <c r="B168" s="3" t="str">
        <f>HYPERLINK("https://www.facebook.com/people/C%C3%B4ng-An-X%C3%A3-Qu%E1%BB%B3nh-Hoa-Qu%E1%BB%B3nh-Ph%E1%BB%A5-Th%C3%A1i-Binh/100059689203802/", "Công an xã Quỳnh Hoa tỉnh Thái Bình")</f>
        <v>Công an xã Quỳnh Hoa tỉnh Thái Bình</v>
      </c>
      <c r="C168" s="12" t="s">
        <v>342</v>
      </c>
      <c r="D168" s="11" t="s">
        <v>343</v>
      </c>
      <c r="F168" s="5"/>
      <c r="G168" s="5"/>
      <c r="H168" s="5"/>
      <c r="I168" s="2"/>
      <c r="J168" s="2"/>
      <c r="K168" s="2"/>
      <c r="L168" s="2"/>
      <c r="M168" s="2"/>
      <c r="N168" s="5"/>
      <c r="O168" s="5"/>
      <c r="P168" s="5"/>
      <c r="Q168" s="5"/>
    </row>
    <row r="169" spans="1:17" ht="30" customHeight="1" x14ac:dyDescent="0.25">
      <c r="A169" s="2">
        <v>9168</v>
      </c>
      <c r="B169" s="3" t="str">
        <f>HYPERLINK("https://quynhphu.thaibinh.gov.vn/", "UBND Ủy ban nhân dân xã Quỳnh Hoa tỉnh Thái Bình")</f>
        <v>UBND Ủy ban nhân dân xã Quỳnh Hoa tỉnh Thái Bình</v>
      </c>
      <c r="C169" s="12" t="s">
        <v>342</v>
      </c>
      <c r="F169" s="5"/>
      <c r="G169" s="5"/>
      <c r="H169" s="5"/>
      <c r="I169" s="2"/>
      <c r="J169" s="2"/>
      <c r="K169" s="2"/>
      <c r="L169" s="2"/>
      <c r="M169" s="2"/>
      <c r="N169" s="5"/>
      <c r="O169" s="5"/>
      <c r="P169" s="5"/>
      <c r="Q169" s="5"/>
    </row>
    <row r="170" spans="1:17" ht="30" customHeight="1" x14ac:dyDescent="0.25">
      <c r="A170" s="2">
        <v>9169</v>
      </c>
      <c r="B170" s="1" t="str">
        <f>HYPERLINK("https://www.facebook.com/profile.php?id=61550743418110", "Công an xã Quỳnh Lâm tỉnh Thái Bình")</f>
        <v>Công an xã Quỳnh Lâm tỉnh Thái Bình</v>
      </c>
      <c r="C170" s="12" t="s">
        <v>342</v>
      </c>
      <c r="D170" s="11" t="s">
        <v>343</v>
      </c>
      <c r="F170" s="5"/>
      <c r="G170" s="5"/>
      <c r="H170" s="5"/>
      <c r="I170" s="2"/>
      <c r="J170" s="2"/>
      <c r="K170" s="2"/>
      <c r="L170" s="2"/>
      <c r="M170" s="2"/>
      <c r="N170" s="5"/>
      <c r="O170" s="5"/>
      <c r="P170" s="5"/>
      <c r="Q170" s="5"/>
    </row>
    <row r="171" spans="1:17" ht="30" customHeight="1" x14ac:dyDescent="0.25">
      <c r="A171" s="2">
        <v>9170</v>
      </c>
      <c r="B171" s="3" t="str">
        <f>HYPERLINK("https://quynhphu.thaibinh.gov.vn/", "UBND Ủy ban nhân dân xã Quỳnh Lâm tỉnh Thái Bình")</f>
        <v>UBND Ủy ban nhân dân xã Quỳnh Lâm tỉnh Thái Bình</v>
      </c>
      <c r="C171" s="12" t="s">
        <v>342</v>
      </c>
      <c r="F171" s="5"/>
      <c r="G171" s="5"/>
      <c r="H171" s="5"/>
      <c r="I171" s="2"/>
      <c r="J171" s="2"/>
      <c r="K171" s="2"/>
      <c r="L171" s="2"/>
      <c r="M171" s="2"/>
      <c r="N171" s="5"/>
      <c r="O171" s="5"/>
      <c r="P171" s="5"/>
      <c r="Q171" s="5"/>
    </row>
    <row r="172" spans="1:17" ht="30" customHeight="1" x14ac:dyDescent="0.25">
      <c r="A172" s="2">
        <v>9171</v>
      </c>
      <c r="B172" s="3" t="str">
        <f>HYPERLINK("https://www.facebook.com/p/C%C3%B4ng-An-X%C3%A3-Qu%E1%BB%B3nh-Th%E1%BB%8D-100065240926119/", "Công an xã Quỳnh Thọ tỉnh Thái Bình")</f>
        <v>Công an xã Quỳnh Thọ tỉnh Thái Bình</v>
      </c>
      <c r="C172" s="12" t="s">
        <v>342</v>
      </c>
      <c r="D172" s="13" t="s">
        <v>343</v>
      </c>
      <c r="F172" s="5"/>
      <c r="G172" s="5"/>
      <c r="H172" s="5"/>
      <c r="I172" s="2"/>
      <c r="J172" s="2"/>
      <c r="K172" s="2"/>
      <c r="L172" s="2"/>
      <c r="M172" s="2"/>
      <c r="N172" s="5"/>
      <c r="O172" s="5"/>
      <c r="P172" s="5"/>
      <c r="Q172" s="5"/>
    </row>
    <row r="173" spans="1:17" ht="30" customHeight="1" x14ac:dyDescent="0.25">
      <c r="A173" s="2">
        <v>9172</v>
      </c>
      <c r="B173" s="3" t="str">
        <f>HYPERLINK("https://thaibinh.gov.vn/van-ban-phap-luat/van-ban-dieu-hanh/ve-viec-cho-phep-uy-ban-nhan-dan-xa-quynh-tho-huyen-quynh-ph2.html", "UBND Ủy ban nhân dân xã Quỳnh Thọ tỉnh Thái Bình")</f>
        <v>UBND Ủy ban nhân dân xã Quỳnh Thọ tỉnh Thái Bình</v>
      </c>
      <c r="C173" s="12" t="s">
        <v>342</v>
      </c>
      <c r="F173" s="5"/>
      <c r="G173" s="5"/>
      <c r="H173" s="5"/>
      <c r="I173" s="2"/>
      <c r="J173" s="2"/>
      <c r="K173" s="2"/>
      <c r="L173" s="2"/>
      <c r="M173" s="2"/>
      <c r="N173" s="5"/>
      <c r="O173" s="5"/>
      <c r="P173" s="5"/>
      <c r="Q173" s="5"/>
    </row>
    <row r="174" spans="1:17" ht="30" customHeight="1" x14ac:dyDescent="0.25">
      <c r="A174" s="2">
        <v>9173</v>
      </c>
      <c r="B174" s="3" t="str">
        <f>HYPERLINK("https://www.facebook.com/groups/496281170389358/", "Công an xã An Hiệp tỉnh Thái Bình")</f>
        <v>Công an xã An Hiệp tỉnh Thái Bình</v>
      </c>
      <c r="C174" s="12" t="s">
        <v>342</v>
      </c>
      <c r="D174" s="13" t="s">
        <v>343</v>
      </c>
      <c r="F174" s="5"/>
      <c r="G174" s="5"/>
      <c r="H174" s="5"/>
      <c r="I174" s="2"/>
      <c r="J174" s="2"/>
      <c r="K174" s="2"/>
      <c r="L174" s="2"/>
      <c r="M174" s="2"/>
      <c r="N174" s="5"/>
      <c r="O174" s="5"/>
      <c r="P174" s="5"/>
      <c r="Q174" s="5"/>
    </row>
    <row r="175" spans="1:17" ht="30" customHeight="1" x14ac:dyDescent="0.25">
      <c r="A175" s="2">
        <v>9174</v>
      </c>
      <c r="B175" s="3" t="str">
        <f>HYPERLINK("https://thaibinh.gov.vn/van-ban-phap-luat/quyet-dinh-ve-viec-cho-phep-uy-ban-nhan-dan-xa-an-hiep-huyen.html", "UBND Ủy ban nhân dân xã An Hiệp tỉnh Thái Bình")</f>
        <v>UBND Ủy ban nhân dân xã An Hiệp tỉnh Thái Bình</v>
      </c>
      <c r="C175" s="12" t="s">
        <v>342</v>
      </c>
      <c r="F175" s="5"/>
      <c r="G175" s="5"/>
      <c r="H175" s="5"/>
      <c r="I175" s="2"/>
      <c r="J175" s="2"/>
      <c r="K175" s="2"/>
      <c r="L175" s="2"/>
      <c r="M175" s="2"/>
      <c r="N175" s="5"/>
      <c r="O175" s="5"/>
      <c r="P175" s="5"/>
      <c r="Q175" s="5"/>
    </row>
    <row r="176" spans="1:17" ht="30" customHeight="1" x14ac:dyDescent="0.25">
      <c r="A176" s="2">
        <v>9175</v>
      </c>
      <c r="B176" s="3" t="str">
        <f>HYPERLINK("https://www.facebook.com/p/C%C3%B4ng-an-x%C3%A3-Qu%E1%BB%B3nh-Ho%C3%A0ng-100071703224611/", "Công an xã Quỳnh Hoàng tỉnh Thái Bình")</f>
        <v>Công an xã Quỳnh Hoàng tỉnh Thái Bình</v>
      </c>
      <c r="C176" s="12" t="s">
        <v>342</v>
      </c>
      <c r="D176" s="13" t="s">
        <v>343</v>
      </c>
      <c r="F176" s="5"/>
      <c r="G176" s="5"/>
      <c r="H176" s="5"/>
      <c r="I176" s="2"/>
      <c r="J176" s="2"/>
      <c r="K176" s="2"/>
      <c r="L176" s="2"/>
      <c r="M176" s="2"/>
      <c r="N176" s="5"/>
      <c r="O176" s="5"/>
      <c r="P176" s="5"/>
      <c r="Q176" s="5"/>
    </row>
    <row r="177" spans="1:17" ht="30" customHeight="1" x14ac:dyDescent="0.25">
      <c r="A177" s="2">
        <v>9176</v>
      </c>
      <c r="B177" s="3" t="str">
        <f>HYPERLINK("https://thaibinh.gov.vn/van-ban-phap-luat/van-ban-dieu-hanh/ve-viec-cho-phep-uy-ban-nhan-dan-xa-quynh-hoang-huyen-quynh-2.html", "UBND Ủy ban nhân dân xã Quỳnh Hoàng tỉnh Thái Bình")</f>
        <v>UBND Ủy ban nhân dân xã Quỳnh Hoàng tỉnh Thái Bình</v>
      </c>
      <c r="C177" s="12" t="s">
        <v>342</v>
      </c>
      <c r="F177" s="5"/>
      <c r="G177" s="5"/>
      <c r="H177" s="5"/>
      <c r="I177" s="2"/>
      <c r="J177" s="2"/>
      <c r="K177" s="2"/>
      <c r="L177" s="2"/>
      <c r="M177" s="2"/>
      <c r="N177" s="5"/>
      <c r="O177" s="5"/>
      <c r="P177" s="5"/>
      <c r="Q177" s="5"/>
    </row>
    <row r="178" spans="1:17" ht="30" customHeight="1" x14ac:dyDescent="0.25">
      <c r="A178" s="2">
        <v>9177</v>
      </c>
      <c r="B178" s="1" t="str">
        <f>HYPERLINK("https://www.facebook.com/profile.php?id=100064223256283", "Công an xã Quỳnh Giao tỉnh Thái Bình")</f>
        <v>Công an xã Quỳnh Giao tỉnh Thái Bình</v>
      </c>
      <c r="C178" s="12" t="s">
        <v>342</v>
      </c>
      <c r="D178" s="13" t="s">
        <v>343</v>
      </c>
      <c r="F178" s="5"/>
      <c r="G178" s="5"/>
      <c r="H178" s="5"/>
      <c r="I178" s="2"/>
      <c r="J178" s="2"/>
      <c r="K178" s="2"/>
      <c r="L178" s="2"/>
      <c r="M178" s="2"/>
      <c r="N178" s="5"/>
      <c r="O178" s="5"/>
      <c r="P178" s="5"/>
      <c r="Q178" s="5"/>
    </row>
    <row r="179" spans="1:17" ht="30" customHeight="1" x14ac:dyDescent="0.25">
      <c r="A179" s="2">
        <v>9178</v>
      </c>
      <c r="B179" s="3" t="str">
        <f>HYPERLINK("https://quynhphu.thaibinh.gov.vn/danh-sach-cac-xa/xa-quynh-giao2", "UBND Ủy ban nhân dân xã Quỳnh Giao tỉnh Thái Bình")</f>
        <v>UBND Ủy ban nhân dân xã Quỳnh Giao tỉnh Thái Bình</v>
      </c>
      <c r="C179" s="12" t="s">
        <v>342</v>
      </c>
      <c r="F179" s="5"/>
      <c r="G179" s="5"/>
      <c r="H179" s="5"/>
      <c r="I179" s="2"/>
      <c r="J179" s="2"/>
      <c r="K179" s="2"/>
      <c r="L179" s="2"/>
      <c r="M179" s="2"/>
      <c r="N179" s="5"/>
      <c r="O179" s="5"/>
      <c r="P179" s="5"/>
      <c r="Q179" s="5"/>
    </row>
    <row r="180" spans="1:17" ht="30" customHeight="1" x14ac:dyDescent="0.25">
      <c r="A180" s="2">
        <v>9179</v>
      </c>
      <c r="B180" s="1" t="str">
        <f>HYPERLINK("https://www.facebook.com/profile.php?id=100080097829182", "Công an xã An Thái tỉnh Thái Bình")</f>
        <v>Công an xã An Thái tỉnh Thái Bình</v>
      </c>
      <c r="C180" s="12" t="s">
        <v>342</v>
      </c>
      <c r="D180" s="13" t="s">
        <v>343</v>
      </c>
      <c r="F180" s="5"/>
      <c r="G180" s="5"/>
      <c r="H180" s="5"/>
      <c r="I180" s="2"/>
      <c r="J180" s="2"/>
      <c r="K180" s="2"/>
      <c r="L180" s="2"/>
      <c r="M180" s="2"/>
      <c r="N180" s="5"/>
      <c r="O180" s="5"/>
      <c r="P180" s="5"/>
      <c r="Q180" s="5"/>
    </row>
    <row r="181" spans="1:17" ht="30" customHeight="1" x14ac:dyDescent="0.25">
      <c r="A181" s="2">
        <v>9180</v>
      </c>
      <c r="B181" s="3" t="str">
        <f>HYPERLINK("https://thaibinh.gov.vn/", "UBND Ủy ban nhân dân xã An Thái tỉnh Thái Bình")</f>
        <v>UBND Ủy ban nhân dân xã An Thái tỉnh Thái Bình</v>
      </c>
      <c r="C181" s="12" t="s">
        <v>342</v>
      </c>
      <c r="F181" s="5"/>
      <c r="G181" s="5"/>
      <c r="H181" s="5"/>
      <c r="I181" s="2"/>
      <c r="J181" s="2"/>
      <c r="K181" s="2"/>
      <c r="L181" s="2"/>
      <c r="M181" s="2"/>
      <c r="N181" s="5"/>
      <c r="O181" s="5"/>
      <c r="P181" s="5"/>
      <c r="Q181" s="5"/>
    </row>
    <row r="182" spans="1:17" ht="30" customHeight="1" x14ac:dyDescent="0.25">
      <c r="A182" s="2">
        <v>9181</v>
      </c>
      <c r="B182" s="1" t="str">
        <f>HYPERLINK("", "Công an xã An Cầu tỉnh Thái Bình")</f>
        <v>Công an xã An Cầu tỉnh Thái Bình</v>
      </c>
      <c r="C182" s="12" t="s">
        <v>342</v>
      </c>
      <c r="F182" s="5"/>
      <c r="G182" s="5"/>
      <c r="H182" s="5"/>
      <c r="I182" s="2"/>
      <c r="J182" s="2"/>
      <c r="K182" s="2"/>
      <c r="L182" s="2"/>
      <c r="M182" s="2"/>
      <c r="N182" s="5"/>
      <c r="O182" s="5"/>
      <c r="P182" s="5"/>
      <c r="Q182" s="5"/>
    </row>
    <row r="183" spans="1:17" ht="30" customHeight="1" x14ac:dyDescent="0.25">
      <c r="A183" s="2">
        <v>9182</v>
      </c>
      <c r="B183" s="3" t="str">
        <f>HYPERLINK("https://thaibinh.gov.vn/van-ban-phap-luat/van-ban-dieu-hanh/ve-viec-cho-phep-uy-ban-nhan-dan-xa-an-cau-huyen-quynh-phu-s.html", "UBND Ủy ban nhân dân xã An Cầu tỉnh Thái Bình")</f>
        <v>UBND Ủy ban nhân dân xã An Cầu tỉnh Thái Bình</v>
      </c>
      <c r="C183" s="12" t="s">
        <v>342</v>
      </c>
      <c r="F183" s="5"/>
      <c r="G183" s="5"/>
      <c r="H183" s="5"/>
      <c r="I183" s="2"/>
      <c r="J183" s="2"/>
      <c r="K183" s="2"/>
      <c r="L183" s="2"/>
      <c r="M183" s="2"/>
      <c r="N183" s="5"/>
      <c r="O183" s="5"/>
      <c r="P183" s="5"/>
      <c r="Q183" s="5"/>
    </row>
    <row r="184" spans="1:17" ht="30" customHeight="1" x14ac:dyDescent="0.25">
      <c r="A184" s="2">
        <v>9183</v>
      </c>
      <c r="B184" s="3" t="str">
        <f>HYPERLINK("https://www.facebook.com/p/C%C3%B4ng-an-x%C3%A3-Qu%E1%BB%B3nh-H%E1%BB%93ng-huy%E1%BB%87n-Qu%E1%BB%B3nh-Ph%E1%BB%A5-t%E1%BB%89nh-Th%C3%A1i-B%C3%ACnh-100054208164938/", "Công an xã Quỳnh Hồng tỉnh Thái Bình")</f>
        <v>Công an xã Quỳnh Hồng tỉnh Thái Bình</v>
      </c>
      <c r="C184" s="12" t="s">
        <v>342</v>
      </c>
      <c r="D184" s="13" t="s">
        <v>343</v>
      </c>
      <c r="F184" s="5"/>
      <c r="G184" s="5"/>
      <c r="H184" s="5"/>
      <c r="I184" s="2"/>
      <c r="J184" s="2"/>
      <c r="K184" s="2"/>
      <c r="L184" s="2"/>
      <c r="M184" s="2"/>
      <c r="N184" s="5"/>
      <c r="O184" s="5"/>
      <c r="P184" s="5"/>
      <c r="Q184" s="5"/>
    </row>
    <row r="185" spans="1:17" ht="30" customHeight="1" x14ac:dyDescent="0.25">
      <c r="A185" s="2">
        <v>9184</v>
      </c>
      <c r="B185" s="3" t="str">
        <f>HYPERLINK("https://thaibinh.gov.vn/van-ban-phap-luat/van-ban-dieu-hanh/ve-viec-cho-phep-uy-ban-nhan-dan-xa-quynh-hong-huyen-quynh-p3.html", "UBND Ủy ban nhân dân xã Quỳnh Hồng tỉnh Thái Bình")</f>
        <v>UBND Ủy ban nhân dân xã Quỳnh Hồng tỉnh Thái Bình</v>
      </c>
      <c r="C185" s="12" t="s">
        <v>342</v>
      </c>
      <c r="F185" s="5"/>
      <c r="G185" s="5"/>
      <c r="H185" s="5"/>
      <c r="I185" s="2"/>
      <c r="J185" s="2"/>
      <c r="K185" s="2"/>
      <c r="L185" s="2"/>
      <c r="M185" s="2"/>
      <c r="N185" s="5"/>
      <c r="O185" s="5"/>
      <c r="P185" s="5"/>
      <c r="Q185" s="5"/>
    </row>
    <row r="186" spans="1:17" ht="30" customHeight="1" x14ac:dyDescent="0.25">
      <c r="A186" s="2">
        <v>9185</v>
      </c>
      <c r="B186" s="3" t="s">
        <v>47</v>
      </c>
      <c r="C186" s="14" t="s">
        <v>1</v>
      </c>
      <c r="D186" s="13" t="s">
        <v>343</v>
      </c>
      <c r="F186" s="5"/>
      <c r="G186" s="5"/>
      <c r="H186" s="5"/>
      <c r="I186" s="2"/>
      <c r="J186" s="2"/>
      <c r="K186" s="2"/>
      <c r="L186" s="2"/>
      <c r="M186" s="2"/>
      <c r="N186" s="5"/>
      <c r="O186" s="5"/>
      <c r="P186" s="5"/>
      <c r="Q186" s="5"/>
    </row>
    <row r="187" spans="1:17" ht="30" customHeight="1" x14ac:dyDescent="0.25">
      <c r="A187" s="2">
        <v>9186</v>
      </c>
      <c r="B187" s="3" t="str">
        <f>HYPERLINK("https://quynhphu.thaibinh.gov.vn/", "UBND Ủy ban nhân dân xã Quỳnh Khê tỉnh Thái Bình")</f>
        <v>UBND Ủy ban nhân dân xã Quỳnh Khê tỉnh Thái Bình</v>
      </c>
      <c r="C187" s="12" t="s">
        <v>342</v>
      </c>
      <c r="F187" s="5"/>
      <c r="G187" s="5"/>
      <c r="H187" s="5"/>
      <c r="I187" s="2"/>
      <c r="J187" s="2"/>
      <c r="K187" s="2"/>
      <c r="L187" s="2"/>
      <c r="M187" s="2"/>
      <c r="N187" s="5"/>
      <c r="O187" s="5"/>
      <c r="P187" s="5"/>
      <c r="Q187" s="5"/>
    </row>
    <row r="188" spans="1:17" ht="30" customHeight="1" x14ac:dyDescent="0.25">
      <c r="A188" s="2">
        <v>9187</v>
      </c>
      <c r="B188" s="1" t="str">
        <f>HYPERLINK("", "Công an xã Quỳnh Minh tỉnh Thái Bình")</f>
        <v>Công an xã Quỳnh Minh tỉnh Thái Bình</v>
      </c>
      <c r="C188" s="12" t="s">
        <v>342</v>
      </c>
      <c r="D188" s="13"/>
      <c r="F188" s="5"/>
      <c r="G188" s="5"/>
      <c r="H188" s="5"/>
      <c r="I188" s="2"/>
      <c r="J188" s="2"/>
      <c r="K188" s="2"/>
      <c r="L188" s="2"/>
      <c r="M188" s="2"/>
      <c r="N188" s="5"/>
      <c r="O188" s="5"/>
      <c r="P188" s="5"/>
      <c r="Q188" s="5"/>
    </row>
    <row r="189" spans="1:17" ht="30" customHeight="1" x14ac:dyDescent="0.25">
      <c r="A189" s="2">
        <v>9188</v>
      </c>
      <c r="B189" s="3" t="str">
        <f>HYPERLINK("https://thaibinh.gov.vn/van-ban-phap-luat/van-ban-dieu-hanh/ve-viec-cho-phep-uy-ban-nhan-dan-xa-quynh-minh-huyen-quynh-p.html", "UBND Ủy ban nhân dân xã Quỳnh Minh tỉnh Thái Bình")</f>
        <v>UBND Ủy ban nhân dân xã Quỳnh Minh tỉnh Thái Bình</v>
      </c>
      <c r="C189" s="12" t="s">
        <v>342</v>
      </c>
      <c r="F189" s="5"/>
      <c r="G189" s="5"/>
      <c r="H189" s="5"/>
      <c r="I189" s="2"/>
      <c r="J189" s="2"/>
      <c r="K189" s="2"/>
      <c r="L189" s="2"/>
      <c r="M189" s="2"/>
      <c r="N189" s="5"/>
      <c r="O189" s="5"/>
      <c r="P189" s="5"/>
      <c r="Q189" s="5"/>
    </row>
    <row r="190" spans="1:17" ht="30" customHeight="1" x14ac:dyDescent="0.25">
      <c r="A190" s="2">
        <v>9189</v>
      </c>
      <c r="B190" s="1" t="str">
        <f>HYPERLINK("https://www.facebook.com/profile.php?id=100072482591959", "Công an xã An Ninh tỉnh Thái Bình")</f>
        <v>Công an xã An Ninh tỉnh Thái Bình</v>
      </c>
      <c r="C190" s="12" t="s">
        <v>342</v>
      </c>
      <c r="D190" s="13" t="s">
        <v>343</v>
      </c>
      <c r="F190" s="5"/>
      <c r="G190" s="5"/>
      <c r="H190" s="5"/>
      <c r="I190" s="2"/>
      <c r="J190" s="2"/>
      <c r="K190" s="2"/>
      <c r="L190" s="2"/>
      <c r="M190" s="2"/>
      <c r="N190" s="5"/>
      <c r="O190" s="5"/>
      <c r="P190" s="5"/>
      <c r="Q190" s="5"/>
    </row>
    <row r="191" spans="1:17" ht="30" customHeight="1" x14ac:dyDescent="0.25">
      <c r="A191" s="2">
        <v>9190</v>
      </c>
      <c r="B191" s="3" t="str">
        <f>HYPERLINK("https://kienxuong.thaibinh.gov.vn/cac-don-vi-hanh-chinh/xa-vu-ninh", "UBND Ủy ban nhân dân xã An Ninh tỉnh Thái Bình")</f>
        <v>UBND Ủy ban nhân dân xã An Ninh tỉnh Thái Bình</v>
      </c>
      <c r="C191" s="12" t="s">
        <v>342</v>
      </c>
      <c r="F191" s="5"/>
      <c r="G191" s="5"/>
      <c r="H191" s="5"/>
      <c r="I191" s="2"/>
      <c r="J191" s="2"/>
      <c r="K191" s="2"/>
      <c r="L191" s="2"/>
      <c r="M191" s="2"/>
      <c r="N191" s="5"/>
      <c r="O191" s="5"/>
      <c r="P191" s="5"/>
      <c r="Q191" s="5"/>
    </row>
    <row r="192" spans="1:17" ht="30" customHeight="1" x14ac:dyDescent="0.25">
      <c r="A192" s="2">
        <v>9191</v>
      </c>
      <c r="B192" s="3" t="str">
        <f>HYPERLINK("https://www.facebook.com/p/C%C3%B4ng-an-x%C3%A3-Qu%E1%BB%B3nh-Ng%E1%BB%8Dc-huy%E1%BB%87n-Qu%E1%BB%B3nh-Ph%E1%BB%A5-t%E1%BB%89nh-Th%C3%A1i-B%C3%ACnh-100071571601626/", "Công an xã Quỳnh Ngọc tỉnh Thái Bình")</f>
        <v>Công an xã Quỳnh Ngọc tỉnh Thái Bình</v>
      </c>
      <c r="C192" s="12" t="s">
        <v>342</v>
      </c>
      <c r="D192" s="13" t="s">
        <v>343</v>
      </c>
      <c r="F192" s="5"/>
      <c r="G192" s="5"/>
      <c r="H192" s="5"/>
      <c r="I192" s="2"/>
      <c r="J192" s="2"/>
      <c r="K192" s="2"/>
      <c r="L192" s="2"/>
      <c r="M192" s="2"/>
      <c r="N192" s="5"/>
      <c r="O192" s="5"/>
      <c r="P192" s="5"/>
      <c r="Q192" s="5"/>
    </row>
    <row r="193" spans="1:17" ht="30" customHeight="1" x14ac:dyDescent="0.25">
      <c r="A193" s="2">
        <v>9192</v>
      </c>
      <c r="B193" s="3" t="str">
        <f>HYPERLINK("https://quynhphu.thaibinh.gov.vn/", "UBND Ủy ban nhân dân xã Quỳnh Ngọc tỉnh Thái Bình")</f>
        <v>UBND Ủy ban nhân dân xã Quỳnh Ngọc tỉnh Thái Bình</v>
      </c>
      <c r="C193" s="12" t="s">
        <v>342</v>
      </c>
      <c r="F193" s="5"/>
      <c r="G193" s="5"/>
      <c r="H193" s="5"/>
      <c r="I193" s="2"/>
      <c r="J193" s="2"/>
      <c r="K193" s="2"/>
      <c r="L193" s="2"/>
      <c r="M193" s="2"/>
      <c r="N193" s="5"/>
      <c r="O193" s="5"/>
      <c r="P193" s="5"/>
      <c r="Q193" s="5"/>
    </row>
    <row r="194" spans="1:17" ht="30" customHeight="1" x14ac:dyDescent="0.25">
      <c r="A194" s="2">
        <v>9193</v>
      </c>
      <c r="B194" s="3" t="s">
        <v>48</v>
      </c>
      <c r="C194" s="14" t="s">
        <v>1</v>
      </c>
      <c r="F194" s="5"/>
      <c r="G194" s="5"/>
      <c r="H194" s="5"/>
      <c r="I194" s="2"/>
      <c r="J194" s="2"/>
      <c r="K194" s="2"/>
      <c r="L194" s="2"/>
      <c r="M194" s="2"/>
      <c r="N194" s="5"/>
      <c r="O194" s="5"/>
      <c r="P194" s="5"/>
      <c r="Q194" s="5"/>
    </row>
    <row r="195" spans="1:17" ht="30" customHeight="1" x14ac:dyDescent="0.25">
      <c r="A195" s="2">
        <v>9194</v>
      </c>
      <c r="B195" s="3" t="str">
        <f>HYPERLINK("https://quynhhai.quynhphu.thaibinh.gov.vn/", "UBND Ủy ban nhân dân xã Quỳnh Hải tỉnh Thái Bình")</f>
        <v>UBND Ủy ban nhân dân xã Quỳnh Hải tỉnh Thái Bình</v>
      </c>
      <c r="C195" s="12" t="s">
        <v>342</v>
      </c>
      <c r="F195" s="5"/>
      <c r="G195" s="5"/>
      <c r="H195" s="5"/>
      <c r="I195" s="2"/>
      <c r="J195" s="2"/>
      <c r="K195" s="2"/>
      <c r="L195" s="2"/>
      <c r="M195" s="2"/>
      <c r="N195" s="5"/>
      <c r="O195" s="5"/>
      <c r="P195" s="5"/>
      <c r="Q195" s="5"/>
    </row>
    <row r="196" spans="1:17" ht="30" customHeight="1" x14ac:dyDescent="0.25">
      <c r="A196" s="2">
        <v>9195</v>
      </c>
      <c r="B196" s="3" t="str">
        <f>HYPERLINK("https://www.facebook.com/congananbai/", "Công an thị trấn An Bài tỉnh Thái Bình")</f>
        <v>Công an thị trấn An Bài tỉnh Thái Bình</v>
      </c>
      <c r="C196" s="12" t="s">
        <v>342</v>
      </c>
      <c r="D196" s="13" t="s">
        <v>343</v>
      </c>
      <c r="F196" s="5"/>
      <c r="G196" s="5"/>
      <c r="H196" s="5"/>
      <c r="I196" s="2"/>
      <c r="J196" s="2"/>
      <c r="K196" s="2"/>
      <c r="L196" s="2"/>
      <c r="M196" s="2"/>
      <c r="N196" s="5"/>
      <c r="O196" s="5"/>
      <c r="P196" s="5"/>
      <c r="Q196" s="5"/>
    </row>
    <row r="197" spans="1:17" ht="30" customHeight="1" x14ac:dyDescent="0.25">
      <c r="A197" s="2">
        <v>9196</v>
      </c>
      <c r="B197" s="3" t="str">
        <f>HYPERLINK("https://quynhphu.thaibinh.gov.vn/danh-sach-cac-xa/thi-tran-an-bai", "UBND Ủy ban nhân dân thị trấn An Bài tỉnh Thái Bình")</f>
        <v>UBND Ủy ban nhân dân thị trấn An Bài tỉnh Thái Bình</v>
      </c>
      <c r="C197" s="12" t="s">
        <v>342</v>
      </c>
      <c r="F197" s="5"/>
      <c r="G197" s="5"/>
      <c r="H197" s="5"/>
      <c r="I197" s="2"/>
      <c r="J197" s="2"/>
      <c r="K197" s="2"/>
      <c r="L197" s="2"/>
      <c r="M197" s="2"/>
      <c r="N197" s="5"/>
      <c r="O197" s="5"/>
      <c r="P197" s="5"/>
      <c r="Q197" s="5"/>
    </row>
    <row r="198" spans="1:17" ht="30" customHeight="1" x14ac:dyDescent="0.25">
      <c r="A198" s="2">
        <v>9197</v>
      </c>
      <c r="B198" s="3" t="str">
        <f>HYPERLINK("https://www.facebook.com/p/C%C3%B4ng-an-x%C3%A3-An-%E1%BA%A4p-Qu%E1%BB%B3nh-Ph%E1%BB%A5-Th%C3%A1i-B%C3%ACnh-100072376419877/", "Công an xã An Ấp tỉnh Thái Bình")</f>
        <v>Công an xã An Ấp tỉnh Thái Bình</v>
      </c>
      <c r="C198" s="12" t="s">
        <v>342</v>
      </c>
      <c r="D198" s="11" t="s">
        <v>343</v>
      </c>
      <c r="F198" s="5"/>
      <c r="G198" s="5"/>
      <c r="H198" s="5"/>
      <c r="I198" s="2"/>
      <c r="J198" s="2"/>
      <c r="K198" s="2"/>
      <c r="L198" s="2"/>
      <c r="M198" s="2"/>
      <c r="N198" s="5"/>
      <c r="O198" s="5"/>
      <c r="P198" s="5"/>
      <c r="Q198" s="5"/>
    </row>
    <row r="199" spans="1:17" ht="30" customHeight="1" x14ac:dyDescent="0.25">
      <c r="A199" s="2">
        <v>9198</v>
      </c>
      <c r="B199" s="3" t="str">
        <f>HYPERLINK("https://thaibinh.gov.vn/van-ban-phap-luat/van-ban-dieu-hanh/giao-dat-cho-uy-ban-nhan-dan-xa-minh-tan-huyen-kien-xuong-de.html", "UBND Ủy ban nhân dân xã An Ấp tỉnh Thái Bình")</f>
        <v>UBND Ủy ban nhân dân xã An Ấp tỉnh Thái Bình</v>
      </c>
      <c r="C199" s="12" t="s">
        <v>342</v>
      </c>
      <c r="F199" s="5"/>
      <c r="G199" s="5"/>
      <c r="H199" s="5"/>
      <c r="I199" s="2"/>
      <c r="J199" s="2"/>
      <c r="K199" s="2"/>
      <c r="L199" s="2"/>
      <c r="M199" s="2"/>
      <c r="N199" s="5"/>
      <c r="O199" s="5"/>
      <c r="P199" s="5"/>
      <c r="Q199" s="5"/>
    </row>
    <row r="200" spans="1:17" ht="30" customHeight="1" x14ac:dyDescent="0.25">
      <c r="A200" s="2">
        <v>9199</v>
      </c>
      <c r="B200" s="3" t="str">
        <f>HYPERLINK("https://www.facebook.com/CAXQUYNHHOI/", "Công an xã Quỳnh Hội tỉnh Thái Bình")</f>
        <v>Công an xã Quỳnh Hội tỉnh Thái Bình</v>
      </c>
      <c r="C200" s="12" t="s">
        <v>342</v>
      </c>
      <c r="D200" s="13" t="s">
        <v>343</v>
      </c>
      <c r="F200" s="5"/>
      <c r="G200" s="5"/>
      <c r="H200" s="5"/>
      <c r="I200" s="2"/>
      <c r="J200" s="2"/>
      <c r="K200" s="2"/>
      <c r="L200" s="2"/>
      <c r="M200" s="2"/>
      <c r="N200" s="5"/>
      <c r="O200" s="5"/>
      <c r="P200" s="5"/>
      <c r="Q200" s="5"/>
    </row>
    <row r="201" spans="1:17" ht="30" customHeight="1" x14ac:dyDescent="0.25">
      <c r="A201" s="2">
        <v>9200</v>
      </c>
      <c r="B201" s="3" t="str">
        <f>HYPERLINK("https://quynhphu.thaibinh.gov.vn/", "UBND Ủy ban nhân dân xã Quỳnh Hội tỉnh Thái Bình")</f>
        <v>UBND Ủy ban nhân dân xã Quỳnh Hội tỉnh Thái Bình</v>
      </c>
      <c r="C201" s="12" t="s">
        <v>342</v>
      </c>
      <c r="F201" s="5"/>
      <c r="G201" s="5"/>
      <c r="H201" s="5"/>
      <c r="I201" s="2"/>
      <c r="J201" s="2"/>
      <c r="K201" s="2"/>
      <c r="L201" s="2"/>
      <c r="M201" s="2"/>
      <c r="N201" s="5"/>
      <c r="O201" s="5"/>
      <c r="P201" s="5"/>
      <c r="Q201" s="5"/>
    </row>
    <row r="202" spans="1:17" ht="30" customHeight="1" x14ac:dyDescent="0.25">
      <c r="A202" s="2">
        <v>9201</v>
      </c>
      <c r="B202" s="1" t="str">
        <f>HYPERLINK("", "Công an xã Quỳnh Sơn tỉnh Thái Bình")</f>
        <v>Công an xã Quỳnh Sơn tỉnh Thái Bình</v>
      </c>
      <c r="C202" s="12" t="s">
        <v>342</v>
      </c>
      <c r="F202" s="5"/>
      <c r="G202" s="5"/>
      <c r="H202" s="5"/>
      <c r="I202" s="2"/>
      <c r="J202" s="2"/>
      <c r="K202" s="2"/>
      <c r="L202" s="2"/>
      <c r="M202" s="2"/>
      <c r="N202" s="5"/>
      <c r="O202" s="5"/>
      <c r="P202" s="5"/>
      <c r="Q202" s="5"/>
    </row>
    <row r="203" spans="1:17" ht="30" customHeight="1" x14ac:dyDescent="0.25">
      <c r="A203" s="2">
        <v>9202</v>
      </c>
      <c r="B203" s="3" t="str">
        <f>HYPERLINK("https://quynhphu.thaibinh.gov.vn/danh-sach-cac-xa/xa-quynh-son", "UBND Ủy ban nhân dân xã Quỳnh Sơn tỉnh Thái Bình")</f>
        <v>UBND Ủy ban nhân dân xã Quỳnh Sơn tỉnh Thái Bình</v>
      </c>
      <c r="C203" s="12" t="s">
        <v>342</v>
      </c>
      <c r="F203" s="5"/>
      <c r="G203" s="5"/>
      <c r="H203" s="5"/>
      <c r="I203" s="2"/>
      <c r="J203" s="2"/>
      <c r="K203" s="2"/>
      <c r="L203" s="2"/>
      <c r="M203" s="2"/>
      <c r="N203" s="5"/>
      <c r="O203" s="5"/>
      <c r="P203" s="5"/>
      <c r="Q203" s="5"/>
    </row>
    <row r="204" spans="1:17" ht="30" customHeight="1" x14ac:dyDescent="0.25">
      <c r="A204" s="2">
        <v>9203</v>
      </c>
      <c r="B204" s="3" t="str">
        <f>HYPERLINK("https://www.facebook.com/p/C%C3%B4ng-an-x%C3%A3-Qu%E1%BB%B3nh-M%E1%BB%B9-huy%E1%BB%87n-Qu%E1%BB%B3nh-Ph%E1%BB%A5-t%E1%BB%89nh-Th%C3%A1i-B%C3%ACnh-100080314555783/", "Công an xã Quỳnh Mỹ tỉnh Thái Bình")</f>
        <v>Công an xã Quỳnh Mỹ tỉnh Thái Bình</v>
      </c>
      <c r="C204" s="12" t="s">
        <v>342</v>
      </c>
      <c r="D204" s="13" t="s">
        <v>343</v>
      </c>
      <c r="F204" s="5"/>
      <c r="G204" s="5"/>
      <c r="H204" s="5"/>
      <c r="I204" s="2"/>
      <c r="J204" s="2"/>
      <c r="K204" s="2"/>
      <c r="L204" s="2"/>
      <c r="M204" s="2"/>
      <c r="N204" s="5"/>
      <c r="O204" s="5"/>
      <c r="P204" s="5"/>
      <c r="Q204" s="5"/>
    </row>
    <row r="205" spans="1:17" ht="30" customHeight="1" x14ac:dyDescent="0.25">
      <c r="A205" s="2">
        <v>9204</v>
      </c>
      <c r="B205" s="3" t="str">
        <f>HYPERLINK("https://sotnmt.thaibinh.gov.vn/thong-tin-hanh-chinh-cong/van-ban/quyet-dinh-giao-dat/quyet-dinh-vv-cho-phep-uy-ban-nhan-dan-xa-quynh-my-huyen-quy.html", "UBND Ủy ban nhân dân xã Quỳnh Mỹ tỉnh Thái Bình")</f>
        <v>UBND Ủy ban nhân dân xã Quỳnh Mỹ tỉnh Thái Bình</v>
      </c>
      <c r="C205" s="12" t="s">
        <v>342</v>
      </c>
      <c r="F205" s="5"/>
      <c r="G205" s="5"/>
      <c r="H205" s="5"/>
      <c r="I205" s="2"/>
      <c r="J205" s="2"/>
      <c r="K205" s="2"/>
      <c r="L205" s="2"/>
      <c r="M205" s="2"/>
      <c r="N205" s="5"/>
      <c r="O205" s="5"/>
      <c r="P205" s="5"/>
      <c r="Q205" s="5"/>
    </row>
    <row r="206" spans="1:17" ht="30" customHeight="1" x14ac:dyDescent="0.25">
      <c r="A206" s="2">
        <v>9205</v>
      </c>
      <c r="B206" s="3" t="str">
        <f>HYPERLINK("https://www.facebook.com/p/C%C3%B4ng-An-X%C3%A3-An-Qu%C3%BD-Qu%E1%BB%B3nh-Ph%E1%BB%A5-Th%C3%A1i-B%C3%ACnh-100079944631985/", "Công an xã An Quí tỉnh Thái Bình")</f>
        <v>Công an xã An Quí tỉnh Thái Bình</v>
      </c>
      <c r="C206" s="12" t="s">
        <v>342</v>
      </c>
      <c r="F206" s="5"/>
      <c r="G206" s="5"/>
      <c r="H206" s="5"/>
      <c r="I206" s="2"/>
      <c r="J206" s="2"/>
      <c r="K206" s="2"/>
      <c r="L206" s="2"/>
      <c r="M206" s="2"/>
      <c r="N206" s="5"/>
      <c r="O206" s="5"/>
      <c r="P206" s="5"/>
      <c r="Q206" s="5"/>
    </row>
    <row r="207" spans="1:17" ht="30" customHeight="1" x14ac:dyDescent="0.25">
      <c r="A207" s="2">
        <v>9206</v>
      </c>
      <c r="B207" s="3" t="str">
        <f>HYPERLINK("https://kienxuong.thaibinh.gov.vn/cac-don-vi-hanh-chinh/xa-vu-quy", "UBND Ủy ban nhân dân xã An Quí tỉnh Thái Bình")</f>
        <v>UBND Ủy ban nhân dân xã An Quí tỉnh Thái Bình</v>
      </c>
      <c r="C207" s="12" t="s">
        <v>342</v>
      </c>
      <c r="F207" s="5"/>
      <c r="G207" s="5"/>
      <c r="H207" s="5"/>
      <c r="I207" s="2"/>
      <c r="J207" s="2"/>
      <c r="K207" s="2"/>
      <c r="L207" s="2"/>
      <c r="M207" s="2"/>
      <c r="N207" s="5"/>
      <c r="O207" s="5"/>
      <c r="P207" s="5"/>
      <c r="Q207" s="5"/>
    </row>
    <row r="208" spans="1:17" ht="30" customHeight="1" x14ac:dyDescent="0.25">
      <c r="A208" s="2">
        <v>9207</v>
      </c>
      <c r="B208" s="1" t="str">
        <f>HYPERLINK("https://www.facebook.com/profile.php?id=100066957979579", "Công an xã An Thanh tỉnh Thái Bình")</f>
        <v>Công an xã An Thanh tỉnh Thái Bình</v>
      </c>
      <c r="C208" s="12" t="s">
        <v>342</v>
      </c>
      <c r="D208" s="13" t="s">
        <v>343</v>
      </c>
      <c r="F208" s="5"/>
      <c r="G208" s="5"/>
      <c r="H208" s="5"/>
      <c r="I208" s="2"/>
      <c r="J208" s="2"/>
      <c r="K208" s="2"/>
      <c r="L208" s="2"/>
      <c r="M208" s="2"/>
      <c r="N208" s="5"/>
      <c r="O208" s="5"/>
      <c r="P208" s="5"/>
      <c r="Q208" s="5"/>
    </row>
    <row r="209" spans="1:17" ht="30" customHeight="1" x14ac:dyDescent="0.25">
      <c r="A209" s="2">
        <v>9208</v>
      </c>
      <c r="B209" s="3" t="str">
        <f>HYPERLINK("https://kienxuong.thaibinh.gov.vn/cac-don-vi-hanh-chinh/xa-binh-thanh", "UBND Ủy ban nhân dân xã An Thanh tỉnh Thái Bình")</f>
        <v>UBND Ủy ban nhân dân xã An Thanh tỉnh Thái Bình</v>
      </c>
      <c r="C209" s="12" t="s">
        <v>342</v>
      </c>
      <c r="F209" s="5"/>
      <c r="G209" s="5"/>
      <c r="H209" s="5"/>
      <c r="I209" s="2"/>
      <c r="J209" s="2"/>
      <c r="K209" s="2"/>
      <c r="L209" s="2"/>
      <c r="M209" s="2"/>
      <c r="N209" s="5"/>
      <c r="O209" s="5"/>
      <c r="P209" s="5"/>
      <c r="Q209" s="5"/>
    </row>
    <row r="210" spans="1:17" ht="30" customHeight="1" x14ac:dyDescent="0.25">
      <c r="A210" s="2">
        <v>9209</v>
      </c>
      <c r="B210" s="1" t="str">
        <f>HYPERLINK("", "Công an xã Quỳnh Châu tỉnh Thái Bình")</f>
        <v>Công an xã Quỳnh Châu tỉnh Thái Bình</v>
      </c>
      <c r="C210" s="12" t="s">
        <v>342</v>
      </c>
      <c r="F210" s="5"/>
      <c r="G210" s="5"/>
      <c r="H210" s="5"/>
      <c r="I210" s="2"/>
      <c r="J210" s="2"/>
      <c r="K210" s="2"/>
      <c r="L210" s="2"/>
      <c r="M210" s="2"/>
      <c r="N210" s="5"/>
      <c r="O210" s="5"/>
      <c r="P210" s="5"/>
      <c r="Q210" s="5"/>
    </row>
    <row r="211" spans="1:17" ht="30" customHeight="1" x14ac:dyDescent="0.25">
      <c r="A211" s="2">
        <v>9210</v>
      </c>
      <c r="B211" s="3" t="str">
        <f>HYPERLINK("https://quynhphu.thaibinh.gov.vn/tin-tuc/van-hoa-xa-hoi/xa-chau-son-huyen-quynh-phu-to-chuc-ky-hop-thu-nhat-hdnd-xa-.html", "UBND Ủy ban nhân dân xã Quỳnh Châu tỉnh Thái Bình")</f>
        <v>UBND Ủy ban nhân dân xã Quỳnh Châu tỉnh Thái Bình</v>
      </c>
      <c r="C211" s="12" t="s">
        <v>342</v>
      </c>
      <c r="F211" s="5"/>
      <c r="G211" s="5"/>
      <c r="H211" s="5"/>
      <c r="I211" s="2"/>
      <c r="J211" s="2"/>
      <c r="K211" s="2"/>
      <c r="L211" s="2"/>
      <c r="M211" s="2"/>
      <c r="N211" s="5"/>
      <c r="O211" s="5"/>
      <c r="P211" s="5"/>
      <c r="Q211" s="5"/>
    </row>
    <row r="212" spans="1:17" ht="30" customHeight="1" x14ac:dyDescent="0.25">
      <c r="A212" s="2">
        <v>9211</v>
      </c>
      <c r="B212" s="1" t="str">
        <f>HYPERLINK("https://www.facebook.com/profile.php?id=100080099313346", "Công an xã An Vũ tỉnh Thái Bình")</f>
        <v>Công an xã An Vũ tỉnh Thái Bình</v>
      </c>
      <c r="C212" s="12" t="s">
        <v>342</v>
      </c>
      <c r="D212" s="13" t="s">
        <v>343</v>
      </c>
      <c r="F212" s="5"/>
      <c r="G212" s="5"/>
      <c r="H212" s="5"/>
      <c r="I212" s="2"/>
      <c r="J212" s="2"/>
      <c r="K212" s="2"/>
      <c r="L212" s="2"/>
      <c r="M212" s="2"/>
      <c r="N212" s="5"/>
      <c r="O212" s="5"/>
      <c r="P212" s="5"/>
      <c r="Q212" s="5"/>
    </row>
    <row r="213" spans="1:17" ht="30" customHeight="1" x14ac:dyDescent="0.25">
      <c r="A213" s="2">
        <v>9212</v>
      </c>
      <c r="B213" s="3" t="str">
        <f>HYPERLINK("https://vuthu.thaibinh.gov.vn/", "UBND Ủy ban nhân dân xã An Vũ tỉnh Thái Bình")</f>
        <v>UBND Ủy ban nhân dân xã An Vũ tỉnh Thái Bình</v>
      </c>
      <c r="C213" s="12" t="s">
        <v>342</v>
      </c>
      <c r="F213" s="5"/>
      <c r="G213" s="5"/>
      <c r="H213" s="5"/>
      <c r="I213" s="2"/>
      <c r="J213" s="2"/>
      <c r="K213" s="2"/>
      <c r="L213" s="2"/>
      <c r="M213" s="2"/>
      <c r="N213" s="5"/>
      <c r="O213" s="5"/>
      <c r="P213" s="5"/>
      <c r="Q213" s="5"/>
    </row>
    <row r="214" spans="1:17" ht="30" customHeight="1" x14ac:dyDescent="0.25">
      <c r="A214" s="2">
        <v>9213</v>
      </c>
      <c r="B214" s="3" t="s">
        <v>49</v>
      </c>
      <c r="C214" s="14" t="s">
        <v>1</v>
      </c>
      <c r="F214" s="5"/>
      <c r="G214" s="5"/>
      <c r="H214" s="5"/>
      <c r="I214" s="2"/>
      <c r="J214" s="2"/>
      <c r="K214" s="2"/>
      <c r="L214" s="2"/>
      <c r="M214" s="2"/>
      <c r="N214" s="5"/>
      <c r="O214" s="5"/>
      <c r="P214" s="5"/>
      <c r="Q214" s="5"/>
    </row>
    <row r="215" spans="1:17" ht="30" customHeight="1" x14ac:dyDescent="0.25">
      <c r="A215" s="2">
        <v>9214</v>
      </c>
      <c r="B215" s="3" t="str">
        <f>HYPERLINK("https://thaibinh.gov.vn/", "UBND Ủy ban nhân dân xã An Lễ tỉnh Thái Bình")</f>
        <v>UBND Ủy ban nhân dân xã An Lễ tỉnh Thái Bình</v>
      </c>
      <c r="C215" s="12" t="s">
        <v>342</v>
      </c>
      <c r="F215" s="5"/>
      <c r="G215" s="5"/>
      <c r="H215" s="5"/>
      <c r="I215" s="2"/>
      <c r="J215" s="2"/>
      <c r="K215" s="2"/>
      <c r="L215" s="2"/>
      <c r="M215" s="2"/>
      <c r="N215" s="5"/>
      <c r="O215" s="5"/>
      <c r="P215" s="5"/>
      <c r="Q215" s="5"/>
    </row>
    <row r="216" spans="1:17" ht="30" customHeight="1" x14ac:dyDescent="0.25">
      <c r="A216" s="2">
        <v>9215</v>
      </c>
      <c r="B216" s="1" t="str">
        <f>HYPERLINK("", "Công an xã Quỳnh Hưng tỉnh Thái Bình")</f>
        <v>Công an xã Quỳnh Hưng tỉnh Thái Bình</v>
      </c>
      <c r="C216" s="12" t="s">
        <v>342</v>
      </c>
      <c r="D216" s="13" t="s">
        <v>343</v>
      </c>
      <c r="F216" s="5"/>
      <c r="G216" s="5"/>
      <c r="H216" s="5"/>
      <c r="I216" s="2"/>
      <c r="J216" s="2"/>
      <c r="K216" s="2"/>
      <c r="L216" s="2"/>
      <c r="M216" s="2"/>
      <c r="N216" s="5"/>
      <c r="O216" s="5"/>
      <c r="P216" s="5"/>
      <c r="Q216" s="5"/>
    </row>
    <row r="217" spans="1:17" ht="30" customHeight="1" x14ac:dyDescent="0.25">
      <c r="A217" s="2">
        <v>9216</v>
      </c>
      <c r="B217" s="3" t="str">
        <f>HYPERLINK("https://quynhphu.thaibinh.gov.vn/", "UBND Ủy ban nhân dân xã Quỳnh Hưng tỉnh Thái Bình")</f>
        <v>UBND Ủy ban nhân dân xã Quỳnh Hưng tỉnh Thái Bình</v>
      </c>
      <c r="C217" s="12" t="s">
        <v>342</v>
      </c>
      <c r="F217" s="5"/>
      <c r="G217" s="5"/>
      <c r="H217" s="5"/>
      <c r="I217" s="2"/>
      <c r="J217" s="2"/>
      <c r="K217" s="2"/>
      <c r="L217" s="2"/>
      <c r="M217" s="2"/>
      <c r="N217" s="5"/>
      <c r="O217" s="5"/>
      <c r="P217" s="5"/>
      <c r="Q217" s="5"/>
    </row>
    <row r="218" spans="1:17" ht="30" customHeight="1" x14ac:dyDescent="0.25">
      <c r="A218" s="2">
        <v>9217</v>
      </c>
      <c r="B218" s="1" t="str">
        <f>HYPERLINK("", "Công an xã Quỳnh Bảo tỉnh Thái Bình")</f>
        <v>Công an xã Quỳnh Bảo tỉnh Thái Bình</v>
      </c>
      <c r="C218" s="12" t="s">
        <v>342</v>
      </c>
      <c r="D218" s="13"/>
      <c r="F218" s="5"/>
      <c r="G218" s="5"/>
      <c r="H218" s="5"/>
      <c r="I218" s="2"/>
      <c r="J218" s="2"/>
      <c r="K218" s="2"/>
      <c r="L218" s="2"/>
      <c r="M218" s="2"/>
      <c r="N218" s="5"/>
      <c r="O218" s="5"/>
      <c r="P218" s="5"/>
      <c r="Q218" s="5"/>
    </row>
    <row r="219" spans="1:17" ht="30" customHeight="1" x14ac:dyDescent="0.25">
      <c r="A219" s="2">
        <v>9218</v>
      </c>
      <c r="B219" s="3" t="str">
        <f>HYPERLINK("https://quynhphu.thaibinh.gov.vn/danh-sach-cac-xa/xa-quynh-bao", "UBND Ủy ban nhân dân xã Quỳnh Bảo tỉnh Thái Bình")</f>
        <v>UBND Ủy ban nhân dân xã Quỳnh Bảo tỉnh Thái Bình</v>
      </c>
      <c r="C219" s="12" t="s">
        <v>342</v>
      </c>
      <c r="F219" s="5"/>
      <c r="G219" s="5"/>
      <c r="H219" s="5"/>
      <c r="I219" s="2"/>
      <c r="J219" s="2"/>
      <c r="K219" s="2"/>
      <c r="L219" s="2"/>
      <c r="M219" s="2"/>
      <c r="N219" s="5"/>
      <c r="O219" s="5"/>
      <c r="P219" s="5"/>
      <c r="Q219" s="5"/>
    </row>
    <row r="220" spans="1:17" ht="30" customHeight="1" x14ac:dyDescent="0.25">
      <c r="A220" s="2">
        <v>9219</v>
      </c>
      <c r="B220" s="1" t="str">
        <f>HYPERLINK("", "Công an xã An Mỹ tỉnh Thái Bình")</f>
        <v>Công an xã An Mỹ tỉnh Thái Bình</v>
      </c>
      <c r="C220" s="12" t="s">
        <v>342</v>
      </c>
      <c r="F220" s="5"/>
      <c r="G220" s="5"/>
      <c r="H220" s="5"/>
      <c r="I220" s="2"/>
      <c r="J220" s="2"/>
      <c r="K220" s="2"/>
      <c r="L220" s="2"/>
      <c r="M220" s="2"/>
      <c r="N220" s="5"/>
      <c r="O220" s="5"/>
      <c r="P220" s="5"/>
      <c r="Q220" s="5"/>
    </row>
    <row r="221" spans="1:17" ht="30" customHeight="1" x14ac:dyDescent="0.25">
      <c r="A221" s="2">
        <v>9220</v>
      </c>
      <c r="B221" s="3" t="str">
        <f>HYPERLINK("https://anmy.quynhphu.thaibinh.gov.vn/", "UBND Ủy ban nhân dân xã An Mỹ tỉnh Thái Bình")</f>
        <v>UBND Ủy ban nhân dân xã An Mỹ tỉnh Thái Bình</v>
      </c>
      <c r="C221" s="12" t="s">
        <v>342</v>
      </c>
      <c r="F221" s="5"/>
      <c r="G221" s="5"/>
      <c r="H221" s="5"/>
      <c r="I221" s="2"/>
      <c r="J221" s="2"/>
      <c r="K221" s="2"/>
      <c r="L221" s="2"/>
      <c r="M221" s="2"/>
      <c r="N221" s="5"/>
      <c r="O221" s="5"/>
      <c r="P221" s="5"/>
      <c r="Q221" s="5"/>
    </row>
    <row r="222" spans="1:17" ht="30" customHeight="1" x14ac:dyDescent="0.25">
      <c r="A222" s="2">
        <v>9221</v>
      </c>
      <c r="B222" s="3" t="str">
        <f>HYPERLINK("https://www.facebook.com/caquynhnguyen/", "Công an xã Quỳnh Nguyên tỉnh Thái Bình")</f>
        <v>Công an xã Quỳnh Nguyên tỉnh Thái Bình</v>
      </c>
      <c r="C222" s="12" t="s">
        <v>342</v>
      </c>
      <c r="D222" s="13" t="s">
        <v>343</v>
      </c>
      <c r="F222" s="5"/>
      <c r="G222" s="5"/>
      <c r="H222" s="5"/>
      <c r="I222" s="2"/>
      <c r="J222" s="2"/>
      <c r="K222" s="2"/>
      <c r="L222" s="2"/>
      <c r="M222" s="2"/>
      <c r="N222" s="5"/>
      <c r="O222" s="5"/>
      <c r="P222" s="5"/>
      <c r="Q222" s="5"/>
    </row>
    <row r="223" spans="1:17" ht="30" customHeight="1" x14ac:dyDescent="0.25">
      <c r="A223" s="2">
        <v>9222</v>
      </c>
      <c r="B223" s="3" t="str">
        <f>HYPERLINK("https://quynhphu.thaibinh.gov.vn/", "UBND Ủy ban nhân dân xã Quỳnh Nguyên tỉnh Thái Bình")</f>
        <v>UBND Ủy ban nhân dân xã Quỳnh Nguyên tỉnh Thái Bình</v>
      </c>
      <c r="C223" s="12" t="s">
        <v>342</v>
      </c>
      <c r="F223" s="5"/>
      <c r="G223" s="5"/>
      <c r="H223" s="5"/>
      <c r="I223" s="2"/>
      <c r="J223" s="2"/>
      <c r="K223" s="2"/>
      <c r="L223" s="2"/>
      <c r="M223" s="2"/>
      <c r="N223" s="5"/>
      <c r="O223" s="5"/>
      <c r="P223" s="5"/>
      <c r="Q223" s="5"/>
    </row>
    <row r="224" spans="1:17" ht="30" customHeight="1" x14ac:dyDescent="0.25">
      <c r="A224" s="2">
        <v>9223</v>
      </c>
      <c r="B224" s="1" t="str">
        <f>HYPERLINK("https://www.facebook.com/profile.php?id=100067241026392", "Công an xã An Vinh tỉnh Thái Bình")</f>
        <v>Công an xã An Vinh tỉnh Thái Bình</v>
      </c>
      <c r="C224" s="12" t="s">
        <v>342</v>
      </c>
      <c r="D224" s="13" t="s">
        <v>343</v>
      </c>
      <c r="F224" s="5"/>
      <c r="G224" s="5"/>
      <c r="H224" s="5"/>
      <c r="I224" s="2"/>
      <c r="J224" s="2"/>
      <c r="K224" s="2"/>
      <c r="L224" s="2"/>
      <c r="M224" s="2"/>
      <c r="N224" s="5"/>
      <c r="O224" s="5"/>
      <c r="P224" s="5"/>
      <c r="Q224" s="5"/>
    </row>
    <row r="225" spans="1:17" ht="30" customHeight="1" x14ac:dyDescent="0.25">
      <c r="A225" s="2">
        <v>9224</v>
      </c>
      <c r="B225" s="3" t="str">
        <f>HYPERLINK("https://anvinh.quynhphu.thaibinh.gov.vn/tru-so-ubnd-xa-an-vinh.html", "UBND Ủy ban nhân dân xã An Vinh tỉnh Thái Bình")</f>
        <v>UBND Ủy ban nhân dân xã An Vinh tỉnh Thái Bình</v>
      </c>
      <c r="C225" s="12" t="s">
        <v>342</v>
      </c>
      <c r="F225" s="5"/>
      <c r="G225" s="5"/>
      <c r="H225" s="5"/>
      <c r="I225" s="2"/>
      <c r="J225" s="2"/>
      <c r="K225" s="2"/>
      <c r="L225" s="2"/>
      <c r="M225" s="2"/>
      <c r="N225" s="5"/>
      <c r="O225" s="5"/>
      <c r="P225" s="5"/>
      <c r="Q225" s="5"/>
    </row>
    <row r="226" spans="1:17" ht="30" customHeight="1" x14ac:dyDescent="0.25">
      <c r="A226" s="2">
        <v>9225</v>
      </c>
      <c r="B226" s="3" t="s">
        <v>50</v>
      </c>
      <c r="C226" s="14" t="s">
        <v>1</v>
      </c>
      <c r="F226" s="5"/>
      <c r="G226" s="5"/>
      <c r="H226" s="5"/>
      <c r="I226" s="2"/>
      <c r="J226" s="2"/>
      <c r="K226" s="2"/>
      <c r="L226" s="2"/>
      <c r="M226" s="2"/>
      <c r="N226" s="5"/>
      <c r="O226" s="5"/>
      <c r="P226" s="5"/>
      <c r="Q226" s="5"/>
    </row>
    <row r="227" spans="1:17" ht="30" customHeight="1" x14ac:dyDescent="0.25">
      <c r="A227" s="2">
        <v>9226</v>
      </c>
      <c r="B227" s="3" t="str">
        <f>HYPERLINK("https://quynhphu.thaibinh.gov.vn/", "UBND Ủy ban nhân dân xã Quỳnh Xá tỉnh Thái Bình")</f>
        <v>UBND Ủy ban nhân dân xã Quỳnh Xá tỉnh Thái Bình</v>
      </c>
      <c r="C227" s="12" t="s">
        <v>342</v>
      </c>
      <c r="F227" s="5"/>
      <c r="G227" s="5"/>
      <c r="H227" s="5"/>
      <c r="I227" s="2"/>
      <c r="J227" s="2"/>
      <c r="K227" s="2"/>
      <c r="L227" s="2"/>
      <c r="M227" s="2"/>
      <c r="N227" s="5"/>
      <c r="O227" s="5"/>
      <c r="P227" s="5"/>
      <c r="Q227" s="5"/>
    </row>
    <row r="228" spans="1:17" ht="30" customHeight="1" x14ac:dyDescent="0.25">
      <c r="A228" s="2">
        <v>9227</v>
      </c>
      <c r="B228" s="1" t="str">
        <f>HYPERLINK("https://www.facebook.com/Police.An.Duc", "Công an xã An Dục tỉnh Thái Bình")</f>
        <v>Công an xã An Dục tỉnh Thái Bình</v>
      </c>
      <c r="C228" s="12" t="s">
        <v>342</v>
      </c>
      <c r="D228" s="13" t="s">
        <v>343</v>
      </c>
      <c r="F228" s="5"/>
      <c r="G228" s="5"/>
      <c r="H228" s="5"/>
      <c r="I228" s="2"/>
      <c r="J228" s="2"/>
      <c r="K228" s="2"/>
      <c r="L228" s="2"/>
      <c r="M228" s="2"/>
      <c r="N228" s="5"/>
      <c r="O228" s="5"/>
      <c r="P228" s="5"/>
      <c r="Q228" s="5"/>
    </row>
    <row r="229" spans="1:17" ht="30" customHeight="1" x14ac:dyDescent="0.25">
      <c r="A229" s="2">
        <v>9228</v>
      </c>
      <c r="B229" s="3" t="str">
        <f>HYPERLINK("https://thaibinh.gov.vn/", "UBND Ủy ban nhân dân xã An Dục tỉnh Thái Bình")</f>
        <v>UBND Ủy ban nhân dân xã An Dục tỉnh Thái Bình</v>
      </c>
      <c r="C229" s="12" t="s">
        <v>342</v>
      </c>
      <c r="F229" s="5"/>
      <c r="G229" s="5"/>
      <c r="H229" s="5"/>
      <c r="I229" s="2"/>
      <c r="J229" s="2"/>
      <c r="K229" s="2"/>
      <c r="L229" s="2"/>
      <c r="M229" s="2"/>
      <c r="N229" s="5"/>
      <c r="O229" s="5"/>
      <c r="P229" s="5"/>
      <c r="Q229" s="5"/>
    </row>
    <row r="230" spans="1:17" ht="30" customHeight="1" x14ac:dyDescent="0.25">
      <c r="A230" s="2">
        <v>9229</v>
      </c>
      <c r="B230" s="3" t="str">
        <f>HYPERLINK("https://www.facebook.com/CONGANXADONGHAI/", "Công an xã Đông Hải tỉnh Thái Bình")</f>
        <v>Công an xã Đông Hải tỉnh Thái Bình</v>
      </c>
      <c r="C230" s="12" t="s">
        <v>342</v>
      </c>
      <c r="D230" s="11" t="s">
        <v>343</v>
      </c>
      <c r="F230" s="5"/>
      <c r="G230" s="5"/>
      <c r="H230" s="5"/>
      <c r="I230" s="2"/>
      <c r="J230" s="2"/>
      <c r="K230" s="2"/>
      <c r="L230" s="2"/>
      <c r="M230" s="2"/>
      <c r="N230" s="5"/>
      <c r="O230" s="5"/>
      <c r="P230" s="5"/>
      <c r="Q230" s="5"/>
    </row>
    <row r="231" spans="1:17" ht="30" customHeight="1" x14ac:dyDescent="0.25">
      <c r="A231" s="2">
        <v>9230</v>
      </c>
      <c r="B231" s="3" t="str">
        <f>HYPERLINK("https://www.quangninh.gov.vn/donvi/huyentienyen/Trang/ChiTietBVGioiThieu.aspx?bvid=67", "UBND Ủy ban nhân dân xã Đông Hải tỉnh Thái Bình")</f>
        <v>UBND Ủy ban nhân dân xã Đông Hải tỉnh Thái Bình</v>
      </c>
      <c r="C231" s="12" t="s">
        <v>342</v>
      </c>
      <c r="F231" s="5"/>
      <c r="G231" s="5"/>
      <c r="H231" s="5"/>
      <c r="I231" s="2"/>
      <c r="J231" s="2"/>
      <c r="K231" s="2"/>
      <c r="L231" s="2"/>
      <c r="M231" s="2"/>
      <c r="N231" s="5"/>
      <c r="O231" s="5"/>
      <c r="P231" s="5"/>
      <c r="Q231" s="5"/>
    </row>
    <row r="232" spans="1:17" ht="30" customHeight="1" x14ac:dyDescent="0.25">
      <c r="A232" s="2">
        <v>9231</v>
      </c>
      <c r="B232" s="1" t="str">
        <f>HYPERLINK("https://www.facebook.com/profile.php?id=100072019284210", "Công an xã Quỳnh Trang tỉnh Thái Bình")</f>
        <v>Công an xã Quỳnh Trang tỉnh Thái Bình</v>
      </c>
      <c r="C232" s="12" t="s">
        <v>342</v>
      </c>
      <c r="D232" s="13" t="s">
        <v>343</v>
      </c>
      <c r="F232" s="5"/>
      <c r="G232" s="5"/>
      <c r="H232" s="5"/>
      <c r="I232" s="2"/>
      <c r="J232" s="2"/>
      <c r="K232" s="2"/>
      <c r="L232" s="2"/>
      <c r="M232" s="2"/>
      <c r="N232" s="5"/>
      <c r="O232" s="5"/>
      <c r="P232" s="5"/>
      <c r="Q232" s="5"/>
    </row>
    <row r="233" spans="1:17" ht="30" customHeight="1" x14ac:dyDescent="0.25">
      <c r="A233" s="2">
        <v>9232</v>
      </c>
      <c r="B233" s="3" t="str">
        <f>HYPERLINK("https://quynhphu.thaibinh.gov.vn/", "UBND Ủy ban nhân dân xã Quỳnh Trang tỉnh Thái Bình")</f>
        <v>UBND Ủy ban nhân dân xã Quỳnh Trang tỉnh Thái Bình</v>
      </c>
      <c r="C233" s="12" t="s">
        <v>342</v>
      </c>
      <c r="F233" s="5"/>
      <c r="G233" s="5"/>
      <c r="H233" s="5"/>
      <c r="I233" s="2"/>
      <c r="J233" s="2"/>
      <c r="K233" s="2"/>
      <c r="L233" s="2"/>
      <c r="M233" s="2"/>
      <c r="N233" s="5"/>
      <c r="O233" s="5"/>
      <c r="P233" s="5"/>
      <c r="Q233" s="5"/>
    </row>
    <row r="234" spans="1:17" ht="30" customHeight="1" x14ac:dyDescent="0.25">
      <c r="A234" s="2">
        <v>9233</v>
      </c>
      <c r="B234" s="1" t="str">
        <f>HYPERLINK("https://www.facebook.com/profile.php?id=100072103932675", "Công an xã An Tràng tỉnh Thái Bình")</f>
        <v>Công an xã An Tràng tỉnh Thái Bình</v>
      </c>
      <c r="C234" s="12" t="s">
        <v>342</v>
      </c>
      <c r="D234" s="13" t="s">
        <v>343</v>
      </c>
      <c r="F234" s="5"/>
      <c r="G234" s="5"/>
      <c r="H234" s="5"/>
      <c r="I234" s="2"/>
      <c r="J234" s="2"/>
      <c r="K234" s="2"/>
      <c r="L234" s="2"/>
      <c r="M234" s="2"/>
      <c r="N234" s="5"/>
      <c r="O234" s="5"/>
      <c r="P234" s="5"/>
      <c r="Q234" s="5"/>
    </row>
    <row r="235" spans="1:17" ht="30" customHeight="1" x14ac:dyDescent="0.25">
      <c r="A235" s="2">
        <v>9234</v>
      </c>
      <c r="B235" s="3" t="str">
        <f>HYPERLINK("https://thaibinh.gov.vn/van-ban-phap-luat/van-ban-dieu-hanh/ve-viec-cho-phep-uy-ban-nhan-dan-xa-an-trang-huyen-quynh-phu.html", "UBND Ủy ban nhân dân xã An Tràng tỉnh Thái Bình")</f>
        <v>UBND Ủy ban nhân dân xã An Tràng tỉnh Thái Bình</v>
      </c>
      <c r="C235" s="12" t="s">
        <v>342</v>
      </c>
      <c r="F235" s="5"/>
      <c r="G235" s="5"/>
      <c r="H235" s="5"/>
      <c r="I235" s="2"/>
      <c r="J235" s="2"/>
      <c r="K235" s="2"/>
      <c r="L235" s="2"/>
      <c r="M235" s="2"/>
      <c r="N235" s="5"/>
      <c r="O235" s="5"/>
      <c r="P235" s="5"/>
      <c r="Q235" s="5"/>
    </row>
    <row r="236" spans="1:17" ht="30" customHeight="1" x14ac:dyDescent="0.25">
      <c r="A236" s="2">
        <v>9235</v>
      </c>
      <c r="B236" s="1" t="str">
        <f>HYPERLINK("https://www.facebook.com/profile.php?id=100086777988059", "Công an xã Đồng Tiến tỉnh Thái Bình")</f>
        <v>Công an xã Đồng Tiến tỉnh Thái Bình</v>
      </c>
      <c r="C236" s="12" t="s">
        <v>342</v>
      </c>
      <c r="D236" s="13" t="s">
        <v>343</v>
      </c>
      <c r="F236" s="5"/>
      <c r="G236" s="5"/>
      <c r="H236" s="5"/>
      <c r="I236" s="2"/>
      <c r="J236" s="2"/>
      <c r="K236" s="2"/>
      <c r="L236" s="2"/>
      <c r="M236" s="2"/>
      <c r="N236" s="5"/>
      <c r="O236" s="5"/>
      <c r="P236" s="5"/>
      <c r="Q236" s="5"/>
    </row>
    <row r="237" spans="1:17" ht="30" customHeight="1" x14ac:dyDescent="0.25">
      <c r="A237" s="2">
        <v>9236</v>
      </c>
      <c r="B237" s="3" t="str">
        <f>HYPERLINK("https://thaibinh.gov.vn/van-ban-phap-luat/van-ban-dieu-hanh/ve-viec-cho-phep-uy-ban-nhan-dan-xa-dong-tien-huyen-quynh-ph2.html", "UBND Ủy ban nhân dân xã Đồng Tiến tỉnh Thái Bình")</f>
        <v>UBND Ủy ban nhân dân xã Đồng Tiến tỉnh Thái Bình</v>
      </c>
      <c r="C237" s="12" t="s">
        <v>342</v>
      </c>
      <c r="F237" s="5"/>
      <c r="G237" s="5"/>
      <c r="H237" s="5"/>
      <c r="I237" s="2"/>
      <c r="J237" s="2"/>
      <c r="K237" s="2"/>
      <c r="L237" s="2"/>
      <c r="M237" s="2"/>
      <c r="N237" s="5"/>
      <c r="O237" s="5"/>
      <c r="P237" s="5"/>
      <c r="Q237" s="5"/>
    </row>
    <row r="238" spans="1:17" ht="30" customHeight="1" x14ac:dyDescent="0.25">
      <c r="A238" s="2">
        <v>9237</v>
      </c>
      <c r="B238" s="1" t="str">
        <f>HYPERLINK("", "Công an thị trấn Hưng Hà tỉnh Thái Bình")</f>
        <v>Công an thị trấn Hưng Hà tỉnh Thái Bình</v>
      </c>
      <c r="C238" s="12" t="s">
        <v>342</v>
      </c>
      <c r="F238" s="5"/>
      <c r="G238" s="5"/>
      <c r="H238" s="5"/>
      <c r="I238" s="2"/>
      <c r="J238" s="2"/>
      <c r="K238" s="2"/>
      <c r="L238" s="2"/>
      <c r="M238" s="2"/>
      <c r="N238" s="5"/>
      <c r="O238" s="5"/>
      <c r="P238" s="5"/>
      <c r="Q238" s="5"/>
    </row>
    <row r="239" spans="1:17" ht="30" customHeight="1" x14ac:dyDescent="0.25">
      <c r="A239" s="2">
        <v>9238</v>
      </c>
      <c r="B239" s="3" t="str">
        <f>HYPERLINK("https://hungha.thaibinh.gov.vn/", "UBND Ủy ban nhân dân thị trấn Hưng Hà tỉnh Thái Bình")</f>
        <v>UBND Ủy ban nhân dân thị trấn Hưng Hà tỉnh Thái Bình</v>
      </c>
      <c r="C239" s="12" t="s">
        <v>342</v>
      </c>
      <c r="F239" s="5"/>
      <c r="G239" s="5"/>
      <c r="H239" s="5"/>
      <c r="I239" s="2"/>
      <c r="J239" s="2"/>
      <c r="K239" s="2"/>
      <c r="L239" s="2"/>
      <c r="M239" s="2"/>
      <c r="N239" s="5"/>
      <c r="O239" s="5"/>
      <c r="P239" s="5"/>
      <c r="Q239" s="5"/>
    </row>
    <row r="240" spans="1:17" ht="30" customHeight="1" x14ac:dyDescent="0.25">
      <c r="A240" s="2">
        <v>9239</v>
      </c>
      <c r="B240" s="1" t="str">
        <f>HYPERLINK("", "Công an xã Điệp Nông tỉnh Thái Bình")</f>
        <v>Công an xã Điệp Nông tỉnh Thái Bình</v>
      </c>
      <c r="C240" s="12" t="s">
        <v>342</v>
      </c>
      <c r="F240" s="5"/>
      <c r="G240" s="5"/>
      <c r="H240" s="5"/>
      <c r="I240" s="2"/>
      <c r="J240" s="2"/>
      <c r="K240" s="2"/>
      <c r="L240" s="2"/>
      <c r="M240" s="2"/>
      <c r="N240" s="5"/>
      <c r="O240" s="5"/>
      <c r="P240" s="5"/>
      <c r="Q240" s="5"/>
    </row>
    <row r="241" spans="1:17" ht="30" customHeight="1" x14ac:dyDescent="0.25">
      <c r="A241" s="2">
        <v>9240</v>
      </c>
      <c r="B241" s="3" t="str">
        <f>HYPERLINK("https://hungha.thaibinh.gov.vn/tin-tuc/van-hoa-xa-hoi/h29.html", "UBND Ủy ban nhân dân xã Điệp Nông tỉnh Thái Bình")</f>
        <v>UBND Ủy ban nhân dân xã Điệp Nông tỉnh Thái Bình</v>
      </c>
      <c r="C241" s="12" t="s">
        <v>342</v>
      </c>
      <c r="F241" s="5"/>
      <c r="G241" s="5"/>
      <c r="H241" s="5"/>
      <c r="I241" s="2"/>
      <c r="J241" s="2"/>
      <c r="K241" s="2"/>
      <c r="L241" s="2"/>
      <c r="M241" s="2"/>
      <c r="N241" s="5"/>
      <c r="O241" s="5"/>
      <c r="P241" s="5"/>
      <c r="Q241" s="5"/>
    </row>
    <row r="242" spans="1:17" ht="30" customHeight="1" x14ac:dyDescent="0.25">
      <c r="A242" s="2">
        <v>9241</v>
      </c>
      <c r="B242" s="3" t="s">
        <v>51</v>
      </c>
      <c r="C242" s="14" t="s">
        <v>1</v>
      </c>
      <c r="F242" s="5"/>
      <c r="G242" s="5"/>
      <c r="H242" s="5"/>
      <c r="I242" s="2"/>
      <c r="J242" s="2"/>
      <c r="K242" s="2"/>
      <c r="L242" s="2"/>
      <c r="M242" s="2"/>
      <c r="N242" s="5"/>
      <c r="O242" s="5"/>
      <c r="P242" s="5"/>
      <c r="Q242" s="5"/>
    </row>
    <row r="243" spans="1:17" ht="30" customHeight="1" x14ac:dyDescent="0.25">
      <c r="A243" s="2">
        <v>9242</v>
      </c>
      <c r="B243" s="3" t="str">
        <f>HYPERLINK("https://hungha.thaibinh.gov.vn/", "UBND Ủy ban nhân dân xã Tân Lễ tỉnh Thái Bình")</f>
        <v>UBND Ủy ban nhân dân xã Tân Lễ tỉnh Thái Bình</v>
      </c>
      <c r="C243" s="12" t="s">
        <v>342</v>
      </c>
      <c r="F243" s="5"/>
      <c r="G243" s="5"/>
      <c r="H243" s="5"/>
      <c r="I243" s="2"/>
      <c r="J243" s="2"/>
      <c r="K243" s="2"/>
      <c r="L243" s="2"/>
      <c r="M243" s="2"/>
      <c r="N243" s="5"/>
      <c r="O243" s="5"/>
      <c r="P243" s="5"/>
      <c r="Q243" s="5"/>
    </row>
    <row r="244" spans="1:17" ht="30" customHeight="1" x14ac:dyDescent="0.25">
      <c r="A244" s="2">
        <v>9243</v>
      </c>
      <c r="B244" s="3" t="s">
        <v>52</v>
      </c>
      <c r="C244" s="14" t="s">
        <v>1</v>
      </c>
      <c r="D244" s="13" t="s">
        <v>343</v>
      </c>
      <c r="F244" s="5"/>
      <c r="G244" s="5"/>
      <c r="H244" s="5"/>
      <c r="I244" s="2"/>
      <c r="J244" s="2"/>
      <c r="K244" s="2"/>
      <c r="L244" s="2"/>
      <c r="M244" s="2"/>
      <c r="N244" s="5"/>
      <c r="O244" s="5"/>
      <c r="P244" s="5"/>
      <c r="Q244" s="5"/>
    </row>
    <row r="245" spans="1:17" ht="30" customHeight="1" x14ac:dyDescent="0.25">
      <c r="A245" s="2">
        <v>9244</v>
      </c>
      <c r="B245" s="3" t="str">
        <f>HYPERLINK("https://conghoa.hungha.thaibinh.gov.vn/album/uy-ban-nhan-dan-xa-cong-hoa-huyen-hung-ha-tinh-thai-binh/146.html", "UBND Ủy ban nhân dân xã Cộng Hòa tỉnh Thái Bình")</f>
        <v>UBND Ủy ban nhân dân xã Cộng Hòa tỉnh Thái Bình</v>
      </c>
      <c r="C245" s="12" t="s">
        <v>342</v>
      </c>
      <c r="F245" s="5"/>
      <c r="G245" s="5"/>
      <c r="H245" s="5"/>
      <c r="I245" s="2"/>
      <c r="J245" s="2"/>
      <c r="K245" s="2"/>
      <c r="L245" s="2"/>
      <c r="M245" s="2"/>
      <c r="N245" s="5"/>
      <c r="O245" s="5"/>
      <c r="P245" s="5"/>
      <c r="Q245" s="5"/>
    </row>
    <row r="246" spans="1:17" ht="30" customHeight="1" x14ac:dyDescent="0.25">
      <c r="A246" s="2">
        <v>9245</v>
      </c>
      <c r="B246" s="3" t="str">
        <f>HYPERLINK("https://www.facebook.com/DanChuHungHaThaiBinh/?locale=vi_VN", "Công an xã Dân Chủ tỉnh Thái Bình")</f>
        <v>Công an xã Dân Chủ tỉnh Thái Bình</v>
      </c>
      <c r="C246" s="12" t="s">
        <v>342</v>
      </c>
      <c r="F246" s="5"/>
      <c r="G246" s="5"/>
      <c r="H246" s="5"/>
      <c r="I246" s="2"/>
      <c r="J246" s="2"/>
      <c r="K246" s="2"/>
      <c r="L246" s="2"/>
      <c r="M246" s="2"/>
      <c r="N246" s="5"/>
      <c r="O246" s="5"/>
      <c r="P246" s="5"/>
      <c r="Q246" s="5"/>
    </row>
    <row r="247" spans="1:17" ht="30" customHeight="1" x14ac:dyDescent="0.25">
      <c r="A247" s="2">
        <v>9246</v>
      </c>
      <c r="B247" s="3" t="str">
        <f>HYPERLINK("https://thaibinh.gov.vn/van-ban-phap-luat/van-ban-dieu-hanh/ve-viec-cho-phep-uy-ban-nhan-dan-xa-dan-chu-huyen-hung-ha-su.html", "UBND Ủy ban nhân dân xã Dân Chủ tỉnh Thái Bình")</f>
        <v>UBND Ủy ban nhân dân xã Dân Chủ tỉnh Thái Bình</v>
      </c>
      <c r="C247" s="12" t="s">
        <v>342</v>
      </c>
      <c r="F247" s="5"/>
      <c r="G247" s="5"/>
      <c r="H247" s="5"/>
      <c r="I247" s="2"/>
      <c r="J247" s="2"/>
      <c r="K247" s="2"/>
      <c r="L247" s="2"/>
      <c r="M247" s="2"/>
      <c r="N247" s="5"/>
      <c r="O247" s="5"/>
      <c r="P247" s="5"/>
      <c r="Q247" s="5"/>
    </row>
    <row r="248" spans="1:17" ht="30" customHeight="1" x14ac:dyDescent="0.25">
      <c r="A248" s="2">
        <v>9247</v>
      </c>
      <c r="B248" s="3" t="s">
        <v>53</v>
      </c>
      <c r="C248" s="14" t="s">
        <v>1</v>
      </c>
      <c r="F248" s="5"/>
      <c r="G248" s="5"/>
      <c r="H248" s="5"/>
      <c r="I248" s="2"/>
      <c r="J248" s="2"/>
      <c r="K248" s="2"/>
      <c r="L248" s="2"/>
      <c r="M248" s="2"/>
      <c r="N248" s="5"/>
      <c r="O248" s="5"/>
      <c r="P248" s="5"/>
      <c r="Q248" s="5"/>
    </row>
    <row r="249" spans="1:17" ht="30" customHeight="1" x14ac:dyDescent="0.25">
      <c r="A249" s="2">
        <v>9248</v>
      </c>
      <c r="B249" s="3" t="str">
        <f>HYPERLINK("https://thaibinh.gov.vn/van-ban-phap-luat/van-ban-tinh-uy/cho-phep-ubnd-xa-canh-tan-huyen-hung-ha-su-dung-dat-de-thuc-.html", "UBND Ủy ban nhân dân xã Canh Tân tỉnh Thái Bình")</f>
        <v>UBND Ủy ban nhân dân xã Canh Tân tỉnh Thái Bình</v>
      </c>
      <c r="C249" s="12" t="s">
        <v>342</v>
      </c>
      <c r="F249" s="5"/>
      <c r="G249" s="5"/>
      <c r="H249" s="5"/>
      <c r="I249" s="2"/>
      <c r="J249" s="2"/>
      <c r="K249" s="2"/>
      <c r="L249" s="2"/>
      <c r="M249" s="2"/>
      <c r="N249" s="5"/>
      <c r="O249" s="5"/>
      <c r="P249" s="5"/>
      <c r="Q249" s="5"/>
    </row>
    <row r="250" spans="1:17" ht="30" customHeight="1" x14ac:dyDescent="0.25">
      <c r="A250" s="2">
        <v>9249</v>
      </c>
      <c r="B250" s="3" t="s">
        <v>54</v>
      </c>
      <c r="C250" s="14" t="s">
        <v>1</v>
      </c>
      <c r="F250" s="5"/>
      <c r="G250" s="5"/>
      <c r="H250" s="5"/>
      <c r="I250" s="2"/>
      <c r="J250" s="2"/>
      <c r="K250" s="2"/>
      <c r="L250" s="2"/>
      <c r="M250" s="2"/>
      <c r="N250" s="5"/>
      <c r="O250" s="5"/>
      <c r="P250" s="5"/>
      <c r="Q250" s="5"/>
    </row>
    <row r="251" spans="1:17" ht="30" customHeight="1" x14ac:dyDescent="0.25">
      <c r="A251" s="2">
        <v>9250</v>
      </c>
      <c r="B251" s="3" t="str">
        <f>HYPERLINK("https://hoatien.hungha.thaibinh.gov.vn/", "UBND Ủy ban nhân dân xã Hòa Tiến tỉnh Thái Bình")</f>
        <v>UBND Ủy ban nhân dân xã Hòa Tiến tỉnh Thái Bình</v>
      </c>
      <c r="C251" s="12" t="s">
        <v>342</v>
      </c>
      <c r="F251" s="5"/>
      <c r="G251" s="5"/>
      <c r="H251" s="5"/>
      <c r="I251" s="2"/>
      <c r="J251" s="2"/>
      <c r="K251" s="2"/>
      <c r="L251" s="2"/>
      <c r="M251" s="2"/>
      <c r="N251" s="5"/>
      <c r="O251" s="5"/>
      <c r="P251" s="5"/>
      <c r="Q251" s="5"/>
    </row>
    <row r="252" spans="1:17" ht="30" customHeight="1" x14ac:dyDescent="0.25">
      <c r="A252" s="2">
        <v>9251</v>
      </c>
      <c r="B252" s="3" t="s">
        <v>55</v>
      </c>
      <c r="C252" s="14" t="s">
        <v>1</v>
      </c>
      <c r="D252" s="13" t="s">
        <v>343</v>
      </c>
      <c r="F252" s="5"/>
      <c r="G252" s="5"/>
      <c r="H252" s="5"/>
      <c r="I252" s="2"/>
      <c r="J252" s="2"/>
      <c r="K252" s="2"/>
      <c r="L252" s="2"/>
      <c r="M252" s="2"/>
      <c r="N252" s="5"/>
      <c r="O252" s="5"/>
      <c r="P252" s="5"/>
      <c r="Q252" s="5"/>
    </row>
    <row r="253" spans="1:17" ht="30" customHeight="1" x14ac:dyDescent="0.25">
      <c r="A253" s="2">
        <v>9252</v>
      </c>
      <c r="B253" s="3" t="str">
        <f>HYPERLINK("https://hungha.thaibinh.gov.vn/tin-tuc/tin-tong-hop/xa-hung-dung-to-chuc-tiep-xuc-doi-thoai-giua-dong-chi-bi-thu.html", "UBND Ủy ban nhân dân xã Hùng Dũng tỉnh Thái Bình")</f>
        <v>UBND Ủy ban nhân dân xã Hùng Dũng tỉnh Thái Bình</v>
      </c>
      <c r="C253" s="12" t="s">
        <v>342</v>
      </c>
      <c r="F253" s="5"/>
      <c r="G253" s="5"/>
      <c r="H253" s="5"/>
      <c r="I253" s="2"/>
      <c r="J253" s="2"/>
      <c r="K253" s="2"/>
      <c r="L253" s="2"/>
      <c r="M253" s="2"/>
      <c r="N253" s="5"/>
      <c r="O253" s="5"/>
      <c r="P253" s="5"/>
      <c r="Q253" s="5"/>
    </row>
    <row r="254" spans="1:17" ht="30" customHeight="1" x14ac:dyDescent="0.25">
      <c r="A254" s="2">
        <v>9253</v>
      </c>
      <c r="B254" s="3" t="s">
        <v>56</v>
      </c>
      <c r="C254" s="14" t="s">
        <v>1</v>
      </c>
      <c r="F254" s="5"/>
      <c r="G254" s="5"/>
      <c r="H254" s="5"/>
      <c r="I254" s="2"/>
      <c r="J254" s="2"/>
      <c r="K254" s="2"/>
      <c r="L254" s="2"/>
      <c r="M254" s="2"/>
      <c r="N254" s="5"/>
      <c r="O254" s="5"/>
      <c r="P254" s="5"/>
      <c r="Q254" s="5"/>
    </row>
    <row r="255" spans="1:17" ht="30" customHeight="1" x14ac:dyDescent="0.25">
      <c r="A255" s="2">
        <v>9254</v>
      </c>
      <c r="B255" s="3" t="str">
        <f>HYPERLINK("https://sotnmt.thaibinh.gov.vn/thong-tin-hanh-chinh-cong/van-ban/quyet-dinh-giao-dat/quyet-dinh-ve-viec-cho-phep-uy-ban-nhan-dan-xa-tan-tien-huye.html", "UBND Ủy ban nhân dân xã Tân Tiến tỉnh Thái Bình")</f>
        <v>UBND Ủy ban nhân dân xã Tân Tiến tỉnh Thái Bình</v>
      </c>
      <c r="C255" s="12" t="s">
        <v>342</v>
      </c>
      <c r="F255" s="5"/>
      <c r="G255" s="5"/>
      <c r="H255" s="5"/>
      <c r="I255" s="2"/>
      <c r="J255" s="2"/>
      <c r="K255" s="2"/>
      <c r="L255" s="2"/>
      <c r="M255" s="2"/>
      <c r="N255" s="5"/>
      <c r="O255" s="5"/>
      <c r="P255" s="5"/>
      <c r="Q255" s="5"/>
    </row>
    <row r="256" spans="1:17" ht="30" customHeight="1" x14ac:dyDescent="0.25">
      <c r="A256" s="2">
        <v>9255</v>
      </c>
      <c r="B256" s="1" t="str">
        <f>HYPERLINK("", "Công an thị trấn Hưng Nhân tỉnh Thái Bình")</f>
        <v>Công an thị trấn Hưng Nhân tỉnh Thái Bình</v>
      </c>
      <c r="C256" s="12" t="s">
        <v>342</v>
      </c>
      <c r="D256" s="13" t="s">
        <v>343</v>
      </c>
      <c r="F256" s="5"/>
      <c r="G256" s="5"/>
      <c r="H256" s="5"/>
      <c r="I256" s="2"/>
      <c r="J256" s="2"/>
      <c r="K256" s="2"/>
      <c r="L256" s="2"/>
      <c r="M256" s="2"/>
      <c r="N256" s="5"/>
      <c r="O256" s="5"/>
      <c r="P256" s="5"/>
      <c r="Q256" s="5"/>
    </row>
    <row r="257" spans="1:17" ht="30" customHeight="1" x14ac:dyDescent="0.25">
      <c r="A257" s="2">
        <v>9256</v>
      </c>
      <c r="B257" s="3" t="str">
        <f>HYPERLINK("https://hungha.thaibinh.gov.vn/tin-tuc/tin-tuc-su-kien-noi-bat/thi-tran-hung-nhan-ky-niem-17-nam-ngay-hoi-toan-dan-bthi-tra.html", "UBND Ủy ban nhân dân thị trấn Hưng Nhân tỉnh Thái Bình")</f>
        <v>UBND Ủy ban nhân dân thị trấn Hưng Nhân tỉnh Thái Bình</v>
      </c>
      <c r="C257" s="12" t="s">
        <v>342</v>
      </c>
      <c r="F257" s="5"/>
      <c r="G257" s="5"/>
      <c r="H257" s="5"/>
      <c r="I257" s="2"/>
      <c r="J257" s="2"/>
      <c r="K257" s="2"/>
      <c r="L257" s="2"/>
      <c r="M257" s="2"/>
      <c r="N257" s="5"/>
      <c r="O257" s="5"/>
      <c r="P257" s="5"/>
      <c r="Q257" s="5"/>
    </row>
    <row r="258" spans="1:17" ht="30" customHeight="1" x14ac:dyDescent="0.25">
      <c r="A258" s="2">
        <v>9257</v>
      </c>
      <c r="B258" s="3" t="s">
        <v>57</v>
      </c>
      <c r="C258" s="14" t="s">
        <v>1</v>
      </c>
      <c r="D258" s="13" t="s">
        <v>343</v>
      </c>
      <c r="F258" s="5"/>
      <c r="G258" s="5"/>
      <c r="H258" s="5"/>
      <c r="I258" s="2"/>
      <c r="J258" s="2"/>
      <c r="K258" s="2"/>
      <c r="L258" s="2"/>
      <c r="M258" s="2"/>
      <c r="N258" s="5"/>
      <c r="O258" s="5"/>
      <c r="P258" s="5"/>
      <c r="Q258" s="5"/>
    </row>
    <row r="259" spans="1:17" ht="30" customHeight="1" x14ac:dyDescent="0.25">
      <c r="A259" s="2">
        <v>9258</v>
      </c>
      <c r="B259" s="3" t="str">
        <f>HYPERLINK("https://hungha.thaibinh.gov.vn/tin-tuc/tin-tong-hop/xa-doan-hung-to-chuc-hoi-nghi-tiep-xuc-doi-thoai-giua-nguoi-.html", "UBND Ủy ban nhân dân xã Đoan Hùng tỉnh Thái Bình")</f>
        <v>UBND Ủy ban nhân dân xã Đoan Hùng tỉnh Thái Bình</v>
      </c>
      <c r="C259" s="12" t="s">
        <v>342</v>
      </c>
      <c r="F259" s="5"/>
      <c r="G259" s="5"/>
      <c r="H259" s="5"/>
      <c r="I259" s="2"/>
      <c r="J259" s="2"/>
      <c r="K259" s="2"/>
      <c r="L259" s="2"/>
      <c r="M259" s="2"/>
      <c r="N259" s="5"/>
      <c r="O259" s="5"/>
      <c r="P259" s="5"/>
      <c r="Q259" s="5"/>
    </row>
    <row r="260" spans="1:17" ht="30" customHeight="1" x14ac:dyDescent="0.25">
      <c r="A260" s="2">
        <v>9259</v>
      </c>
      <c r="B260" s="3" t="s">
        <v>58</v>
      </c>
      <c r="C260" s="14" t="s">
        <v>1</v>
      </c>
      <c r="F260" s="5"/>
      <c r="G260" s="5"/>
      <c r="H260" s="5"/>
      <c r="I260" s="2"/>
      <c r="J260" s="2"/>
      <c r="K260" s="2"/>
      <c r="L260" s="2"/>
      <c r="M260" s="2"/>
      <c r="N260" s="5"/>
      <c r="O260" s="5"/>
      <c r="P260" s="5"/>
      <c r="Q260" s="5"/>
    </row>
    <row r="261" spans="1:17" ht="30" customHeight="1" x14ac:dyDescent="0.25">
      <c r="A261" s="2">
        <v>9260</v>
      </c>
      <c r="B261" s="3" t="str">
        <f>HYPERLINK("https://thaibinh.gov.vn/van-ban-phap-luat/van-ban-dieu-hanh/ve-viec-giao-dat-cho-uy-ban-nhan-dan-xa-duyen-hai-huyen-hung.html", "UBND Ủy ban nhân dân xã Duyên Hải tỉnh Thái Bình")</f>
        <v>UBND Ủy ban nhân dân xã Duyên Hải tỉnh Thái Bình</v>
      </c>
      <c r="C261" s="12" t="s">
        <v>342</v>
      </c>
      <c r="F261" s="5"/>
      <c r="G261" s="5"/>
      <c r="H261" s="5"/>
      <c r="I261" s="2"/>
      <c r="J261" s="2"/>
      <c r="K261" s="2"/>
      <c r="L261" s="2"/>
      <c r="M261" s="2"/>
      <c r="N261" s="5"/>
      <c r="O261" s="5"/>
      <c r="P261" s="5"/>
      <c r="Q261" s="5"/>
    </row>
    <row r="262" spans="1:17" ht="30" customHeight="1" x14ac:dyDescent="0.25">
      <c r="A262" s="2">
        <v>9261</v>
      </c>
      <c r="B262" s="3" t="s">
        <v>59</v>
      </c>
      <c r="C262" s="14" t="s">
        <v>1</v>
      </c>
      <c r="F262" s="5"/>
      <c r="G262" s="5"/>
      <c r="H262" s="5"/>
      <c r="I262" s="2"/>
      <c r="J262" s="2"/>
      <c r="K262" s="2"/>
      <c r="L262" s="2"/>
      <c r="M262" s="2"/>
      <c r="N262" s="5"/>
      <c r="O262" s="5"/>
      <c r="P262" s="5"/>
      <c r="Q262" s="5"/>
    </row>
    <row r="263" spans="1:17" ht="30" customHeight="1" x14ac:dyDescent="0.25">
      <c r="A263" s="2">
        <v>9262</v>
      </c>
      <c r="B263" s="3" t="str">
        <f>HYPERLINK("https://thaibinh.gov.vn/van-ban-phap-luat/van-ban-dieu-hanh/ve-viec-cho-phep-uy-ban-nhan-dan-xa-tan-hoa-huyen-vu-thu-chu.html", "UBND Ủy ban nhân dân xã Tân Hòa tỉnh Thái Bình")</f>
        <v>UBND Ủy ban nhân dân xã Tân Hòa tỉnh Thái Bình</v>
      </c>
      <c r="C263" s="12" t="s">
        <v>342</v>
      </c>
      <c r="F263" s="5"/>
      <c r="G263" s="5"/>
      <c r="H263" s="5"/>
      <c r="I263" s="2"/>
      <c r="J263" s="2"/>
      <c r="K263" s="2"/>
      <c r="L263" s="2"/>
      <c r="M263" s="2"/>
      <c r="N263" s="5"/>
      <c r="O263" s="5"/>
      <c r="P263" s="5"/>
      <c r="Q263" s="5"/>
    </row>
    <row r="264" spans="1:17" ht="30" customHeight="1" x14ac:dyDescent="0.25">
      <c r="A264" s="2">
        <v>9263</v>
      </c>
      <c r="B264" s="3" t="s">
        <v>60</v>
      </c>
      <c r="C264" s="14" t="s">
        <v>1</v>
      </c>
      <c r="D264" s="13" t="s">
        <v>343</v>
      </c>
      <c r="F264" s="5"/>
      <c r="G264" s="5"/>
      <c r="H264" s="5"/>
      <c r="I264" s="2"/>
      <c r="J264" s="2"/>
      <c r="K264" s="2"/>
      <c r="L264" s="2"/>
      <c r="M264" s="2"/>
      <c r="N264" s="5"/>
      <c r="O264" s="5"/>
      <c r="P264" s="5"/>
      <c r="Q264" s="5"/>
    </row>
    <row r="265" spans="1:17" ht="30" customHeight="1" x14ac:dyDescent="0.25">
      <c r="A265" s="2">
        <v>9264</v>
      </c>
      <c r="B265" s="3" t="str">
        <f>HYPERLINK("https://thaibinh.gov.vn/van-ban-phap-luat/van-ban-dieu-hanh/ve-viec-giao-dat-cho-ho-giao-ngoc-lien-tai-xa-van-cam-huyen-.html", "UBND Ủy ban nhân dân xã Văn Cẩm tỉnh Thái Bình")</f>
        <v>UBND Ủy ban nhân dân xã Văn Cẩm tỉnh Thái Bình</v>
      </c>
      <c r="C265" s="12" t="s">
        <v>342</v>
      </c>
      <c r="F265" s="5"/>
      <c r="G265" s="5"/>
      <c r="H265" s="5"/>
      <c r="I265" s="2"/>
      <c r="J265" s="2"/>
      <c r="K265" s="2"/>
      <c r="L265" s="2"/>
      <c r="M265" s="2"/>
      <c r="N265" s="5"/>
      <c r="O265" s="5"/>
      <c r="P265" s="5"/>
      <c r="Q265" s="5"/>
    </row>
    <row r="266" spans="1:17" ht="30" customHeight="1" x14ac:dyDescent="0.25">
      <c r="A266" s="2">
        <v>9265</v>
      </c>
      <c r="B266" s="3" t="s">
        <v>61</v>
      </c>
      <c r="C266" s="14" t="s">
        <v>1</v>
      </c>
      <c r="F266" s="5"/>
      <c r="G266" s="5"/>
      <c r="H266" s="5"/>
      <c r="I266" s="2"/>
      <c r="J266" s="2"/>
      <c r="K266" s="2"/>
      <c r="L266" s="2"/>
      <c r="M266" s="2"/>
      <c r="N266" s="5"/>
      <c r="O266" s="5"/>
      <c r="P266" s="5"/>
      <c r="Q266" s="5"/>
    </row>
    <row r="267" spans="1:17" ht="30" customHeight="1" x14ac:dyDescent="0.25">
      <c r="A267" s="2">
        <v>9266</v>
      </c>
      <c r="B267" s="3" t="str">
        <f>HYPERLINK("https://hungha.thaibinh.gov.vn/tin-tuc/tin-tuc-su-kien-noi-bat/xa-bac-son-to-chuc-diem-cua-huyen-ngay-hoi-toan-dan-bao-ve-a.html", "UBND Ủy ban nhân dân xã Bắc Sơn tỉnh Thái Bình")</f>
        <v>UBND Ủy ban nhân dân xã Bắc Sơn tỉnh Thái Bình</v>
      </c>
      <c r="C267" s="12" t="s">
        <v>342</v>
      </c>
      <c r="F267" s="5"/>
      <c r="G267" s="5"/>
      <c r="H267" s="5"/>
      <c r="I267" s="2"/>
      <c r="J267" s="2"/>
      <c r="K267" s="2"/>
      <c r="L267" s="2"/>
      <c r="M267" s="2"/>
      <c r="N267" s="5"/>
      <c r="O267" s="5"/>
      <c r="P267" s="5"/>
      <c r="Q267" s="5"/>
    </row>
    <row r="268" spans="1:17" ht="30" customHeight="1" x14ac:dyDescent="0.25">
      <c r="A268" s="2">
        <v>9267</v>
      </c>
      <c r="B268" s="3" t="s">
        <v>62</v>
      </c>
      <c r="C268" s="14" t="s">
        <v>1</v>
      </c>
      <c r="D268" s="13" t="s">
        <v>343</v>
      </c>
      <c r="F268" s="5"/>
      <c r="G268" s="5"/>
      <c r="H268" s="5"/>
      <c r="I268" s="2"/>
      <c r="J268" s="2"/>
      <c r="K268" s="2"/>
      <c r="L268" s="2"/>
      <c r="M268" s="2"/>
      <c r="N268" s="5"/>
      <c r="O268" s="5"/>
      <c r="P268" s="5"/>
      <c r="Q268" s="5"/>
    </row>
    <row r="269" spans="1:17" ht="30" customHeight="1" x14ac:dyDescent="0.25">
      <c r="A269" s="2">
        <v>9268</v>
      </c>
      <c r="B269" s="3" t="str">
        <f>HYPERLINK("https://hungha.thaibinh.gov.vn/tin-tuc/van-hoa-xa-hoi/le-cat-bang-khanh-thanh-dinh-lang-chi-linh-xa-dong-do.html", "UBND Ủy ban nhân dân xã Đông Đô tỉnh Thái Bình")</f>
        <v>UBND Ủy ban nhân dân xã Đông Đô tỉnh Thái Bình</v>
      </c>
      <c r="C269" s="12" t="s">
        <v>342</v>
      </c>
      <c r="F269" s="5"/>
      <c r="G269" s="5"/>
      <c r="H269" s="5"/>
      <c r="I269" s="2"/>
      <c r="J269" s="2"/>
      <c r="K269" s="2"/>
      <c r="L269" s="2"/>
      <c r="M269" s="2"/>
      <c r="N269" s="5"/>
      <c r="O269" s="5"/>
      <c r="P269" s="5"/>
      <c r="Q269" s="5"/>
    </row>
    <row r="270" spans="1:17" ht="30" customHeight="1" x14ac:dyDescent="0.25">
      <c r="A270" s="2">
        <v>9269</v>
      </c>
      <c r="B270" s="3" t="s">
        <v>63</v>
      </c>
      <c r="C270" s="14" t="s">
        <v>1</v>
      </c>
      <c r="D270" s="11" t="s">
        <v>343</v>
      </c>
      <c r="F270" s="5"/>
      <c r="G270" s="5"/>
      <c r="H270" s="5"/>
      <c r="I270" s="2"/>
      <c r="J270" s="2"/>
      <c r="K270" s="2"/>
      <c r="L270" s="2"/>
      <c r="M270" s="2"/>
      <c r="N270" s="5"/>
      <c r="O270" s="5"/>
      <c r="P270" s="5"/>
      <c r="Q270" s="5"/>
    </row>
    <row r="271" spans="1:17" ht="30" customHeight="1" x14ac:dyDescent="0.25">
      <c r="A271" s="2">
        <v>9270</v>
      </c>
      <c r="B271" s="3" t="str">
        <f>HYPERLINK("https://thaibinh.gov.vn/van-ban-phap-luat/van-ban-dieu-hanh/ve-viec-cho-phep-uy-ban-nhan-dan-xa-phuc-khanh-huyen-hung-ha3.html", "UBND Ủy ban nhân dân xã Phúc Khánh tỉnh Thái Bình")</f>
        <v>UBND Ủy ban nhân dân xã Phúc Khánh tỉnh Thái Bình</v>
      </c>
      <c r="C271" s="12" t="s">
        <v>342</v>
      </c>
      <c r="F271" s="5"/>
      <c r="G271" s="5"/>
      <c r="H271" s="5"/>
      <c r="I271" s="2"/>
      <c r="J271" s="2"/>
      <c r="K271" s="2"/>
      <c r="L271" s="2"/>
      <c r="M271" s="2"/>
      <c r="N271" s="5"/>
      <c r="O271" s="5"/>
      <c r="P271" s="5"/>
      <c r="Q271" s="5"/>
    </row>
    <row r="272" spans="1:17" ht="30" customHeight="1" x14ac:dyDescent="0.25">
      <c r="A272" s="2">
        <v>9271</v>
      </c>
      <c r="B272" s="1" t="str">
        <f>HYPERLINK("https://www.facebook.com/profile.php?id=100080355647329", "Công an xã Liên Hiệp tỉnh Thái Bình")</f>
        <v>Công an xã Liên Hiệp tỉnh Thái Bình</v>
      </c>
      <c r="C272" s="12" t="s">
        <v>342</v>
      </c>
      <c r="D272" s="13" t="s">
        <v>343</v>
      </c>
      <c r="F272" s="5"/>
      <c r="G272" s="5"/>
      <c r="H272" s="5"/>
      <c r="I272" s="2"/>
      <c r="J272" s="2"/>
      <c r="K272" s="2"/>
      <c r="L272" s="2"/>
      <c r="M272" s="2"/>
      <c r="N272" s="5"/>
      <c r="O272" s="5"/>
      <c r="P272" s="5"/>
      <c r="Q272" s="5"/>
    </row>
    <row r="273" spans="1:17" ht="30" customHeight="1" x14ac:dyDescent="0.25">
      <c r="A273" s="2">
        <v>9272</v>
      </c>
      <c r="B273" s="3" t="str">
        <f>HYPERLINK("https://thaibinh.gov.vn/van-ban-phap-luat/van-ban-dieu-hanh/ve-viec-giao-dat-cho-uy-ban-nhan-dan-xa-lien-hiep-huyen-hung.html", "UBND Ủy ban nhân dân xã Liên Hiệp tỉnh Thái Bình")</f>
        <v>UBND Ủy ban nhân dân xã Liên Hiệp tỉnh Thái Bình</v>
      </c>
      <c r="C273" s="12" t="s">
        <v>342</v>
      </c>
      <c r="F273" s="5"/>
      <c r="G273" s="5"/>
      <c r="H273" s="5"/>
      <c r="I273" s="2"/>
      <c r="J273" s="2"/>
      <c r="K273" s="2"/>
      <c r="L273" s="2"/>
      <c r="M273" s="2"/>
      <c r="N273" s="5"/>
      <c r="O273" s="5"/>
      <c r="P273" s="5"/>
      <c r="Q273" s="5"/>
    </row>
    <row r="274" spans="1:17" ht="30" customHeight="1" x14ac:dyDescent="0.25">
      <c r="A274" s="2">
        <v>9273</v>
      </c>
      <c r="B274" s="1" t="str">
        <f>HYPERLINK("", "Công an xã Tây Đô tỉnh Thái Bình")</f>
        <v>Công an xã Tây Đô tỉnh Thái Bình</v>
      </c>
      <c r="C274" s="12" t="s">
        <v>342</v>
      </c>
      <c r="F274" s="5"/>
      <c r="G274" s="5"/>
      <c r="H274" s="5"/>
      <c r="I274" s="2"/>
      <c r="J274" s="2"/>
      <c r="K274" s="2"/>
      <c r="L274" s="2"/>
      <c r="M274" s="2"/>
      <c r="N274" s="5"/>
      <c r="O274" s="5"/>
      <c r="P274" s="5"/>
      <c r="Q274" s="5"/>
    </row>
    <row r="275" spans="1:17" ht="30" customHeight="1" x14ac:dyDescent="0.25">
      <c r="A275" s="2">
        <v>9274</v>
      </c>
      <c r="B275" s="3" t="str">
        <f>HYPERLINK("https://sotnmt.thaibinh.gov.vn/thong-tin-hanh-chinh-cong/van-ban/quyet-dinh-giao-dat/quyet-dinh-vv-cho-phep-uy-ban-nhan-dan-xa-quynh-my-huyen-quy.html", "UBND Ủy ban nhân dân xã Tây Đô tỉnh Thái Bình")</f>
        <v>UBND Ủy ban nhân dân xã Tây Đô tỉnh Thái Bình</v>
      </c>
      <c r="C275" s="12" t="s">
        <v>342</v>
      </c>
      <c r="F275" s="5"/>
      <c r="G275" s="5"/>
      <c r="H275" s="5"/>
      <c r="I275" s="2"/>
      <c r="J275" s="2"/>
      <c r="K275" s="2"/>
      <c r="L275" s="2"/>
      <c r="M275" s="2"/>
      <c r="N275" s="5"/>
      <c r="O275" s="5"/>
      <c r="P275" s="5"/>
      <c r="Q275" s="5"/>
    </row>
    <row r="276" spans="1:17" ht="30" customHeight="1" x14ac:dyDescent="0.25">
      <c r="A276" s="2">
        <v>9275</v>
      </c>
      <c r="B276" s="3" t="s">
        <v>64</v>
      </c>
      <c r="C276" s="14" t="s">
        <v>1</v>
      </c>
      <c r="D276" s="13" t="s">
        <v>343</v>
      </c>
      <c r="F276" s="5"/>
      <c r="G276" s="5"/>
      <c r="H276" s="5"/>
      <c r="I276" s="2"/>
      <c r="J276" s="2"/>
      <c r="K276" s="2"/>
      <c r="L276" s="2"/>
      <c r="M276" s="2"/>
      <c r="N276" s="5"/>
      <c r="O276" s="5"/>
      <c r="P276" s="5"/>
      <c r="Q276" s="5"/>
    </row>
    <row r="277" spans="1:17" ht="30" customHeight="1" x14ac:dyDescent="0.25">
      <c r="A277" s="2">
        <v>9276</v>
      </c>
      <c r="B277" s="3" t="str">
        <f>HYPERLINK("https://thaibinh.gov.vn/van-ban-phap-luat/van-ban-dieu-hanh/ve-viec-cho-phep-uy-ban-nhan-dan-xa-thong-nhat-huyen-hung-ha2.html", "UBND Ủy ban nhân dân xã Thống Nhất tỉnh Thái Bình")</f>
        <v>UBND Ủy ban nhân dân xã Thống Nhất tỉnh Thái Bình</v>
      </c>
      <c r="C277" s="12" t="s">
        <v>342</v>
      </c>
      <c r="F277" s="5"/>
      <c r="G277" s="5"/>
      <c r="H277" s="5"/>
      <c r="I277" s="2"/>
      <c r="J277" s="2"/>
      <c r="K277" s="2"/>
      <c r="L277" s="2"/>
      <c r="M277" s="2"/>
      <c r="N277" s="5"/>
      <c r="O277" s="5"/>
      <c r="P277" s="5"/>
      <c r="Q277" s="5"/>
    </row>
    <row r="278" spans="1:17" ht="30" customHeight="1" x14ac:dyDescent="0.25">
      <c r="A278" s="2">
        <v>9277</v>
      </c>
      <c r="B278" s="3" t="s">
        <v>65</v>
      </c>
      <c r="C278" s="14" t="s">
        <v>1</v>
      </c>
      <c r="F278" s="5"/>
      <c r="G278" s="5"/>
      <c r="H278" s="5"/>
      <c r="I278" s="2"/>
      <c r="J278" s="2"/>
      <c r="K278" s="2"/>
      <c r="L278" s="2"/>
      <c r="M278" s="2"/>
      <c r="N278" s="5"/>
      <c r="O278" s="5"/>
      <c r="P278" s="5"/>
      <c r="Q278" s="5"/>
    </row>
    <row r="279" spans="1:17" ht="30" customHeight="1" x14ac:dyDescent="0.25">
      <c r="A279" s="2">
        <v>9278</v>
      </c>
      <c r="B279" s="3" t="str">
        <f>HYPERLINK("https://hungha.thaibinh.gov.vn/tin-tuc/van-hoa-xa-hoi/xa-tien-duc-to-chuc-hoi-nghi-tiep-xuc-doi-thoai-truc-tiep-gi.html", "UBND Ủy ban nhân dân xã Tiến Đức tỉnh Thái Bình")</f>
        <v>UBND Ủy ban nhân dân xã Tiến Đức tỉnh Thái Bình</v>
      </c>
      <c r="C279" s="12" t="s">
        <v>342</v>
      </c>
      <c r="F279" s="5"/>
      <c r="G279" s="5"/>
      <c r="H279" s="5"/>
      <c r="I279" s="2"/>
      <c r="J279" s="2"/>
      <c r="K279" s="2"/>
      <c r="L279" s="2"/>
      <c r="M279" s="2"/>
      <c r="N279" s="5"/>
      <c r="O279" s="5"/>
      <c r="P279" s="5"/>
      <c r="Q279" s="5"/>
    </row>
    <row r="280" spans="1:17" ht="30" customHeight="1" x14ac:dyDescent="0.25">
      <c r="A280" s="2">
        <v>9279</v>
      </c>
      <c r="B280" s="3" t="str">
        <f>HYPERLINK("https://www.facebook.com/ConganxaThaiHung/", "Công an xã Thái Hưng tỉnh Thái Bình")</f>
        <v>Công an xã Thái Hưng tỉnh Thái Bình</v>
      </c>
      <c r="C280" s="12" t="s">
        <v>342</v>
      </c>
      <c r="D280" s="13" t="s">
        <v>343</v>
      </c>
      <c r="F280" s="5"/>
      <c r="G280" s="5"/>
      <c r="H280" s="5"/>
      <c r="I280" s="2"/>
      <c r="J280" s="2"/>
      <c r="K280" s="2"/>
      <c r="L280" s="2"/>
      <c r="M280" s="2"/>
      <c r="N280" s="5"/>
      <c r="O280" s="5"/>
      <c r="P280" s="5"/>
      <c r="Q280" s="5"/>
    </row>
    <row r="281" spans="1:17" ht="30" customHeight="1" x14ac:dyDescent="0.25">
      <c r="A281" s="2">
        <v>9280</v>
      </c>
      <c r="B281" s="3" t="str">
        <f>HYPERLINK("https://thaihung.thaithuy.thaibinh.gov.vn/", "UBND Ủy ban nhân dân xã Thái Hưng tỉnh Thái Bình")</f>
        <v>UBND Ủy ban nhân dân xã Thái Hưng tỉnh Thái Bình</v>
      </c>
      <c r="C281" s="12" t="s">
        <v>342</v>
      </c>
      <c r="F281" s="5"/>
      <c r="G281" s="5"/>
      <c r="H281" s="5"/>
      <c r="I281" s="2"/>
      <c r="J281" s="2"/>
      <c r="K281" s="2"/>
      <c r="L281" s="2"/>
      <c r="M281" s="2"/>
      <c r="N281" s="5"/>
      <c r="O281" s="5"/>
      <c r="P281" s="5"/>
      <c r="Q281" s="5"/>
    </row>
    <row r="282" spans="1:17" ht="30" customHeight="1" x14ac:dyDescent="0.25">
      <c r="A282" s="2">
        <v>9281</v>
      </c>
      <c r="B282" s="3" t="s">
        <v>66</v>
      </c>
      <c r="C282" s="14" t="s">
        <v>1</v>
      </c>
      <c r="F282" s="5"/>
      <c r="G282" s="5"/>
      <c r="H282" s="5"/>
      <c r="I282" s="2"/>
      <c r="J282" s="2"/>
      <c r="K282" s="2"/>
      <c r="L282" s="2"/>
      <c r="M282" s="2"/>
      <c r="N282" s="5"/>
      <c r="O282" s="5"/>
      <c r="P282" s="5"/>
      <c r="Q282" s="5"/>
    </row>
    <row r="283" spans="1:17" ht="30" customHeight="1" x14ac:dyDescent="0.25">
      <c r="A283" s="2">
        <v>9282</v>
      </c>
      <c r="B283" s="3" t="str">
        <f>HYPERLINK("https://thaibinh.gov.vn/van-ban-phap-luat/van-ban-dieu-hanh/ve-viec-cho-pheo-uy-ban-nhan-dan-xa-thai-phuong-huyen-hung-h.html", "UBND Ủy ban nhân dân xã Thái Phương tỉnh Thái Bình")</f>
        <v>UBND Ủy ban nhân dân xã Thái Phương tỉnh Thái Bình</v>
      </c>
      <c r="C283" s="12" t="s">
        <v>342</v>
      </c>
      <c r="F283" s="5"/>
      <c r="G283" s="5"/>
      <c r="H283" s="5"/>
      <c r="I283" s="2"/>
      <c r="J283" s="2"/>
      <c r="K283" s="2"/>
      <c r="L283" s="2"/>
      <c r="M283" s="2"/>
      <c r="N283" s="5"/>
      <c r="O283" s="5"/>
      <c r="P283" s="5"/>
      <c r="Q283" s="5"/>
    </row>
    <row r="284" spans="1:17" ht="30" customHeight="1" x14ac:dyDescent="0.25">
      <c r="A284" s="2">
        <v>9283</v>
      </c>
      <c r="B284" s="3" t="str">
        <f>HYPERLINK("https://www.facebook.com/p/CA-40-x%C3%A3-H%C3%B2a-B%C3%ACnh-V%C5%A9-Th%C6%B0-Th%C3%A1i-B%C3%ACnh-100063933038001/", "Công an xã Hòa Bình tỉnh Thái Bình")</f>
        <v>Công an xã Hòa Bình tỉnh Thái Bình</v>
      </c>
      <c r="C284" s="12" t="s">
        <v>342</v>
      </c>
      <c r="F284" s="5"/>
      <c r="G284" s="5"/>
      <c r="H284" s="5"/>
      <c r="I284" s="2"/>
      <c r="J284" s="2"/>
      <c r="K284" s="2"/>
      <c r="L284" s="2"/>
      <c r="M284" s="2"/>
      <c r="N284" s="5"/>
      <c r="O284" s="5"/>
      <c r="P284" s="5"/>
      <c r="Q284" s="5"/>
    </row>
    <row r="285" spans="1:17" ht="30" customHeight="1" x14ac:dyDescent="0.25">
      <c r="A285" s="2">
        <v>9284</v>
      </c>
      <c r="B285" s="3" t="str">
        <f>HYPERLINK("https://kienxuong.thaibinh.gov.vn/cac-don-vi-hanh-chinh/xa-hoa-binh", "UBND Ủy ban nhân dân xã Hòa Bình tỉnh Thái Bình")</f>
        <v>UBND Ủy ban nhân dân xã Hòa Bình tỉnh Thái Bình</v>
      </c>
      <c r="C285" s="12" t="s">
        <v>342</v>
      </c>
      <c r="F285" s="5"/>
      <c r="G285" s="5"/>
      <c r="H285" s="5"/>
      <c r="I285" s="2"/>
      <c r="J285" s="2"/>
      <c r="K285" s="2"/>
      <c r="L285" s="2"/>
      <c r="M285" s="2"/>
      <c r="N285" s="5"/>
      <c r="O285" s="5"/>
      <c r="P285" s="5"/>
      <c r="Q285" s="5"/>
    </row>
    <row r="286" spans="1:17" ht="30" customHeight="1" x14ac:dyDescent="0.25">
      <c r="A286" s="2">
        <v>9285</v>
      </c>
      <c r="B286" s="3" t="s">
        <v>67</v>
      </c>
      <c r="C286" s="14" t="s">
        <v>1</v>
      </c>
      <c r="D286" s="13" t="s">
        <v>343</v>
      </c>
      <c r="F286" s="5"/>
      <c r="G286" s="5"/>
      <c r="H286" s="5"/>
      <c r="I286" s="2"/>
      <c r="J286" s="2"/>
      <c r="K286" s="2"/>
      <c r="L286" s="2"/>
      <c r="M286" s="2"/>
      <c r="N286" s="5"/>
      <c r="O286" s="5"/>
      <c r="P286" s="5"/>
      <c r="Q286" s="5"/>
    </row>
    <row r="287" spans="1:17" ht="30" customHeight="1" x14ac:dyDescent="0.25">
      <c r="A287" s="2">
        <v>9286</v>
      </c>
      <c r="B287" s="3" t="str">
        <f>HYPERLINK("https://thaibinh.gov.vn/van-ban-phap-luat/van-ban-dieu-hanh/ve-viec-cho-phep-uy-ban-nhan-dan-xa-chi-lang-huyen-hung-ha-c.html?customDomain=thaibinh.gov.vn", "UBND Ủy ban nhân dân xã Chi Lăng tỉnh Thái Bình")</f>
        <v>UBND Ủy ban nhân dân xã Chi Lăng tỉnh Thái Bình</v>
      </c>
      <c r="C287" s="12" t="s">
        <v>342</v>
      </c>
      <c r="F287" s="5"/>
      <c r="G287" s="5"/>
      <c r="H287" s="5"/>
      <c r="I287" s="2"/>
      <c r="J287" s="2"/>
      <c r="K287" s="2"/>
      <c r="L287" s="2"/>
      <c r="M287" s="2"/>
      <c r="N287" s="5"/>
      <c r="O287" s="5"/>
      <c r="P287" s="5"/>
      <c r="Q287" s="5"/>
    </row>
    <row r="288" spans="1:17" ht="30" customHeight="1" x14ac:dyDescent="0.25">
      <c r="A288" s="2">
        <v>9287</v>
      </c>
      <c r="B288" s="3" t="str">
        <f>HYPERLINK("https://www.facebook.com/p/Minh-Khai-V%C5%A9-Th%C6%B0-100071429033720/", "Công an xã Minh Khai tỉnh Thái Bình")</f>
        <v>Công an xã Minh Khai tỉnh Thái Bình</v>
      </c>
      <c r="C288" s="12" t="s">
        <v>342</v>
      </c>
      <c r="F288" s="5"/>
      <c r="G288" s="5"/>
      <c r="H288" s="5"/>
      <c r="I288" s="2"/>
      <c r="J288" s="2"/>
      <c r="K288" s="2"/>
      <c r="L288" s="2"/>
      <c r="M288" s="2"/>
      <c r="N288" s="5"/>
      <c r="O288" s="5"/>
      <c r="P288" s="5"/>
      <c r="Q288" s="5"/>
    </row>
    <row r="289" spans="1:17" ht="30" customHeight="1" x14ac:dyDescent="0.25">
      <c r="A289" s="2">
        <v>9288</v>
      </c>
      <c r="B289" s="3" t="str">
        <f>HYPERLINK("https://vuthu.thaibinh.gov.vn/tin-tuc/chinh-tri/hoi-dong-nhan-dan-xa-minh-khai-khoa-xx-to-chuc-ky-hop-thu-nh.html", "UBND Ủy ban nhân dân xã Minh Khai tỉnh Thái Bình")</f>
        <v>UBND Ủy ban nhân dân xã Minh Khai tỉnh Thái Bình</v>
      </c>
      <c r="C289" s="12" t="s">
        <v>342</v>
      </c>
      <c r="F289" s="5"/>
      <c r="G289" s="5"/>
      <c r="H289" s="5"/>
      <c r="I289" s="2"/>
      <c r="J289" s="2"/>
      <c r="K289" s="2"/>
      <c r="L289" s="2"/>
      <c r="M289" s="2"/>
      <c r="N289" s="5"/>
      <c r="O289" s="5"/>
      <c r="P289" s="5"/>
      <c r="Q289" s="5"/>
    </row>
    <row r="290" spans="1:17" ht="30" customHeight="1" x14ac:dyDescent="0.25">
      <c r="A290" s="2">
        <v>9289</v>
      </c>
      <c r="B290" s="1" t="str">
        <f>HYPERLINK("", "Công an xã Hồng An tỉnh Thái Bình")</f>
        <v>Công an xã Hồng An tỉnh Thái Bình</v>
      </c>
      <c r="C290" s="12" t="s">
        <v>342</v>
      </c>
      <c r="F290" s="5"/>
      <c r="G290" s="5"/>
      <c r="H290" s="5"/>
      <c r="I290" s="2"/>
      <c r="J290" s="2"/>
      <c r="K290" s="2"/>
      <c r="L290" s="2"/>
      <c r="M290" s="2"/>
      <c r="N290" s="5"/>
      <c r="O290" s="5"/>
      <c r="P290" s="5"/>
      <c r="Q290" s="5"/>
    </row>
    <row r="291" spans="1:17" ht="30" customHeight="1" x14ac:dyDescent="0.25">
      <c r="A291" s="2">
        <v>9290</v>
      </c>
      <c r="B291" s="3" t="str">
        <f>HYPERLINK("https://thaibinh.gov.vn/van-ban-phap-luat/van-ban-dieu-hanh/ve-viec-cho-phep-uy-ban-nhan-dan-xa-hong-an-huyen-hung-ha-ch.html", "UBND Ủy ban nhân dân xã Hồng An tỉnh Thái Bình")</f>
        <v>UBND Ủy ban nhân dân xã Hồng An tỉnh Thái Bình</v>
      </c>
      <c r="C291" s="12" t="s">
        <v>342</v>
      </c>
      <c r="F291" s="5"/>
      <c r="G291" s="5"/>
      <c r="H291" s="5"/>
      <c r="I291" s="2"/>
      <c r="J291" s="2"/>
      <c r="K291" s="2"/>
      <c r="L291" s="2"/>
      <c r="M291" s="2"/>
      <c r="N291" s="5"/>
      <c r="O291" s="5"/>
      <c r="P291" s="5"/>
      <c r="Q291" s="5"/>
    </row>
    <row r="292" spans="1:17" ht="30" customHeight="1" x14ac:dyDescent="0.25">
      <c r="A292" s="2">
        <v>9291</v>
      </c>
      <c r="B292" s="3" t="s">
        <v>68</v>
      </c>
      <c r="C292" s="14" t="s">
        <v>1</v>
      </c>
      <c r="F292" s="5"/>
      <c r="G292" s="5"/>
      <c r="H292" s="5"/>
      <c r="I292" s="2"/>
      <c r="J292" s="2"/>
      <c r="K292" s="2"/>
      <c r="L292" s="2"/>
      <c r="M292" s="2"/>
      <c r="N292" s="5"/>
      <c r="O292" s="5"/>
      <c r="P292" s="5"/>
      <c r="Q292" s="5"/>
    </row>
    <row r="293" spans="1:17" ht="30" customHeight="1" x14ac:dyDescent="0.25">
      <c r="A293" s="2">
        <v>9292</v>
      </c>
      <c r="B293" s="3" t="str">
        <f>HYPERLINK("https://kimson.ninhbinh.gov.vn/gioi-thieu/xa-kim-chinh", "UBND Ủy ban nhân dân xã Kim Chung tỉnh Thái Bình")</f>
        <v>UBND Ủy ban nhân dân xã Kim Chung tỉnh Thái Bình</v>
      </c>
      <c r="C293" s="12" t="s">
        <v>342</v>
      </c>
      <c r="F293" s="5"/>
      <c r="G293" s="5"/>
      <c r="H293" s="5"/>
      <c r="I293" s="2"/>
      <c r="J293" s="2"/>
      <c r="K293" s="2"/>
      <c r="L293" s="2"/>
      <c r="M293" s="2"/>
      <c r="N293" s="5"/>
      <c r="O293" s="5"/>
      <c r="P293" s="5"/>
      <c r="Q293" s="5"/>
    </row>
    <row r="294" spans="1:17" ht="30" customHeight="1" x14ac:dyDescent="0.25">
      <c r="A294" s="2">
        <v>9293</v>
      </c>
      <c r="B294" s="1" t="str">
        <f>HYPERLINK("https://www.facebook.com/profile.php?id=100093159091941", "Công an xã Hồng Lĩnh tỉnh Thái Bình")</f>
        <v>Công an xã Hồng Lĩnh tỉnh Thái Bình</v>
      </c>
      <c r="C294" s="12" t="s">
        <v>342</v>
      </c>
      <c r="D294" s="13" t="s">
        <v>343</v>
      </c>
      <c r="F294" s="5"/>
      <c r="G294" s="5"/>
      <c r="H294" s="5"/>
      <c r="I294" s="2"/>
      <c r="J294" s="2"/>
      <c r="K294" s="2"/>
      <c r="L294" s="2"/>
      <c r="M294" s="2"/>
      <c r="N294" s="5"/>
      <c r="O294" s="5"/>
      <c r="P294" s="5"/>
      <c r="Q294" s="5"/>
    </row>
    <row r="295" spans="1:17" ht="30" customHeight="1" x14ac:dyDescent="0.25">
      <c r="A295" s="2">
        <v>9294</v>
      </c>
      <c r="B295" s="3" t="str">
        <f>HYPERLINK("https://thaibinh.gov.vn/van-ban-phap-luat/van-ban-dieu-hanh/ve-viec-cho-phep-uy-ban-nhan-dan-xa-hong-linh-huyen-hung-ha-.html", "UBND Ủy ban nhân dân xã Hồng Lĩnh tỉnh Thái Bình")</f>
        <v>UBND Ủy ban nhân dân xã Hồng Lĩnh tỉnh Thái Bình</v>
      </c>
      <c r="C295" s="12" t="s">
        <v>342</v>
      </c>
      <c r="F295" s="5"/>
      <c r="G295" s="5"/>
      <c r="H295" s="5"/>
      <c r="I295" s="2"/>
      <c r="J295" s="2"/>
      <c r="K295" s="2"/>
      <c r="L295" s="2"/>
      <c r="M295" s="2"/>
      <c r="N295" s="5"/>
      <c r="O295" s="5"/>
      <c r="P295" s="5"/>
      <c r="Q295" s="5"/>
    </row>
    <row r="296" spans="1:17" ht="30" customHeight="1" x14ac:dyDescent="0.25">
      <c r="A296" s="2">
        <v>9295</v>
      </c>
      <c r="B296" s="3" t="str">
        <f>HYPERLINK("https://www.facebook.com/ConganxaMinhTan/", "Công an xã Minh Tân tỉnh Thái Bình")</f>
        <v>Công an xã Minh Tân tỉnh Thái Bình</v>
      </c>
      <c r="C296" s="12" t="s">
        <v>342</v>
      </c>
      <c r="D296" s="13" t="s">
        <v>343</v>
      </c>
      <c r="F296" s="5"/>
      <c r="G296" s="5"/>
      <c r="H296" s="5"/>
      <c r="I296" s="2"/>
      <c r="J296" s="2"/>
      <c r="K296" s="2"/>
      <c r="L296" s="2"/>
      <c r="M296" s="2"/>
      <c r="N296" s="5"/>
      <c r="O296" s="5"/>
      <c r="P296" s="5"/>
      <c r="Q296" s="5"/>
    </row>
    <row r="297" spans="1:17" ht="30" customHeight="1" x14ac:dyDescent="0.25">
      <c r="A297" s="2">
        <v>9296</v>
      </c>
      <c r="B297" s="3" t="str">
        <f>HYPERLINK("https://minhtan.kienxuong.thaibinh.gov.vn/", "UBND Ủy ban nhân dân xã Minh Tân tỉnh Thái Bình")</f>
        <v>UBND Ủy ban nhân dân xã Minh Tân tỉnh Thái Bình</v>
      </c>
      <c r="C297" s="12" t="s">
        <v>342</v>
      </c>
      <c r="F297" s="5"/>
      <c r="G297" s="5"/>
      <c r="H297" s="5"/>
      <c r="I297" s="2"/>
      <c r="J297" s="2"/>
      <c r="K297" s="2"/>
      <c r="L297" s="2"/>
      <c r="M297" s="2"/>
      <c r="N297" s="5"/>
      <c r="O297" s="5"/>
      <c r="P297" s="5"/>
      <c r="Q297" s="5"/>
    </row>
    <row r="298" spans="1:17" ht="30" customHeight="1" x14ac:dyDescent="0.25">
      <c r="A298" s="2">
        <v>9297</v>
      </c>
      <c r="B298" s="1" t="str">
        <f>HYPERLINK("", "Công an xã Văn Lang tỉnh Thái Bình")</f>
        <v>Công an xã Văn Lang tỉnh Thái Bình</v>
      </c>
      <c r="C298" s="12" t="s">
        <v>342</v>
      </c>
      <c r="D298" s="13" t="s">
        <v>343</v>
      </c>
      <c r="F298" s="5"/>
      <c r="G298" s="5"/>
      <c r="H298" s="5"/>
      <c r="I298" s="2"/>
      <c r="J298" s="2"/>
      <c r="K298" s="2"/>
      <c r="L298" s="2"/>
      <c r="M298" s="2"/>
      <c r="N298" s="5"/>
      <c r="O298" s="5"/>
      <c r="P298" s="5"/>
      <c r="Q298" s="5"/>
    </row>
    <row r="299" spans="1:17" ht="30" customHeight="1" x14ac:dyDescent="0.25">
      <c r="A299" s="2">
        <v>9298</v>
      </c>
      <c r="B299" s="3" t="str">
        <f>HYPERLINK("https://donghy.thainguyen.gov.vn/xa-van-lang", "UBND Ủy ban nhân dân xã Văn Lang tỉnh Thái Bình")</f>
        <v>UBND Ủy ban nhân dân xã Văn Lang tỉnh Thái Bình</v>
      </c>
      <c r="C299" s="12" t="s">
        <v>342</v>
      </c>
      <c r="F299" s="5"/>
      <c r="G299" s="5"/>
      <c r="H299" s="5"/>
      <c r="I299" s="2"/>
      <c r="J299" s="2"/>
      <c r="K299" s="2"/>
      <c r="L299" s="2"/>
      <c r="M299" s="2"/>
      <c r="N299" s="5"/>
      <c r="O299" s="5"/>
      <c r="P299" s="5"/>
      <c r="Q299" s="5"/>
    </row>
    <row r="300" spans="1:17" ht="30" customHeight="1" x14ac:dyDescent="0.25">
      <c r="A300" s="2">
        <v>9299</v>
      </c>
      <c r="B300" s="1" t="str">
        <f>HYPERLINK("", "Công an xã Độc Lập tỉnh Thái Bình")</f>
        <v>Công an xã Độc Lập tỉnh Thái Bình</v>
      </c>
      <c r="C300" s="12" t="s">
        <v>342</v>
      </c>
      <c r="F300" s="5"/>
      <c r="G300" s="5"/>
      <c r="H300" s="5"/>
      <c r="I300" s="2"/>
      <c r="J300" s="2"/>
      <c r="K300" s="2"/>
      <c r="L300" s="2"/>
      <c r="M300" s="2"/>
      <c r="N300" s="5"/>
      <c r="O300" s="5"/>
      <c r="P300" s="5"/>
      <c r="Q300" s="5"/>
    </row>
    <row r="301" spans="1:17" ht="30" customHeight="1" x14ac:dyDescent="0.25">
      <c r="A301" s="2">
        <v>9300</v>
      </c>
      <c r="B301" s="3" t="str">
        <f>HYPERLINK("https://doclap.hungha.thaibinh.gov.vn/quye-t-di-nh-ban-ha-nh-quy-di-nh-ve-thu-c-hie-n-ne-p-so-ng-van-ho-a-tren-di-a-ba-n-ti-nh-tha-i-bi-nh.html", "UBND Ủy ban nhân dân xã Độc Lập tỉnh Thái Bình")</f>
        <v>UBND Ủy ban nhân dân xã Độc Lập tỉnh Thái Bình</v>
      </c>
      <c r="C301" s="12" t="s">
        <v>342</v>
      </c>
      <c r="F301" s="5"/>
      <c r="G301" s="5"/>
      <c r="H301" s="5"/>
      <c r="I301" s="2"/>
      <c r="J301" s="2"/>
      <c r="K301" s="2"/>
      <c r="L301" s="2"/>
      <c r="M301" s="2"/>
      <c r="N301" s="5"/>
      <c r="O301" s="5"/>
      <c r="P301" s="5"/>
      <c r="Q301" s="5"/>
    </row>
    <row r="302" spans="1:17" ht="30" customHeight="1" x14ac:dyDescent="0.25">
      <c r="A302" s="2">
        <v>9301</v>
      </c>
      <c r="B302" s="3" t="s">
        <v>69</v>
      </c>
      <c r="C302" s="14" t="s">
        <v>1</v>
      </c>
      <c r="F302" s="5"/>
      <c r="G302" s="5"/>
      <c r="H302" s="5"/>
      <c r="I302" s="2"/>
      <c r="J302" s="2"/>
      <c r="K302" s="2"/>
      <c r="L302" s="2"/>
      <c r="M302" s="2"/>
      <c r="N302" s="5"/>
      <c r="O302" s="5"/>
      <c r="P302" s="5"/>
      <c r="Q302" s="5"/>
    </row>
    <row r="303" spans="1:17" ht="30" customHeight="1" x14ac:dyDescent="0.25">
      <c r="A303" s="2">
        <v>9302</v>
      </c>
      <c r="B303" s="3" t="str">
        <f>HYPERLINK("https://hungha.thaibinh.gov.vn/tin-tuc/tin-tong-hop/h13.html", "UBND Ủy ban nhân dân xã Chí Hòa tỉnh Thái Bình")</f>
        <v>UBND Ủy ban nhân dân xã Chí Hòa tỉnh Thái Bình</v>
      </c>
      <c r="C303" s="12" t="s">
        <v>342</v>
      </c>
      <c r="F303" s="5"/>
      <c r="G303" s="5"/>
      <c r="H303" s="5"/>
      <c r="I303" s="2"/>
      <c r="J303" s="2"/>
      <c r="K303" s="2"/>
      <c r="L303" s="2"/>
      <c r="M303" s="2"/>
      <c r="N303" s="5"/>
      <c r="O303" s="5"/>
      <c r="P303" s="5"/>
      <c r="Q303" s="5"/>
    </row>
    <row r="304" spans="1:17" ht="30" customHeight="1" x14ac:dyDescent="0.25">
      <c r="A304" s="2">
        <v>9303</v>
      </c>
      <c r="B304" s="3" t="s">
        <v>70</v>
      </c>
      <c r="C304" s="14" t="s">
        <v>1</v>
      </c>
      <c r="F304" s="5"/>
      <c r="G304" s="5"/>
      <c r="H304" s="5"/>
      <c r="I304" s="2"/>
      <c r="J304" s="2"/>
      <c r="K304" s="2"/>
      <c r="L304" s="2"/>
      <c r="M304" s="2"/>
      <c r="N304" s="5"/>
      <c r="O304" s="5"/>
      <c r="P304" s="5"/>
      <c r="Q304" s="5"/>
    </row>
    <row r="305" spans="1:17" ht="30" customHeight="1" x14ac:dyDescent="0.25">
      <c r="A305" s="2">
        <v>9304</v>
      </c>
      <c r="B305" s="3" t="str">
        <f>HYPERLINK("https://thaibinh.gov.vn/van-ban-phap-luat/van-ban-dieu-hanh/ve-viec-cho-phep-uy-ban-nhan-dan-xa-minh-hoa-huyen-hung-ha-s.html", "UBND Ủy ban nhân dân xã Minh Hòa tỉnh Thái Bình")</f>
        <v>UBND Ủy ban nhân dân xã Minh Hòa tỉnh Thái Bình</v>
      </c>
      <c r="C305" s="12" t="s">
        <v>342</v>
      </c>
      <c r="F305" s="5"/>
      <c r="G305" s="5"/>
      <c r="H305" s="5"/>
      <c r="I305" s="2"/>
      <c r="J305" s="2"/>
      <c r="K305" s="2"/>
      <c r="L305" s="2"/>
      <c r="M305" s="2"/>
      <c r="N305" s="5"/>
      <c r="O305" s="5"/>
      <c r="P305" s="5"/>
      <c r="Q305" s="5"/>
    </row>
    <row r="306" spans="1:17" ht="30" customHeight="1" x14ac:dyDescent="0.25">
      <c r="A306" s="2">
        <v>9305</v>
      </c>
      <c r="B306" s="3" t="s">
        <v>71</v>
      </c>
      <c r="C306" s="14" t="s">
        <v>1</v>
      </c>
      <c r="F306" s="5"/>
      <c r="G306" s="5"/>
      <c r="H306" s="5"/>
      <c r="I306" s="2"/>
      <c r="J306" s="2"/>
      <c r="K306" s="2"/>
      <c r="L306" s="2"/>
      <c r="M306" s="2"/>
      <c r="N306" s="5"/>
      <c r="O306" s="5"/>
      <c r="P306" s="5"/>
      <c r="Q306" s="5"/>
    </row>
    <row r="307" spans="1:17" ht="30" customHeight="1" x14ac:dyDescent="0.25">
      <c r="A307" s="2">
        <v>9306</v>
      </c>
      <c r="B307" s="3" t="str">
        <f>HYPERLINK("https://thaibinh.gov.vn/van-ban-phap-luat/van-ban-dieu-hanh/ve-viec-cho-phep-uy-ban-nhan-dan-xa-hong-minh-huyen-hung-ha-.html?customDomain=thaibinh.gov.vn", "UBND Ủy ban nhân dân xã Hồng Minh tỉnh Thái Bình")</f>
        <v>UBND Ủy ban nhân dân xã Hồng Minh tỉnh Thái Bình</v>
      </c>
      <c r="C307" s="12" t="s">
        <v>342</v>
      </c>
      <c r="F307" s="5"/>
      <c r="G307" s="5"/>
      <c r="H307" s="5"/>
      <c r="I307" s="2"/>
      <c r="J307" s="2"/>
      <c r="K307" s="2"/>
      <c r="L307" s="2"/>
      <c r="M307" s="2"/>
      <c r="N307" s="5"/>
      <c r="O307" s="5"/>
      <c r="P307" s="5"/>
      <c r="Q307" s="5"/>
    </row>
    <row r="308" spans="1:17" ht="30" customHeight="1" x14ac:dyDescent="0.25">
      <c r="A308" s="2">
        <v>9307</v>
      </c>
      <c r="B308" s="3" t="s">
        <v>72</v>
      </c>
      <c r="C308" s="14" t="s">
        <v>1</v>
      </c>
      <c r="D308" s="13" t="s">
        <v>343</v>
      </c>
      <c r="F308" s="5"/>
      <c r="G308" s="5"/>
      <c r="H308" s="5"/>
      <c r="I308" s="2"/>
      <c r="J308" s="2"/>
      <c r="K308" s="2"/>
      <c r="L308" s="2"/>
      <c r="M308" s="2"/>
      <c r="N308" s="5"/>
      <c r="O308" s="5"/>
      <c r="P308" s="5"/>
      <c r="Q308" s="5"/>
    </row>
    <row r="309" spans="1:17" ht="30" customHeight="1" x14ac:dyDescent="0.25">
      <c r="A309" s="2">
        <v>9308</v>
      </c>
      <c r="B309" s="3" t="str">
        <f>HYPERLINK("https://donghung.thaibinh.gov.vn/", "UBND Ủy ban nhân dân thị trấn Đông Hưng tỉnh Thái Bình")</f>
        <v>UBND Ủy ban nhân dân thị trấn Đông Hưng tỉnh Thái Bình</v>
      </c>
      <c r="C309" s="12" t="s">
        <v>342</v>
      </c>
      <c r="F309" s="5"/>
      <c r="G309" s="5"/>
      <c r="H309" s="5"/>
      <c r="I309" s="2"/>
      <c r="J309" s="2"/>
      <c r="K309" s="2"/>
      <c r="L309" s="2"/>
      <c r="M309" s="2"/>
      <c r="N309" s="5"/>
      <c r="O309" s="5"/>
      <c r="P309" s="5"/>
      <c r="Q309" s="5"/>
    </row>
    <row r="310" spans="1:17" ht="30" customHeight="1" x14ac:dyDescent="0.25">
      <c r="A310" s="2">
        <v>9309</v>
      </c>
      <c r="B310" s="3" t="s">
        <v>73</v>
      </c>
      <c r="C310" s="14" t="s">
        <v>1</v>
      </c>
      <c r="D310" s="11" t="s">
        <v>343</v>
      </c>
      <c r="F310" s="5"/>
      <c r="G310" s="5"/>
      <c r="H310" s="5"/>
      <c r="I310" s="2"/>
      <c r="J310" s="2"/>
      <c r="K310" s="2"/>
      <c r="L310" s="2"/>
      <c r="M310" s="2"/>
      <c r="N310" s="5"/>
      <c r="O310" s="5"/>
      <c r="P310" s="5"/>
      <c r="Q310" s="5"/>
    </row>
    <row r="311" spans="1:17" ht="30" customHeight="1" x14ac:dyDescent="0.25">
      <c r="A311" s="2">
        <v>9310</v>
      </c>
      <c r="B311" s="3" t="str">
        <f>HYPERLINK("https://thaibinh.gov.vn/van-ban-phap-luat/van-ban-dieu-hanh/ve-viec-cho-phep-uy-ban-nhan-dan-xa-do-luong-huyen-dong-hung.html", "UBND Ủy ban nhân dân xã Đô Lương tỉnh Thái Bình")</f>
        <v>UBND Ủy ban nhân dân xã Đô Lương tỉnh Thái Bình</v>
      </c>
      <c r="C311" s="12" t="s">
        <v>342</v>
      </c>
      <c r="F311" s="5"/>
      <c r="G311" s="5"/>
      <c r="H311" s="5"/>
      <c r="I311" s="2"/>
      <c r="J311" s="2"/>
      <c r="K311" s="2"/>
      <c r="L311" s="2"/>
      <c r="M311" s="2"/>
      <c r="N311" s="5"/>
      <c r="O311" s="5"/>
      <c r="P311" s="5"/>
      <c r="Q311" s="5"/>
    </row>
    <row r="312" spans="1:17" ht="30" customHeight="1" x14ac:dyDescent="0.25">
      <c r="A312" s="2">
        <v>9311</v>
      </c>
      <c r="B312" s="3" t="s">
        <v>74</v>
      </c>
      <c r="C312" s="14" t="s">
        <v>1</v>
      </c>
      <c r="D312" s="13" t="s">
        <v>343</v>
      </c>
      <c r="F312" s="5"/>
      <c r="G312" s="5"/>
      <c r="H312" s="5"/>
      <c r="I312" s="2"/>
      <c r="J312" s="2"/>
      <c r="K312" s="2"/>
      <c r="L312" s="2"/>
      <c r="M312" s="2"/>
      <c r="N312" s="5"/>
      <c r="O312" s="5"/>
      <c r="P312" s="5"/>
      <c r="Q312" s="5"/>
    </row>
    <row r="313" spans="1:17" ht="30" customHeight="1" x14ac:dyDescent="0.25">
      <c r="A313" s="2">
        <v>9312</v>
      </c>
      <c r="B313" s="3" t="str">
        <f>HYPERLINK("https://thaibinh.gov.vn/van-ban-phap-luat/van-ban-dieu-hanh/ve-viec-cho-phep-uy-ban-nhan-dan-xa-dong-phuong-huyen-dong-h.html", "UBND Ủy ban nhân dân xã Đông Phương tỉnh Thái Bình")</f>
        <v>UBND Ủy ban nhân dân xã Đông Phương tỉnh Thái Bình</v>
      </c>
      <c r="C313" s="12" t="s">
        <v>342</v>
      </c>
      <c r="F313" s="5"/>
      <c r="G313" s="5"/>
      <c r="H313" s="5"/>
      <c r="I313" s="2"/>
      <c r="J313" s="2"/>
      <c r="K313" s="2"/>
      <c r="L313" s="2"/>
      <c r="M313" s="2"/>
      <c r="N313" s="5"/>
      <c r="O313" s="5"/>
      <c r="P313" s="5"/>
      <c r="Q313" s="5"/>
    </row>
    <row r="314" spans="1:17" ht="30" customHeight="1" x14ac:dyDescent="0.25">
      <c r="A314" s="2">
        <v>9313</v>
      </c>
      <c r="B314" s="3" t="s">
        <v>75</v>
      </c>
      <c r="C314" s="14" t="s">
        <v>1</v>
      </c>
      <c r="D314" s="11" t="s">
        <v>343</v>
      </c>
      <c r="F314" s="5"/>
      <c r="G314" s="5"/>
      <c r="H314" s="5"/>
      <c r="I314" s="2"/>
      <c r="J314" s="2"/>
      <c r="K314" s="2"/>
      <c r="L314" s="2"/>
      <c r="M314" s="2"/>
      <c r="N314" s="5"/>
      <c r="O314" s="5"/>
      <c r="P314" s="5"/>
      <c r="Q314" s="5"/>
    </row>
    <row r="315" spans="1:17" ht="30" customHeight="1" x14ac:dyDescent="0.25">
      <c r="A315" s="2">
        <v>9314</v>
      </c>
      <c r="B315" s="3" t="str">
        <f>HYPERLINK("https://thaibinh.gov.vn/doanhnghiep/van-ban-phap-luat/van-ban-dieu-hanh/ve-viec-cho-phep-uy-ban-nhan-dan-xa-lien-giang-huyen-dong-hu.html", "UBND Ủy ban nhân dân xã Liên Giang tỉnh Thái Bình")</f>
        <v>UBND Ủy ban nhân dân xã Liên Giang tỉnh Thái Bình</v>
      </c>
      <c r="C315" s="12" t="s">
        <v>342</v>
      </c>
      <c r="F315" s="5"/>
      <c r="G315" s="5"/>
      <c r="H315" s="5"/>
      <c r="I315" s="2"/>
      <c r="J315" s="2"/>
      <c r="K315" s="2"/>
      <c r="L315" s="2"/>
      <c r="M315" s="2"/>
      <c r="N315" s="5"/>
      <c r="O315" s="5"/>
      <c r="P315" s="5"/>
      <c r="Q315" s="5"/>
    </row>
    <row r="316" spans="1:17" ht="30" customHeight="1" x14ac:dyDescent="0.25">
      <c r="A316" s="2">
        <v>9315</v>
      </c>
      <c r="B316" s="1" t="str">
        <f>HYPERLINK("", "Công an xã An Châu tỉnh Thái Bình")</f>
        <v>Công an xã An Châu tỉnh Thái Bình</v>
      </c>
      <c r="C316" s="12" t="s">
        <v>342</v>
      </c>
      <c r="D316" s="13"/>
      <c r="F316" s="5"/>
      <c r="G316" s="5"/>
      <c r="H316" s="5"/>
      <c r="I316" s="2"/>
      <c r="J316" s="2"/>
      <c r="K316" s="2"/>
      <c r="L316" s="2"/>
      <c r="M316" s="2"/>
      <c r="N316" s="5"/>
      <c r="O316" s="5"/>
      <c r="P316" s="5"/>
      <c r="Q316" s="5"/>
    </row>
    <row r="317" spans="1:17" ht="30" customHeight="1" x14ac:dyDescent="0.25">
      <c r="A317" s="2">
        <v>9316</v>
      </c>
      <c r="B317" s="3" t="str">
        <f>HYPERLINK("https://thaibinh.gov.vn/van-ban-phap-luat/van-ban-dieu-hanh/ve-viec-cho-phep-uy-ban-nhan-dan-xa-an-chau-huyen-dong-hung-.html", "UBND Ủy ban nhân dân xã An Châu tỉnh Thái Bình")</f>
        <v>UBND Ủy ban nhân dân xã An Châu tỉnh Thái Bình</v>
      </c>
      <c r="C317" s="12" t="s">
        <v>342</v>
      </c>
      <c r="F317" s="5"/>
      <c r="G317" s="5"/>
      <c r="H317" s="5"/>
      <c r="I317" s="2"/>
      <c r="J317" s="2"/>
      <c r="K317" s="2"/>
      <c r="L317" s="2"/>
      <c r="M317" s="2"/>
      <c r="N317" s="5"/>
      <c r="O317" s="5"/>
      <c r="P317" s="5"/>
      <c r="Q317" s="5"/>
    </row>
    <row r="318" spans="1:17" ht="30" customHeight="1" x14ac:dyDescent="0.25">
      <c r="A318" s="2">
        <v>9317</v>
      </c>
      <c r="B318" s="3" t="str">
        <f>HYPERLINK("https://www.facebook.com/CONGANDONGSON/", "Công an xã Đông Sơn tỉnh Thái Bình")</f>
        <v>Công an xã Đông Sơn tỉnh Thái Bình</v>
      </c>
      <c r="C318" s="12" t="s">
        <v>342</v>
      </c>
      <c r="D318" s="13" t="s">
        <v>343</v>
      </c>
      <c r="F318" s="5"/>
      <c r="G318" s="5"/>
      <c r="H318" s="5"/>
      <c r="I318" s="2"/>
      <c r="J318" s="2"/>
      <c r="K318" s="2"/>
      <c r="L318" s="2"/>
      <c r="M318" s="2"/>
      <c r="N318" s="5"/>
      <c r="O318" s="5"/>
      <c r="P318" s="5"/>
      <c r="Q318" s="5"/>
    </row>
    <row r="319" spans="1:17" ht="30" customHeight="1" x14ac:dyDescent="0.25">
      <c r="A319" s="2">
        <v>9318</v>
      </c>
      <c r="B319" s="3" t="str">
        <f>HYPERLINK("https://dongson.donghung.thaibinh.gov.vn/", "UBND Ủy ban nhân dân xã Đông Sơn tỉnh Thái Bình")</f>
        <v>UBND Ủy ban nhân dân xã Đông Sơn tỉnh Thái Bình</v>
      </c>
      <c r="C319" s="12" t="s">
        <v>342</v>
      </c>
      <c r="F319" s="5"/>
      <c r="G319" s="5"/>
      <c r="H319" s="5"/>
      <c r="I319" s="2"/>
      <c r="J319" s="2"/>
      <c r="K319" s="2"/>
      <c r="L319" s="2"/>
      <c r="M319" s="2"/>
      <c r="N319" s="5"/>
      <c r="O319" s="5"/>
      <c r="P319" s="5"/>
      <c r="Q319" s="5"/>
    </row>
    <row r="320" spans="1:17" ht="30" customHeight="1" x14ac:dyDescent="0.25">
      <c r="A320" s="2">
        <v>9319</v>
      </c>
      <c r="B320" s="3" t="str">
        <f>HYPERLINK("https://www.facebook.com/p/C%C3%B4ng-an-x%C3%A3-%C4%90%C3%B4ng-C%C6%B0%E1%BB%9Dng-100071262357256/", "Công an xã Đông Cường tỉnh Thái Bình")</f>
        <v>Công an xã Đông Cường tỉnh Thái Bình</v>
      </c>
      <c r="C320" s="12" t="s">
        <v>342</v>
      </c>
      <c r="D320" s="13" t="s">
        <v>343</v>
      </c>
      <c r="F320" s="5"/>
      <c r="G320" s="5"/>
      <c r="H320" s="5"/>
      <c r="I320" s="2"/>
      <c r="J320" s="2"/>
      <c r="K320" s="2"/>
      <c r="L320" s="2"/>
      <c r="M320" s="2"/>
      <c r="N320" s="5"/>
      <c r="O320" s="5"/>
      <c r="P320" s="5"/>
      <c r="Q320" s="5"/>
    </row>
    <row r="321" spans="1:17" ht="30" customHeight="1" x14ac:dyDescent="0.25">
      <c r="A321" s="2">
        <v>9320</v>
      </c>
      <c r="B321" s="3" t="str">
        <f>HYPERLINK("https://donghung.thaibinh.gov.vn/danh-sach-xa-thi-tran/xa-dong-cuong", "UBND Ủy ban nhân dân xã Đông Cường tỉnh Thái Bình")</f>
        <v>UBND Ủy ban nhân dân xã Đông Cường tỉnh Thái Bình</v>
      </c>
      <c r="C321" s="12" t="s">
        <v>342</v>
      </c>
      <c r="F321" s="5"/>
      <c r="G321" s="5"/>
      <c r="H321" s="5"/>
      <c r="I321" s="2"/>
      <c r="J321" s="2"/>
      <c r="K321" s="2"/>
      <c r="L321" s="2"/>
      <c r="M321" s="2"/>
      <c r="N321" s="5"/>
      <c r="O321" s="5"/>
      <c r="P321" s="5"/>
      <c r="Q321" s="5"/>
    </row>
    <row r="322" spans="1:17" ht="30" customHeight="1" x14ac:dyDescent="0.25">
      <c r="A322" s="2">
        <v>9321</v>
      </c>
      <c r="B322" s="3" t="s">
        <v>76</v>
      </c>
      <c r="C322" s="14" t="s">
        <v>1</v>
      </c>
      <c r="F322" s="5"/>
      <c r="G322" s="5"/>
      <c r="H322" s="5"/>
      <c r="I322" s="2"/>
      <c r="J322" s="2"/>
      <c r="K322" s="2"/>
      <c r="L322" s="2"/>
      <c r="M322" s="2"/>
      <c r="N322" s="5"/>
      <c r="O322" s="5"/>
      <c r="P322" s="5"/>
      <c r="Q322" s="5"/>
    </row>
    <row r="323" spans="1:17" ht="30" customHeight="1" x14ac:dyDescent="0.25">
      <c r="A323" s="2">
        <v>9322</v>
      </c>
      <c r="B323" s="3" t="str">
        <f>HYPERLINK("https://thaibinh.gov.vn/van-ban-phap-luat/ve-viec-cho-phep-uy-ban-nhan-dan-xa-phu-luong-huyen-dong-hun.html", "UBND Ủy ban nhân dân xã Phú Lương tỉnh Thái Bình")</f>
        <v>UBND Ủy ban nhân dân xã Phú Lương tỉnh Thái Bình</v>
      </c>
      <c r="C323" s="12" t="s">
        <v>342</v>
      </c>
      <c r="F323" s="5"/>
      <c r="G323" s="5"/>
      <c r="H323" s="5"/>
      <c r="I323" s="2"/>
      <c r="J323" s="2"/>
      <c r="K323" s="2"/>
      <c r="L323" s="2"/>
      <c r="M323" s="2"/>
      <c r="N323" s="5"/>
      <c r="O323" s="5"/>
      <c r="P323" s="5"/>
      <c r="Q323" s="5"/>
    </row>
    <row r="324" spans="1:17" ht="30" customHeight="1" x14ac:dyDescent="0.25">
      <c r="A324" s="2">
        <v>9323</v>
      </c>
      <c r="B324" s="3" t="str">
        <f>HYPERLINK("https://www.facebook.com/61551797894176", "Công an xã Mê Linh tỉnh Thái Bình")</f>
        <v>Công an xã Mê Linh tỉnh Thái Bình</v>
      </c>
      <c r="C324" s="12" t="s">
        <v>342</v>
      </c>
      <c r="D324" s="11" t="s">
        <v>343</v>
      </c>
      <c r="F324" s="5"/>
      <c r="G324" s="5"/>
      <c r="H324" s="5"/>
      <c r="I324" s="2"/>
      <c r="J324" s="2"/>
      <c r="K324" s="2"/>
      <c r="L324" s="2"/>
      <c r="M324" s="2"/>
      <c r="N324" s="5"/>
      <c r="O324" s="5"/>
      <c r="P324" s="5"/>
      <c r="Q324" s="5"/>
    </row>
    <row r="325" spans="1:17" ht="30" customHeight="1" x14ac:dyDescent="0.25">
      <c r="A325" s="2">
        <v>9324</v>
      </c>
      <c r="B325" s="3" t="str">
        <f>HYPERLINK("https://thaibinh.gov.vn/van-ban-phap-luat/van-ban-dieu-hanh/ve-viec-cho-phep-uy-ban-nhan-dan-xa-me-linh-huyen-dong-hung-.html", "UBND Ủy ban nhân dân xã Mê Linh tỉnh Thái Bình")</f>
        <v>UBND Ủy ban nhân dân xã Mê Linh tỉnh Thái Bình</v>
      </c>
      <c r="C325" s="12" t="s">
        <v>342</v>
      </c>
      <c r="F325" s="5"/>
      <c r="G325" s="5"/>
      <c r="H325" s="5"/>
      <c r="I325" s="2"/>
      <c r="J325" s="2"/>
      <c r="K325" s="2"/>
      <c r="L325" s="2"/>
      <c r="M325" s="2"/>
      <c r="N325" s="5"/>
      <c r="O325" s="5"/>
      <c r="P325" s="5"/>
      <c r="Q325" s="5"/>
    </row>
    <row r="326" spans="1:17" ht="30" customHeight="1" x14ac:dyDescent="0.25">
      <c r="A326" s="2">
        <v>9325</v>
      </c>
      <c r="B326" s="1" t="str">
        <f>HYPERLINK("", "Công an xã Lô Giang tỉnh Thái Bình")</f>
        <v>Công an xã Lô Giang tỉnh Thái Bình</v>
      </c>
      <c r="C326" s="12" t="s">
        <v>342</v>
      </c>
      <c r="D326" s="13"/>
      <c r="F326" s="5"/>
      <c r="G326" s="5"/>
      <c r="H326" s="5"/>
      <c r="I326" s="2"/>
      <c r="J326" s="2"/>
      <c r="K326" s="2"/>
      <c r="L326" s="2"/>
      <c r="M326" s="2"/>
      <c r="N326" s="5"/>
      <c r="O326" s="5"/>
      <c r="P326" s="5"/>
      <c r="Q326" s="5"/>
    </row>
    <row r="327" spans="1:17" ht="30" customHeight="1" x14ac:dyDescent="0.25">
      <c r="A327" s="2">
        <v>9326</v>
      </c>
      <c r="B327" s="3" t="str">
        <f>HYPERLINK("https://thaibinh.gov.vn/van-ban-phap-luat/van-ban-tinh-uy/cho-phep-uy-ban-nhan-dan-xa-lo-giang-huyen-dong-hung-chuyen-.html?customDomain=thaibinh.gov.vn", "UBND Ủy ban nhân dân xã Lô Giang tỉnh Thái Bình")</f>
        <v>UBND Ủy ban nhân dân xã Lô Giang tỉnh Thái Bình</v>
      </c>
      <c r="C327" s="12" t="s">
        <v>342</v>
      </c>
      <c r="F327" s="5"/>
      <c r="G327" s="5"/>
      <c r="H327" s="5"/>
      <c r="I327" s="2"/>
      <c r="J327" s="2"/>
      <c r="K327" s="2"/>
      <c r="L327" s="2"/>
      <c r="M327" s="2"/>
      <c r="N327" s="5"/>
      <c r="O327" s="5"/>
      <c r="P327" s="5"/>
      <c r="Q327" s="5"/>
    </row>
    <row r="328" spans="1:17" ht="30" customHeight="1" x14ac:dyDescent="0.25">
      <c r="A328" s="2">
        <v>9327</v>
      </c>
      <c r="B328" s="3" t="s">
        <v>77</v>
      </c>
      <c r="C328" s="14" t="s">
        <v>1</v>
      </c>
      <c r="D328" s="11" t="s">
        <v>343</v>
      </c>
      <c r="F328" s="5"/>
      <c r="G328" s="5"/>
      <c r="H328" s="5"/>
      <c r="I328" s="2"/>
      <c r="J328" s="2"/>
      <c r="K328" s="2"/>
      <c r="L328" s="2"/>
      <c r="M328" s="2"/>
      <c r="N328" s="5"/>
      <c r="O328" s="5"/>
      <c r="P328" s="5"/>
      <c r="Q328" s="5"/>
    </row>
    <row r="329" spans="1:17" ht="30" customHeight="1" x14ac:dyDescent="0.25">
      <c r="A329" s="2">
        <v>9328</v>
      </c>
      <c r="B329" s="3" t="str">
        <f>HYPERLINK("https://donghung.thaibinh.gov.vn/danh-sach-xa-thi-tran/xa-dong-la", "UBND Ủy ban nhân dân xã Đông La tỉnh Thái Bình")</f>
        <v>UBND Ủy ban nhân dân xã Đông La tỉnh Thái Bình</v>
      </c>
      <c r="C329" s="12" t="s">
        <v>342</v>
      </c>
      <c r="F329" s="5"/>
      <c r="G329" s="5"/>
      <c r="H329" s="5"/>
      <c r="I329" s="2"/>
      <c r="J329" s="2"/>
      <c r="K329" s="2"/>
      <c r="L329" s="2"/>
      <c r="M329" s="2"/>
      <c r="N329" s="5"/>
      <c r="O329" s="5"/>
      <c r="P329" s="5"/>
      <c r="Q329" s="5"/>
    </row>
    <row r="330" spans="1:17" ht="30" customHeight="1" x14ac:dyDescent="0.25">
      <c r="A330" s="2">
        <v>9329</v>
      </c>
      <c r="B330" s="3" t="str">
        <f>HYPERLINK("https://www.facebook.com/ConganxaMinhTan/", "Công an xã Minh Tân tỉnh Thái Bình")</f>
        <v>Công an xã Minh Tân tỉnh Thái Bình</v>
      </c>
      <c r="C330" s="12" t="s">
        <v>342</v>
      </c>
      <c r="D330" s="13" t="s">
        <v>343</v>
      </c>
      <c r="F330" s="5"/>
      <c r="G330" s="5"/>
      <c r="H330" s="5"/>
      <c r="I330" s="2"/>
      <c r="J330" s="2"/>
      <c r="K330" s="2"/>
      <c r="L330" s="2"/>
      <c r="M330" s="2"/>
      <c r="N330" s="5"/>
      <c r="O330" s="5"/>
      <c r="P330" s="5"/>
      <c r="Q330" s="5"/>
    </row>
    <row r="331" spans="1:17" ht="30" customHeight="1" x14ac:dyDescent="0.25">
      <c r="A331" s="2">
        <v>9330</v>
      </c>
      <c r="B331" s="3" t="str">
        <f>HYPERLINK("https://minhtan.kienxuong.thaibinh.gov.vn/", "UBND Ủy ban nhân dân xã Minh Tân tỉnh Thái Bình")</f>
        <v>UBND Ủy ban nhân dân xã Minh Tân tỉnh Thái Bình</v>
      </c>
      <c r="C331" s="12" t="s">
        <v>342</v>
      </c>
      <c r="F331" s="5"/>
      <c r="G331" s="5"/>
      <c r="H331" s="5"/>
      <c r="I331" s="2"/>
      <c r="J331" s="2"/>
      <c r="K331" s="2"/>
      <c r="L331" s="2"/>
      <c r="M331" s="2"/>
      <c r="N331" s="5"/>
      <c r="O331" s="5"/>
      <c r="P331" s="5"/>
      <c r="Q331" s="5"/>
    </row>
    <row r="332" spans="1:17" ht="30" customHeight="1" x14ac:dyDescent="0.25">
      <c r="A332" s="2">
        <v>9331</v>
      </c>
      <c r="B332" s="3" t="str">
        <f>HYPERLINK("https://www.facebook.com/ConganxaDongXa/", "Công an xã Đông Xá tỉnh Thái Bình")</f>
        <v>Công an xã Đông Xá tỉnh Thái Bình</v>
      </c>
      <c r="C332" s="12" t="s">
        <v>342</v>
      </c>
      <c r="D332" s="13"/>
      <c r="F332" s="5"/>
      <c r="G332" s="5"/>
      <c r="H332" s="5"/>
      <c r="I332" s="2"/>
      <c r="J332" s="2"/>
      <c r="K332" s="2"/>
      <c r="L332" s="2"/>
      <c r="M332" s="2"/>
      <c r="N332" s="5"/>
      <c r="O332" s="5"/>
      <c r="P332" s="5"/>
      <c r="Q332" s="5"/>
    </row>
    <row r="333" spans="1:17" ht="30" customHeight="1" x14ac:dyDescent="0.25">
      <c r="A333" s="2">
        <v>9332</v>
      </c>
      <c r="B333" s="3" t="str">
        <f>HYPERLINK("https://donghung.thaibinh.gov.vn/danh-sach-xa-thi-tran/xa-dong-xa", "UBND Ủy ban nhân dân xã Đông Xá tỉnh Thái Bình")</f>
        <v>UBND Ủy ban nhân dân xã Đông Xá tỉnh Thái Bình</v>
      </c>
      <c r="C333" s="12" t="s">
        <v>342</v>
      </c>
      <c r="F333" s="5"/>
      <c r="G333" s="5"/>
      <c r="H333" s="5"/>
      <c r="I333" s="2"/>
      <c r="J333" s="2"/>
      <c r="K333" s="2"/>
      <c r="L333" s="2"/>
      <c r="M333" s="2"/>
      <c r="N333" s="5"/>
      <c r="O333" s="5"/>
      <c r="P333" s="5"/>
      <c r="Q333" s="5"/>
    </row>
    <row r="334" spans="1:17" ht="30" customHeight="1" x14ac:dyDescent="0.25">
      <c r="A334" s="2">
        <v>9333</v>
      </c>
      <c r="B334" s="3" t="str">
        <f>HYPERLINK("https://www.facebook.com/p/C%C3%B4ng-an-x%C3%A3-Ch%C6%B0%C6%A1ng-D%C6%B0%C6%A1ng-100071680176951/?locale=be_BY", "Công an xã Chương Dương tỉnh Thái Bình")</f>
        <v>Công an xã Chương Dương tỉnh Thái Bình</v>
      </c>
      <c r="C334" s="12" t="s">
        <v>342</v>
      </c>
      <c r="F334" s="5"/>
      <c r="G334" s="5"/>
      <c r="H334" s="5"/>
      <c r="I334" s="2"/>
      <c r="J334" s="2"/>
      <c r="K334" s="2"/>
      <c r="L334" s="2"/>
      <c r="M334" s="2"/>
      <c r="N334" s="5"/>
      <c r="O334" s="5"/>
      <c r="P334" s="5"/>
      <c r="Q334" s="5"/>
    </row>
    <row r="335" spans="1:17" ht="30" customHeight="1" x14ac:dyDescent="0.25">
      <c r="A335" s="2">
        <v>9334</v>
      </c>
      <c r="B335" s="3" t="str">
        <f>HYPERLINK("https://thaibinh.gov.vn/van-ban-phap-luat/van-ban-dieu-hanh/ve-viec-cho-phep-uy-ban-nhan-dan-xa-chuong-duong-huyen-dong-.html", "UBND Ủy ban nhân dân xã Chương Dương tỉnh Thái Bình")</f>
        <v>UBND Ủy ban nhân dân xã Chương Dương tỉnh Thái Bình</v>
      </c>
      <c r="C335" s="12" t="s">
        <v>342</v>
      </c>
      <c r="F335" s="5"/>
      <c r="G335" s="5"/>
      <c r="H335" s="5"/>
      <c r="I335" s="2"/>
      <c r="J335" s="2"/>
      <c r="K335" s="2"/>
      <c r="L335" s="2"/>
      <c r="M335" s="2"/>
      <c r="N335" s="5"/>
      <c r="O335" s="5"/>
      <c r="P335" s="5"/>
      <c r="Q335" s="5"/>
    </row>
    <row r="336" spans="1:17" ht="30" customHeight="1" x14ac:dyDescent="0.25">
      <c r="A336" s="2">
        <v>9335</v>
      </c>
      <c r="B336" s="3" t="str">
        <f>HYPERLINK("https://www.facebook.com/p/C%C3%B4ng-an-x%C3%A3-Nguy%C3%AAn-X%C3%A1-%C4%90%C3%B4ng-H%C6%B0ng-Th%C3%A1i-B%C3%ACnh-100075874274651/", "Công an xã Nguyên Xá tỉnh Thái Bình")</f>
        <v>Công an xã Nguyên Xá tỉnh Thái Bình</v>
      </c>
      <c r="C336" s="12" t="s">
        <v>342</v>
      </c>
      <c r="D336" s="13" t="s">
        <v>343</v>
      </c>
      <c r="F336" s="5"/>
      <c r="G336" s="5"/>
      <c r="H336" s="5"/>
      <c r="I336" s="2"/>
      <c r="J336" s="2"/>
      <c r="K336" s="2"/>
      <c r="L336" s="2"/>
      <c r="M336" s="2"/>
      <c r="N336" s="5"/>
      <c r="O336" s="5"/>
      <c r="P336" s="5"/>
      <c r="Q336" s="5"/>
    </row>
    <row r="337" spans="1:17" ht="30" customHeight="1" x14ac:dyDescent="0.25">
      <c r="A337" s="2">
        <v>9336</v>
      </c>
      <c r="B337" s="3" t="str">
        <f>HYPERLINK("https://soxaydung.thaibinh.gov.vn/tin-tuc/-du-an-phat-trien-nha-o-thuong-mai-khu-dan-cu-thon-thai-xa-n.html", "UBND Ủy ban nhân dân xã Nguyên Xá tỉnh Thái Bình")</f>
        <v>UBND Ủy ban nhân dân xã Nguyên Xá tỉnh Thái Bình</v>
      </c>
      <c r="C337" s="12" t="s">
        <v>342</v>
      </c>
      <c r="F337" s="5"/>
      <c r="G337" s="5"/>
      <c r="H337" s="5"/>
      <c r="I337" s="2"/>
      <c r="J337" s="2"/>
      <c r="K337" s="2"/>
      <c r="L337" s="2"/>
      <c r="M337" s="2"/>
      <c r="N337" s="5"/>
      <c r="O337" s="5"/>
      <c r="P337" s="5"/>
      <c r="Q337" s="5"/>
    </row>
    <row r="338" spans="1:17" ht="30" customHeight="1" x14ac:dyDescent="0.25">
      <c r="A338" s="2">
        <v>9337</v>
      </c>
      <c r="B338" s="1" t="str">
        <f>HYPERLINK("https://www.facebook.com/ConganxaPhongChau", "Công an xã Phong Châu tỉnh Thái Bình")</f>
        <v>Công an xã Phong Châu tỉnh Thái Bình</v>
      </c>
      <c r="C338" s="12" t="s">
        <v>342</v>
      </c>
      <c r="D338" s="13" t="s">
        <v>343</v>
      </c>
      <c r="F338" s="5"/>
      <c r="G338" s="5"/>
      <c r="H338" s="5"/>
      <c r="I338" s="2"/>
      <c r="J338" s="2"/>
      <c r="K338" s="2"/>
      <c r="L338" s="2"/>
      <c r="M338" s="2"/>
      <c r="N338" s="5"/>
      <c r="O338" s="5"/>
      <c r="P338" s="5"/>
      <c r="Q338" s="5"/>
    </row>
    <row r="339" spans="1:17" ht="30" customHeight="1" x14ac:dyDescent="0.25">
      <c r="A339" s="2">
        <v>9338</v>
      </c>
      <c r="B339" s="3" t="str">
        <f>HYPERLINK("https://thaibinh.gov.vn/van-ban-phap-luat/van-ban-tinh-uy/ubnd-xa-phong-chau-huyen-dong-hung-chuyen-muc-dich-su-dung-d.html", "UBND Ủy ban nhân dân xã Phong Châu tỉnh Thái Bình")</f>
        <v>UBND Ủy ban nhân dân xã Phong Châu tỉnh Thái Bình</v>
      </c>
      <c r="C339" s="12" t="s">
        <v>342</v>
      </c>
      <c r="F339" s="5"/>
      <c r="G339" s="5"/>
      <c r="H339" s="5"/>
      <c r="I339" s="2"/>
      <c r="J339" s="2"/>
      <c r="K339" s="2"/>
      <c r="L339" s="2"/>
      <c r="M339" s="2"/>
      <c r="N339" s="5"/>
      <c r="O339" s="5"/>
      <c r="P339" s="5"/>
      <c r="Q339" s="5"/>
    </row>
    <row r="340" spans="1:17" ht="30" customHeight="1" x14ac:dyDescent="0.25">
      <c r="A340" s="2">
        <v>9339</v>
      </c>
      <c r="B340" s="3" t="str">
        <f>HYPERLINK("https://www.facebook.com/p/C%C3%B4ng-an-x%C3%A3-H%E1%BB%A3p-Ti%E1%BA%BFn-huy%E1%BB%87n-%C4%90%E1%BB%93ng-H%E1%BB%B7-t%E1%BB%89nh-Th%C3%A1i-Nguy%C3%AAn-100069418098218/", "Công an xã Hợp Tiến tỉnh Thái Bình")</f>
        <v>Công an xã Hợp Tiến tỉnh Thái Bình</v>
      </c>
      <c r="C340" s="12" t="s">
        <v>342</v>
      </c>
      <c r="D340" s="13" t="s">
        <v>343</v>
      </c>
      <c r="F340" s="5"/>
      <c r="G340" s="5"/>
      <c r="H340" s="5"/>
      <c r="I340" s="2"/>
      <c r="J340" s="2"/>
      <c r="K340" s="2"/>
      <c r="L340" s="2"/>
      <c r="M340" s="2"/>
      <c r="N340" s="5"/>
      <c r="O340" s="5"/>
      <c r="P340" s="5"/>
      <c r="Q340" s="5"/>
    </row>
    <row r="341" spans="1:17" ht="30" customHeight="1" x14ac:dyDescent="0.25">
      <c r="A341" s="2">
        <v>9340</v>
      </c>
      <c r="B341" s="3" t="str">
        <f>HYPERLINK("https://thaibinh.gov.vn/van-ban-phap-luat/van-ban-dieu-hanh/ve-viec-cho-phep-uy-ban-nhan-dan-xa-hop-tien-huyen-dong-hung.html", "UBND Ủy ban nhân dân xã Hợp Tiến tỉnh Thái Bình")</f>
        <v>UBND Ủy ban nhân dân xã Hợp Tiến tỉnh Thái Bình</v>
      </c>
      <c r="C341" s="12" t="s">
        <v>342</v>
      </c>
      <c r="F341" s="5"/>
      <c r="G341" s="5"/>
      <c r="H341" s="5"/>
      <c r="I341" s="2"/>
      <c r="J341" s="2"/>
      <c r="K341" s="2"/>
      <c r="L341" s="2"/>
      <c r="M341" s="2"/>
      <c r="N341" s="5"/>
      <c r="O341" s="5"/>
      <c r="P341" s="5"/>
      <c r="Q341" s="5"/>
    </row>
    <row r="342" spans="1:17" ht="30" customHeight="1" x14ac:dyDescent="0.25">
      <c r="A342" s="2">
        <v>9341</v>
      </c>
      <c r="B342" s="3" t="str">
        <f>HYPERLINK("https://www.facebook.com/ConganxaHongViet/", "Công an xã Hồng Việt tỉnh Thái Bình")</f>
        <v>Công an xã Hồng Việt tỉnh Thái Bình</v>
      </c>
      <c r="C342" s="12" t="s">
        <v>342</v>
      </c>
      <c r="D342" s="11" t="s">
        <v>343</v>
      </c>
      <c r="F342" s="5"/>
      <c r="G342" s="5"/>
      <c r="H342" s="5"/>
      <c r="I342" s="2"/>
      <c r="J342" s="2"/>
      <c r="K342" s="2"/>
      <c r="L342" s="2"/>
      <c r="M342" s="2"/>
      <c r="N342" s="5"/>
      <c r="O342" s="5"/>
      <c r="P342" s="5"/>
      <c r="Q342" s="5"/>
    </row>
    <row r="343" spans="1:17" ht="30" customHeight="1" x14ac:dyDescent="0.25">
      <c r="A343" s="2">
        <v>9342</v>
      </c>
      <c r="B343" s="3" t="str">
        <f>HYPERLINK("https://donghung.thaibinh.gov.vn/danh-sach-xa-thi-tran/xa-hong-viet", "UBND Ủy ban nhân dân xã Hồng Việt tỉnh Thái Bình")</f>
        <v>UBND Ủy ban nhân dân xã Hồng Việt tỉnh Thái Bình</v>
      </c>
      <c r="C343" s="12" t="s">
        <v>342</v>
      </c>
      <c r="F343" s="5"/>
      <c r="G343" s="5"/>
      <c r="H343" s="5"/>
      <c r="I343" s="2"/>
      <c r="J343" s="2"/>
      <c r="K343" s="2"/>
      <c r="L343" s="2"/>
      <c r="M343" s="2"/>
      <c r="N343" s="5"/>
      <c r="O343" s="5"/>
      <c r="P343" s="5"/>
      <c r="Q343" s="5"/>
    </row>
    <row r="344" spans="1:17" ht="30" customHeight="1" x14ac:dyDescent="0.25">
      <c r="A344" s="2">
        <v>9343</v>
      </c>
      <c r="B344" s="3" t="s">
        <v>78</v>
      </c>
      <c r="C344" s="14" t="s">
        <v>1</v>
      </c>
      <c r="F344" s="5"/>
      <c r="G344" s="5"/>
      <c r="H344" s="5"/>
      <c r="I344" s="2"/>
      <c r="J344" s="2"/>
      <c r="K344" s="2"/>
      <c r="L344" s="2"/>
      <c r="M344" s="2"/>
      <c r="N344" s="5"/>
      <c r="O344" s="5"/>
      <c r="P344" s="5"/>
      <c r="Q344" s="5"/>
    </row>
    <row r="345" spans="1:17" ht="30" customHeight="1" x14ac:dyDescent="0.25">
      <c r="A345" s="2">
        <v>9344</v>
      </c>
      <c r="B345" s="3" t="str">
        <f>HYPERLINK("https://donghung.thaibinh.gov.vn/", "UBND Ủy ban nhân dân xã Đông Hà tỉnh Thái Bình")</f>
        <v>UBND Ủy ban nhân dân xã Đông Hà tỉnh Thái Bình</v>
      </c>
      <c r="C345" s="12" t="s">
        <v>342</v>
      </c>
      <c r="F345" s="5"/>
      <c r="G345" s="5"/>
      <c r="H345" s="5"/>
      <c r="I345" s="2"/>
      <c r="J345" s="2"/>
      <c r="K345" s="2"/>
      <c r="L345" s="2"/>
      <c r="M345" s="2"/>
      <c r="N345" s="5"/>
      <c r="O345" s="5"/>
      <c r="P345" s="5"/>
      <c r="Q345" s="5"/>
    </row>
    <row r="346" spans="1:17" ht="30" customHeight="1" x14ac:dyDescent="0.25">
      <c r="A346" s="2">
        <v>9345</v>
      </c>
      <c r="B346" s="3" t="s">
        <v>79</v>
      </c>
      <c r="C346" s="14" t="s">
        <v>1</v>
      </c>
      <c r="F346" s="5"/>
      <c r="G346" s="5"/>
      <c r="H346" s="5"/>
      <c r="I346" s="2"/>
      <c r="J346" s="2"/>
      <c r="K346" s="2"/>
      <c r="L346" s="2"/>
      <c r="M346" s="2"/>
      <c r="N346" s="5"/>
      <c r="O346" s="5"/>
      <c r="P346" s="5"/>
      <c r="Q346" s="5"/>
    </row>
    <row r="347" spans="1:17" ht="30" customHeight="1" x14ac:dyDescent="0.25">
      <c r="A347" s="2">
        <v>9346</v>
      </c>
      <c r="B347" s="3" t="str">
        <f>HYPERLINK("https://donghung.thaibinh.gov.vn/", "UBND Ủy ban nhân dân xã Đông Giang tỉnh Thái Bình")</f>
        <v>UBND Ủy ban nhân dân xã Đông Giang tỉnh Thái Bình</v>
      </c>
      <c r="C347" s="12" t="s">
        <v>342</v>
      </c>
      <c r="F347" s="5"/>
      <c r="G347" s="5"/>
      <c r="H347" s="5"/>
      <c r="I347" s="2"/>
      <c r="J347" s="2"/>
      <c r="K347" s="2"/>
      <c r="L347" s="2"/>
      <c r="M347" s="2"/>
      <c r="N347" s="5"/>
      <c r="O347" s="5"/>
      <c r="P347" s="5"/>
      <c r="Q347" s="5"/>
    </row>
    <row r="348" spans="1:17" ht="30" customHeight="1" x14ac:dyDescent="0.25">
      <c r="A348" s="2">
        <v>9347</v>
      </c>
      <c r="B348" s="3" t="str">
        <f>HYPERLINK("https://www.facebook.com/ConganxaDongKinh/", "Công an xã Đông Kinh tỉnh Thái Bình")</f>
        <v>Công an xã Đông Kinh tỉnh Thái Bình</v>
      </c>
      <c r="C348" s="12" t="s">
        <v>342</v>
      </c>
      <c r="D348" s="13" t="s">
        <v>343</v>
      </c>
      <c r="F348" s="5"/>
      <c r="G348" s="5"/>
      <c r="H348" s="5"/>
      <c r="I348" s="2"/>
      <c r="J348" s="2"/>
      <c r="K348" s="2"/>
      <c r="L348" s="2"/>
      <c r="M348" s="2"/>
      <c r="N348" s="5"/>
      <c r="O348" s="5"/>
      <c r="P348" s="5"/>
      <c r="Q348" s="5"/>
    </row>
    <row r="349" spans="1:17" ht="30" customHeight="1" x14ac:dyDescent="0.25">
      <c r="A349" s="2">
        <v>9348</v>
      </c>
      <c r="B349" s="3" t="str">
        <f>HYPERLINK("https://donghung.thaibinh.gov.vn/danh-sach-xa-thi-tran/xa-dong-kinh", "UBND Ủy ban nhân dân xã Đông Kinh tỉnh Thái Bình")</f>
        <v>UBND Ủy ban nhân dân xã Đông Kinh tỉnh Thái Bình</v>
      </c>
      <c r="C349" s="12" t="s">
        <v>342</v>
      </c>
      <c r="F349" s="5"/>
      <c r="G349" s="5"/>
      <c r="H349" s="5"/>
      <c r="I349" s="2"/>
      <c r="J349" s="2"/>
      <c r="K349" s="2"/>
      <c r="L349" s="2"/>
      <c r="M349" s="2"/>
      <c r="N349" s="5"/>
      <c r="O349" s="5"/>
      <c r="P349" s="5"/>
      <c r="Q349" s="5"/>
    </row>
    <row r="350" spans="1:17" ht="30" customHeight="1" x14ac:dyDescent="0.25">
      <c r="A350" s="2">
        <v>9349</v>
      </c>
      <c r="B350" s="3" t="s">
        <v>80</v>
      </c>
      <c r="C350" s="14" t="s">
        <v>1</v>
      </c>
      <c r="D350" s="13" t="s">
        <v>343</v>
      </c>
      <c r="F350" s="5"/>
      <c r="G350" s="5"/>
      <c r="H350" s="5"/>
      <c r="I350" s="2"/>
      <c r="J350" s="2"/>
      <c r="K350" s="2"/>
      <c r="L350" s="2"/>
      <c r="M350" s="2"/>
      <c r="N350" s="5"/>
      <c r="O350" s="5"/>
      <c r="P350" s="5"/>
      <c r="Q350" s="5"/>
    </row>
    <row r="351" spans="1:17" ht="30" customHeight="1" x14ac:dyDescent="0.25">
      <c r="A351" s="2">
        <v>9350</v>
      </c>
      <c r="B351" s="3" t="str">
        <f>HYPERLINK("https://donghung.thaibinh.gov.vn/", "UBND Ủy ban nhân dân xã Đông Hợp tỉnh Thái Bình")</f>
        <v>UBND Ủy ban nhân dân xã Đông Hợp tỉnh Thái Bình</v>
      </c>
      <c r="C351" s="12" t="s">
        <v>342</v>
      </c>
      <c r="F351" s="5"/>
      <c r="G351" s="5"/>
      <c r="H351" s="5"/>
      <c r="I351" s="2"/>
      <c r="J351" s="2"/>
      <c r="K351" s="2"/>
      <c r="L351" s="2"/>
      <c r="M351" s="2"/>
      <c r="N351" s="5"/>
      <c r="O351" s="5"/>
      <c r="P351" s="5"/>
      <c r="Q351" s="5"/>
    </row>
    <row r="352" spans="1:17" ht="30" customHeight="1" x14ac:dyDescent="0.25">
      <c r="A352" s="2">
        <v>9351</v>
      </c>
      <c r="B352" s="1" t="str">
        <f>HYPERLINK("", "Công an xã Thăng Long tỉnh Thái Bình")</f>
        <v>Công an xã Thăng Long tỉnh Thái Bình</v>
      </c>
      <c r="C352" s="12" t="s">
        <v>342</v>
      </c>
      <c r="D352" s="13" t="s">
        <v>343</v>
      </c>
      <c r="F352" s="5"/>
      <c r="G352" s="5"/>
      <c r="H352" s="5"/>
      <c r="I352" s="2"/>
      <c r="J352" s="2"/>
      <c r="K352" s="2"/>
      <c r="L352" s="2"/>
      <c r="M352" s="2"/>
      <c r="N352" s="5"/>
      <c r="O352" s="5"/>
      <c r="P352" s="5"/>
      <c r="Q352" s="5"/>
    </row>
    <row r="353" spans="1:17" ht="30" customHeight="1" x14ac:dyDescent="0.25">
      <c r="A353" s="2">
        <v>9352</v>
      </c>
      <c r="B353" s="3" t="str">
        <f>HYPERLINK("https://donghung.thaibinh.gov.vn/danh-sach-xa-thi-tran/xa-thang-long", "UBND Ủy ban nhân dân xã Thăng Long tỉnh Thái Bình")</f>
        <v>UBND Ủy ban nhân dân xã Thăng Long tỉnh Thái Bình</v>
      </c>
      <c r="C353" s="12" t="s">
        <v>342</v>
      </c>
      <c r="F353" s="5"/>
      <c r="G353" s="5"/>
      <c r="H353" s="5"/>
      <c r="I353" s="2"/>
      <c r="J353" s="2"/>
      <c r="K353" s="2"/>
      <c r="L353" s="2"/>
      <c r="M353" s="2"/>
      <c r="N353" s="5"/>
      <c r="O353" s="5"/>
      <c r="P353" s="5"/>
      <c r="Q353" s="5"/>
    </row>
    <row r="354" spans="1:17" ht="30" customHeight="1" x14ac:dyDescent="0.25">
      <c r="A354" s="2">
        <v>9353</v>
      </c>
      <c r="B354" s="3" t="str">
        <f>HYPERLINK("https://www.facebook.com/p/C%C3%B4ng-an-x%C3%A3-%C4%90%C3%B4ng-C%C3%A1c-100071387960428/", "Công an xã Đông Các tỉnh Thái Bình")</f>
        <v>Công an xã Đông Các tỉnh Thái Bình</v>
      </c>
      <c r="C354" s="12" t="s">
        <v>342</v>
      </c>
      <c r="D354" s="13" t="s">
        <v>343</v>
      </c>
      <c r="F354" s="5"/>
      <c r="G354" s="5"/>
      <c r="H354" s="5"/>
      <c r="I354" s="2"/>
      <c r="J354" s="2"/>
      <c r="K354" s="2"/>
      <c r="L354" s="2"/>
      <c r="M354" s="2"/>
      <c r="N354" s="5"/>
      <c r="O354" s="5"/>
      <c r="P354" s="5"/>
      <c r="Q354" s="5"/>
    </row>
    <row r="355" spans="1:17" ht="30" customHeight="1" x14ac:dyDescent="0.25">
      <c r="A355" s="2">
        <v>9354</v>
      </c>
      <c r="B355" s="3" t="str">
        <f>HYPERLINK("https://donghung.thaibinh.gov.vn/", "UBND Ủy ban nhân dân xã Đông Các tỉnh Thái Bình")</f>
        <v>UBND Ủy ban nhân dân xã Đông Các tỉnh Thái Bình</v>
      </c>
      <c r="C355" s="12" t="s">
        <v>342</v>
      </c>
      <c r="F355" s="5"/>
      <c r="G355" s="5"/>
      <c r="H355" s="5"/>
      <c r="I355" s="2"/>
      <c r="J355" s="2"/>
      <c r="K355" s="2"/>
      <c r="L355" s="2"/>
      <c r="M355" s="2"/>
      <c r="N355" s="5"/>
      <c r="O355" s="5"/>
      <c r="P355" s="5"/>
      <c r="Q355" s="5"/>
    </row>
    <row r="356" spans="1:17" ht="30" customHeight="1" x14ac:dyDescent="0.25">
      <c r="A356" s="2">
        <v>9355</v>
      </c>
      <c r="B356" s="3" t="str">
        <f>HYPERLINK("https://www.facebook.com/conganxaPhuChau/", "Công an xã Phú Châu tỉnh Thái Bình")</f>
        <v>Công an xã Phú Châu tỉnh Thái Bình</v>
      </c>
      <c r="C356" s="12" t="s">
        <v>342</v>
      </c>
      <c r="D356" s="13" t="s">
        <v>343</v>
      </c>
      <c r="F356" s="5"/>
      <c r="G356" s="5"/>
      <c r="H356" s="5"/>
      <c r="I356" s="2"/>
      <c r="J356" s="2"/>
      <c r="K356" s="2"/>
      <c r="L356" s="2"/>
      <c r="M356" s="2"/>
      <c r="N356" s="5"/>
      <c r="O356" s="5"/>
      <c r="P356" s="5"/>
      <c r="Q356" s="5"/>
    </row>
    <row r="357" spans="1:17" ht="30" customHeight="1" x14ac:dyDescent="0.25">
      <c r="A357" s="2">
        <v>9356</v>
      </c>
      <c r="B357" s="3" t="str">
        <f>HYPERLINK("https://thaibinh.gov.vn/van-ban-phap-luat/van-ban-dieu-hanh/ve-viec-cho-phep-uy-ban-nhan-dan-xa-phu-chau-huyen-dong-hung.html", "UBND Ủy ban nhân dân xã Phú Châu tỉnh Thái Bình")</f>
        <v>UBND Ủy ban nhân dân xã Phú Châu tỉnh Thái Bình</v>
      </c>
      <c r="C357" s="12" t="s">
        <v>342</v>
      </c>
      <c r="F357" s="5"/>
      <c r="G357" s="5"/>
      <c r="H357" s="5"/>
      <c r="I357" s="2"/>
      <c r="J357" s="2"/>
      <c r="K357" s="2"/>
      <c r="L357" s="2"/>
      <c r="M357" s="2"/>
      <c r="N357" s="5"/>
      <c r="O357" s="5"/>
      <c r="P357" s="5"/>
      <c r="Q357" s="5"/>
    </row>
    <row r="358" spans="1:17" ht="30" customHeight="1" x14ac:dyDescent="0.25">
      <c r="A358" s="2">
        <v>9357</v>
      </c>
      <c r="B358" s="3" t="s">
        <v>81</v>
      </c>
      <c r="C358" s="14" t="s">
        <v>1</v>
      </c>
      <c r="F358" s="5"/>
      <c r="G358" s="5"/>
      <c r="H358" s="5"/>
      <c r="I358" s="2"/>
      <c r="J358" s="2"/>
      <c r="K358" s="2"/>
      <c r="L358" s="2"/>
      <c r="M358" s="2"/>
      <c r="N358" s="5"/>
      <c r="O358" s="5"/>
      <c r="P358" s="5"/>
      <c r="Q358" s="5"/>
    </row>
    <row r="359" spans="1:17" ht="30" customHeight="1" x14ac:dyDescent="0.25">
      <c r="A359" s="2">
        <v>9358</v>
      </c>
      <c r="B359" s="3" t="str">
        <f>HYPERLINK("https://thaibinh.gov.vn/van-ban-phap-luat/van-ban-dieu-hanh/quyet-dinh-so-2897-qd-ubnd-ve-viec-cho-phep-uy-ban-nhan-dan-.html", "UBND Ủy ban nhân dân xã Hoa Lư tỉnh Thái Bình")</f>
        <v>UBND Ủy ban nhân dân xã Hoa Lư tỉnh Thái Bình</v>
      </c>
      <c r="C359" s="12" t="s">
        <v>342</v>
      </c>
      <c r="F359" s="5"/>
      <c r="G359" s="5"/>
      <c r="H359" s="5"/>
      <c r="I359" s="2"/>
      <c r="J359" s="2"/>
      <c r="K359" s="2"/>
      <c r="L359" s="2"/>
      <c r="M359" s="2"/>
      <c r="N359" s="5"/>
      <c r="O359" s="5"/>
      <c r="P359" s="5"/>
      <c r="Q359" s="5"/>
    </row>
    <row r="360" spans="1:17" ht="30" customHeight="1" x14ac:dyDescent="0.25">
      <c r="A360" s="2">
        <v>9359</v>
      </c>
      <c r="B360" s="3" t="str">
        <f>HYPERLINK("https://www.facebook.com/groups/834857846538090/", "Công an xã Minh Châu tỉnh Thái Bình")</f>
        <v>Công an xã Minh Châu tỉnh Thái Bình</v>
      </c>
      <c r="C360" s="12" t="s">
        <v>342</v>
      </c>
      <c r="F360" s="5"/>
      <c r="G360" s="5"/>
      <c r="H360" s="5"/>
      <c r="I360" s="2"/>
      <c r="J360" s="2"/>
      <c r="K360" s="2"/>
      <c r="L360" s="2"/>
      <c r="M360" s="2"/>
      <c r="N360" s="5"/>
      <c r="O360" s="5"/>
      <c r="P360" s="5"/>
      <c r="Q360" s="5"/>
    </row>
    <row r="361" spans="1:17" ht="30" customHeight="1" x14ac:dyDescent="0.25">
      <c r="A361" s="2">
        <v>9360</v>
      </c>
      <c r="B361" s="3" t="str">
        <f>HYPERLINK("https://donghung.thaibinh.gov.vn/gioi-thieu/so-do-to-chuc/dang-uy-H%C4%90ND-UBND-cac-xa-thi-tran", "UBND Ủy ban nhân dân xã Minh Châu tỉnh Thái Bình")</f>
        <v>UBND Ủy ban nhân dân xã Minh Châu tỉnh Thái Bình</v>
      </c>
      <c r="C361" s="12" t="s">
        <v>342</v>
      </c>
      <c r="F361" s="5"/>
      <c r="G361" s="5"/>
      <c r="H361" s="5"/>
      <c r="I361" s="2"/>
      <c r="J361" s="2"/>
      <c r="K361" s="2"/>
      <c r="L361" s="2"/>
      <c r="M361" s="2"/>
      <c r="N361" s="5"/>
      <c r="O361" s="5"/>
      <c r="P361" s="5"/>
      <c r="Q361" s="5"/>
    </row>
    <row r="362" spans="1:17" ht="30" customHeight="1" x14ac:dyDescent="0.25">
      <c r="A362" s="2">
        <v>9361</v>
      </c>
      <c r="B362" s="3" t="str">
        <f>HYPERLINK("https://www.facebook.com/p/C%C3%B4ng-an-x%C3%A3-%C4%90%C3%B4ng-T%C3%A2n-Huy%E1%BB%87n-%C4%90%C3%B4ng-H%C6%B0ng-100071699825487/", "Công an xã Đông Tân tỉnh Thái Bình")</f>
        <v>Công an xã Đông Tân tỉnh Thái Bình</v>
      </c>
      <c r="C362" s="12" t="s">
        <v>342</v>
      </c>
      <c r="D362" s="13" t="s">
        <v>343</v>
      </c>
      <c r="F362" s="5"/>
      <c r="G362" s="5"/>
      <c r="H362" s="5"/>
      <c r="I362" s="2"/>
      <c r="J362" s="2"/>
      <c r="K362" s="2"/>
      <c r="L362" s="2"/>
      <c r="M362" s="2"/>
      <c r="N362" s="5"/>
      <c r="O362" s="5"/>
      <c r="P362" s="5"/>
      <c r="Q362" s="5"/>
    </row>
    <row r="363" spans="1:17" ht="30" customHeight="1" x14ac:dyDescent="0.25">
      <c r="A363" s="2">
        <v>9362</v>
      </c>
      <c r="B363" s="3" t="str">
        <f>HYPERLINK("https://donghung.thaibinh.gov.vn/", "UBND Ủy ban nhân dân xã Đông Tân tỉnh Thái Bình")</f>
        <v>UBND Ủy ban nhân dân xã Đông Tân tỉnh Thái Bình</v>
      </c>
      <c r="C363" s="12" t="s">
        <v>342</v>
      </c>
      <c r="F363" s="5"/>
      <c r="G363" s="5"/>
      <c r="H363" s="5"/>
      <c r="I363" s="2"/>
      <c r="J363" s="2"/>
      <c r="K363" s="2"/>
      <c r="L363" s="2"/>
      <c r="M363" s="2"/>
      <c r="N363" s="5"/>
      <c r="O363" s="5"/>
      <c r="P363" s="5"/>
      <c r="Q363" s="5"/>
    </row>
    <row r="364" spans="1:17" ht="30" customHeight="1" x14ac:dyDescent="0.25">
      <c r="A364" s="2">
        <v>9363</v>
      </c>
      <c r="B364" s="3" t="str">
        <f>HYPERLINK("https://www.facebook.com/ConganxaDongVinh/", "Công an xã Đông Vinh tỉnh Thái Bình")</f>
        <v>Công an xã Đông Vinh tỉnh Thái Bình</v>
      </c>
      <c r="C364" s="12" t="s">
        <v>342</v>
      </c>
      <c r="D364" s="13" t="s">
        <v>343</v>
      </c>
      <c r="F364" s="5"/>
      <c r="G364" s="5"/>
      <c r="H364" s="5"/>
      <c r="I364" s="2"/>
      <c r="J364" s="2"/>
      <c r="K364" s="2"/>
      <c r="L364" s="2"/>
      <c r="M364" s="2"/>
      <c r="N364" s="5"/>
      <c r="O364" s="5"/>
      <c r="P364" s="5"/>
      <c r="Q364" s="5"/>
    </row>
    <row r="365" spans="1:17" ht="30" customHeight="1" x14ac:dyDescent="0.25">
      <c r="A365" s="2">
        <v>9364</v>
      </c>
      <c r="B365" s="3" t="str">
        <f>HYPERLINK("https://donghung.thaibinh.gov.vn/danh-sach-xa-thi-tran/xa-dong-vinh", "UBND Ủy ban nhân dân xã Đông Vinh tỉnh Thái Bình")</f>
        <v>UBND Ủy ban nhân dân xã Đông Vinh tỉnh Thái Bình</v>
      </c>
      <c r="C365" s="12" t="s">
        <v>342</v>
      </c>
      <c r="F365" s="5"/>
      <c r="G365" s="5"/>
      <c r="H365" s="5"/>
      <c r="I365" s="2"/>
      <c r="J365" s="2"/>
      <c r="K365" s="2"/>
      <c r="L365" s="2"/>
      <c r="M365" s="2"/>
      <c r="N365" s="5"/>
      <c r="O365" s="5"/>
      <c r="P365" s="5"/>
      <c r="Q365" s="5"/>
    </row>
    <row r="366" spans="1:17" ht="30" customHeight="1" x14ac:dyDescent="0.25">
      <c r="A366" s="2">
        <v>9365</v>
      </c>
      <c r="B366" s="1" t="str">
        <f>HYPERLINK("https://www.facebook.com/profile.php?id=100071455333294", "Công an xã Đông Động tỉnh Thái Bình")</f>
        <v>Công an xã Đông Động tỉnh Thái Bình</v>
      </c>
      <c r="C366" s="12" t="s">
        <v>342</v>
      </c>
      <c r="D366" s="13" t="s">
        <v>343</v>
      </c>
      <c r="F366" s="5"/>
      <c r="G366" s="5"/>
      <c r="H366" s="5"/>
      <c r="I366" s="2"/>
      <c r="J366" s="2"/>
      <c r="K366" s="2"/>
      <c r="L366" s="2"/>
      <c r="M366" s="2"/>
      <c r="N366" s="5"/>
      <c r="O366" s="5"/>
      <c r="P366" s="5"/>
      <c r="Q366" s="5"/>
    </row>
    <row r="367" spans="1:17" ht="30" customHeight="1" x14ac:dyDescent="0.25">
      <c r="A367" s="2">
        <v>9366</v>
      </c>
      <c r="B367" s="3" t="str">
        <f>HYPERLINK("https://donghung.thaibinh.gov.vn/", "UBND Ủy ban nhân dân xã Đông Động tỉnh Thái Bình")</f>
        <v>UBND Ủy ban nhân dân xã Đông Động tỉnh Thái Bình</v>
      </c>
      <c r="C367" s="12" t="s">
        <v>342</v>
      </c>
      <c r="F367" s="5"/>
      <c r="G367" s="5"/>
      <c r="H367" s="5"/>
      <c r="I367" s="2"/>
      <c r="J367" s="2"/>
      <c r="K367" s="2"/>
      <c r="L367" s="2"/>
      <c r="M367" s="2"/>
      <c r="N367" s="5"/>
      <c r="O367" s="5"/>
      <c r="P367" s="5"/>
      <c r="Q367" s="5"/>
    </row>
    <row r="368" spans="1:17" ht="30" customHeight="1" x14ac:dyDescent="0.25">
      <c r="A368" s="2">
        <v>9367</v>
      </c>
      <c r="B368" s="3" t="s">
        <v>82</v>
      </c>
      <c r="C368" s="14" t="s">
        <v>1</v>
      </c>
      <c r="F368" s="5"/>
      <c r="G368" s="5"/>
      <c r="H368" s="5"/>
      <c r="I368" s="2"/>
      <c r="J368" s="2"/>
      <c r="K368" s="2"/>
      <c r="L368" s="2"/>
      <c r="M368" s="2"/>
      <c r="N368" s="5"/>
      <c r="O368" s="5"/>
      <c r="P368" s="5"/>
      <c r="Q368" s="5"/>
    </row>
    <row r="369" spans="1:17" ht="30" customHeight="1" x14ac:dyDescent="0.25">
      <c r="A369" s="2">
        <v>9368</v>
      </c>
      <c r="B369" s="3" t="str">
        <f>HYPERLINK("https://donghung.thaibinh.gov.vn/gioi-thieu/so-do-to-chuc/dang-uy-H%C4%90ND-UBND-cac-xa-thi-tran", "UBND Ủy ban nhân dân xã Hồng Châu tỉnh Thái Bình")</f>
        <v>UBND Ủy ban nhân dân xã Hồng Châu tỉnh Thái Bình</v>
      </c>
      <c r="C369" s="12" t="s">
        <v>342</v>
      </c>
      <c r="F369" s="5"/>
      <c r="G369" s="5"/>
      <c r="H369" s="5"/>
      <c r="I369" s="2"/>
      <c r="J369" s="2"/>
      <c r="K369" s="2"/>
      <c r="L369" s="2"/>
      <c r="M369" s="2"/>
      <c r="N369" s="5"/>
      <c r="O369" s="5"/>
      <c r="P369" s="5"/>
      <c r="Q369" s="5"/>
    </row>
    <row r="370" spans="1:17" ht="30" customHeight="1" x14ac:dyDescent="0.25">
      <c r="A370" s="2">
        <v>9369</v>
      </c>
      <c r="B370" s="3" t="str">
        <f>HYPERLINK("https://www.facebook.com/xabachdang/?locale=vi_VN", "Công an xã Bạch Đằng tỉnh Thái Bình")</f>
        <v>Công an xã Bạch Đằng tỉnh Thái Bình</v>
      </c>
      <c r="C370" s="12" t="s">
        <v>342</v>
      </c>
      <c r="F370" s="5"/>
      <c r="G370" s="5"/>
      <c r="H370" s="5"/>
      <c r="I370" s="2"/>
      <c r="J370" s="2"/>
      <c r="K370" s="2"/>
      <c r="L370" s="2"/>
      <c r="M370" s="2"/>
      <c r="N370" s="5"/>
      <c r="O370" s="5"/>
      <c r="P370" s="5"/>
      <c r="Q370" s="5"/>
    </row>
    <row r="371" spans="1:17" ht="30" customHeight="1" x14ac:dyDescent="0.25">
      <c r="A371" s="2">
        <v>9370</v>
      </c>
      <c r="B371" s="3" t="str">
        <f>HYPERLINK("http://bachdang.tanuyen.binhduong.gov.vn/", "UBND Ủy ban nhân dân xã Bạch Đằng tỉnh Thái Bình")</f>
        <v>UBND Ủy ban nhân dân xã Bạch Đằng tỉnh Thái Bình</v>
      </c>
      <c r="C371" s="12" t="s">
        <v>342</v>
      </c>
      <c r="F371" s="5"/>
      <c r="G371" s="5"/>
      <c r="H371" s="5"/>
      <c r="I371" s="2"/>
      <c r="J371" s="2"/>
      <c r="K371" s="2"/>
      <c r="L371" s="2"/>
      <c r="M371" s="2"/>
      <c r="N371" s="5"/>
      <c r="O371" s="5"/>
      <c r="P371" s="5"/>
      <c r="Q371" s="5"/>
    </row>
    <row r="372" spans="1:17" ht="30" customHeight="1" x14ac:dyDescent="0.25">
      <c r="A372" s="2">
        <v>9371</v>
      </c>
      <c r="B372" s="3" t="s">
        <v>83</v>
      </c>
      <c r="C372" s="14" t="s">
        <v>1</v>
      </c>
      <c r="D372" s="13" t="s">
        <v>343</v>
      </c>
      <c r="F372" s="5"/>
      <c r="G372" s="5"/>
      <c r="H372" s="5"/>
      <c r="I372" s="2"/>
      <c r="J372" s="2"/>
      <c r="K372" s="2"/>
      <c r="L372" s="2"/>
      <c r="M372" s="2"/>
      <c r="N372" s="5"/>
      <c r="O372" s="5"/>
      <c r="P372" s="5"/>
      <c r="Q372" s="5"/>
    </row>
    <row r="373" spans="1:17" ht="30" customHeight="1" x14ac:dyDescent="0.25">
      <c r="A373" s="2">
        <v>9372</v>
      </c>
      <c r="B373" s="3" t="str">
        <f>HYPERLINK("https://donghung.thaibinh.gov.vn/danh-sach-xa-thi-tran/xa-trong-quan", "UBND Ủy ban nhân dân xã Trọng Quan tỉnh Thái Bình")</f>
        <v>UBND Ủy ban nhân dân xã Trọng Quan tỉnh Thái Bình</v>
      </c>
      <c r="C373" s="12" t="s">
        <v>342</v>
      </c>
      <c r="F373" s="5"/>
      <c r="G373" s="5"/>
      <c r="H373" s="5"/>
      <c r="I373" s="2"/>
      <c r="J373" s="2"/>
      <c r="K373" s="2"/>
      <c r="L373" s="2"/>
      <c r="M373" s="2"/>
      <c r="N373" s="5"/>
      <c r="O373" s="5"/>
      <c r="P373" s="5"/>
      <c r="Q373" s="5"/>
    </row>
    <row r="374" spans="1:17" ht="30" customHeight="1" x14ac:dyDescent="0.25">
      <c r="A374" s="2">
        <v>9373</v>
      </c>
      <c r="B374" s="1" t="str">
        <f>HYPERLINK("", "Công an xã Hoa Nam tỉnh Thái Bình")</f>
        <v>Công an xã Hoa Nam tỉnh Thái Bình</v>
      </c>
      <c r="C374" s="12" t="s">
        <v>342</v>
      </c>
      <c r="F374" s="5"/>
      <c r="G374" s="5"/>
      <c r="H374" s="5"/>
      <c r="I374" s="2"/>
      <c r="J374" s="2"/>
      <c r="K374" s="2"/>
      <c r="L374" s="2"/>
      <c r="M374" s="2"/>
      <c r="N374" s="5"/>
      <c r="O374" s="5"/>
      <c r="P374" s="5"/>
      <c r="Q374" s="5"/>
    </row>
    <row r="375" spans="1:17" ht="30" customHeight="1" x14ac:dyDescent="0.25">
      <c r="A375" s="2">
        <v>9374</v>
      </c>
      <c r="B375" s="3" t="str">
        <f>HYPERLINK("https://vuthu.thaibinh.gov.vn/", "UBND Ủy ban nhân dân xã Hoa Nam tỉnh Thái Bình")</f>
        <v>UBND Ủy ban nhân dân xã Hoa Nam tỉnh Thái Bình</v>
      </c>
      <c r="C375" s="12" t="s">
        <v>342</v>
      </c>
      <c r="F375" s="5"/>
      <c r="G375" s="5"/>
      <c r="H375" s="5"/>
      <c r="I375" s="2"/>
      <c r="J375" s="2"/>
      <c r="K375" s="2"/>
      <c r="L375" s="2"/>
      <c r="M375" s="2"/>
      <c r="N375" s="5"/>
      <c r="O375" s="5"/>
      <c r="P375" s="5"/>
      <c r="Q375" s="5"/>
    </row>
    <row r="376" spans="1:17" ht="30" customHeight="1" x14ac:dyDescent="0.25">
      <c r="A376" s="2">
        <v>9375</v>
      </c>
      <c r="B376" s="3" t="str">
        <f>HYPERLINK("https://www.facebook.com/ConganxaHongGiang/", "Công an xã Hồng Giang tỉnh Thái Bình")</f>
        <v>Công an xã Hồng Giang tỉnh Thái Bình</v>
      </c>
      <c r="C376" s="12" t="s">
        <v>342</v>
      </c>
      <c r="D376" s="11" t="s">
        <v>343</v>
      </c>
      <c r="F376" s="5"/>
      <c r="G376" s="5"/>
      <c r="H376" s="5"/>
      <c r="I376" s="2"/>
      <c r="J376" s="2"/>
      <c r="K376" s="2"/>
      <c r="L376" s="2"/>
      <c r="M376" s="2"/>
      <c r="N376" s="5"/>
      <c r="O376" s="5"/>
      <c r="P376" s="5"/>
      <c r="Q376" s="5"/>
    </row>
    <row r="377" spans="1:17" ht="30" customHeight="1" x14ac:dyDescent="0.25">
      <c r="A377" s="2">
        <v>9376</v>
      </c>
      <c r="B377" s="3" t="str">
        <f>HYPERLINK("https://thaibinh.gov.vn/van-ban-phap-luat/quyet-dinh-cho-phep-uy-ban-nhan-dan-xa-hong-giang-huyen-dong.html", "UBND Ủy ban nhân dân xã Hồng Giang tỉnh Thái Bình")</f>
        <v>UBND Ủy ban nhân dân xã Hồng Giang tỉnh Thái Bình</v>
      </c>
      <c r="C377" s="12" t="s">
        <v>342</v>
      </c>
      <c r="F377" s="5"/>
      <c r="G377" s="5"/>
      <c r="H377" s="5"/>
      <c r="I377" s="2"/>
      <c r="J377" s="2"/>
      <c r="K377" s="2"/>
      <c r="L377" s="2"/>
      <c r="M377" s="2"/>
      <c r="N377" s="5"/>
      <c r="O377" s="5"/>
      <c r="P377" s="5"/>
      <c r="Q377" s="5"/>
    </row>
    <row r="378" spans="1:17" ht="30" customHeight="1" x14ac:dyDescent="0.25">
      <c r="A378" s="2">
        <v>9377</v>
      </c>
      <c r="B378" s="3" t="str">
        <f>HYPERLINK("https://www.facebook.com/100071042246293", "Công an xã Đông Phong tỉnh Thái Bình")</f>
        <v>Công an xã Đông Phong tỉnh Thái Bình</v>
      </c>
      <c r="C378" s="12" t="s">
        <v>342</v>
      </c>
      <c r="D378" s="11" t="s">
        <v>343</v>
      </c>
      <c r="F378" s="5"/>
      <c r="G378" s="5"/>
      <c r="H378" s="5"/>
      <c r="I378" s="2"/>
      <c r="J378" s="2"/>
      <c r="K378" s="2"/>
      <c r="L378" s="2"/>
      <c r="M378" s="2"/>
      <c r="N378" s="5"/>
      <c r="O378" s="5"/>
      <c r="P378" s="5"/>
      <c r="Q378" s="5"/>
    </row>
    <row r="379" spans="1:17" ht="30" customHeight="1" x14ac:dyDescent="0.25">
      <c r="A379" s="2">
        <v>9378</v>
      </c>
      <c r="B379" s="3" t="str">
        <f>HYPERLINK("https://thaibinh.gov.vn/", "UBND Ủy ban nhân dân xã Đông Phong tỉnh Thái Bình")</f>
        <v>UBND Ủy ban nhân dân xã Đông Phong tỉnh Thái Bình</v>
      </c>
      <c r="C379" s="12" t="s">
        <v>342</v>
      </c>
      <c r="F379" s="5"/>
      <c r="G379" s="5"/>
      <c r="H379" s="5"/>
      <c r="I379" s="2"/>
      <c r="J379" s="2"/>
      <c r="K379" s="2"/>
      <c r="L379" s="2"/>
      <c r="M379" s="2"/>
      <c r="N379" s="5"/>
      <c r="O379" s="5"/>
      <c r="P379" s="5"/>
      <c r="Q379" s="5"/>
    </row>
    <row r="380" spans="1:17" ht="30" customHeight="1" x14ac:dyDescent="0.25">
      <c r="A380" s="2">
        <v>9379</v>
      </c>
      <c r="B380" s="1" t="str">
        <f>HYPERLINK("", "Công an xã Đông Quang tỉnh Thái Bình")</f>
        <v>Công an xã Đông Quang tỉnh Thái Bình</v>
      </c>
      <c r="C380" s="12" t="s">
        <v>342</v>
      </c>
      <c r="D380" s="13" t="s">
        <v>343</v>
      </c>
      <c r="F380" s="5"/>
      <c r="G380" s="5"/>
      <c r="H380" s="5"/>
      <c r="I380" s="2"/>
      <c r="J380" s="2"/>
      <c r="K380" s="2"/>
      <c r="L380" s="2"/>
      <c r="M380" s="2"/>
      <c r="N380" s="5"/>
      <c r="O380" s="5"/>
      <c r="P380" s="5"/>
      <c r="Q380" s="5"/>
    </row>
    <row r="381" spans="1:17" ht="30" customHeight="1" x14ac:dyDescent="0.25">
      <c r="A381" s="2">
        <v>9380</v>
      </c>
      <c r="B381" s="3" t="str">
        <f>HYPERLINK("https://thaibinh.gov.vn/van-ban-phap-luat/van-ban-dieu-hanh/ve-viec-cho-phep-uy-ban-nhan-dan-xa-dong-quang-huyen-dong-hu.html", "UBND Ủy ban nhân dân xã Đông Quang tỉnh Thái Bình")</f>
        <v>UBND Ủy ban nhân dân xã Đông Quang tỉnh Thái Bình</v>
      </c>
      <c r="C381" s="12" t="s">
        <v>342</v>
      </c>
      <c r="F381" s="5"/>
      <c r="G381" s="5"/>
      <c r="H381" s="5"/>
      <c r="I381" s="2"/>
      <c r="J381" s="2"/>
      <c r="K381" s="2"/>
      <c r="L381" s="2"/>
      <c r="M381" s="2"/>
      <c r="N381" s="5"/>
      <c r="O381" s="5"/>
      <c r="P381" s="5"/>
      <c r="Q381" s="5"/>
    </row>
    <row r="382" spans="1:17" ht="30" customHeight="1" x14ac:dyDescent="0.25">
      <c r="A382" s="2">
        <v>9381</v>
      </c>
      <c r="B382" s="3" t="s">
        <v>84</v>
      </c>
      <c r="C382" s="14" t="s">
        <v>1</v>
      </c>
      <c r="D382" s="13" t="s">
        <v>343</v>
      </c>
      <c r="F382" s="5"/>
      <c r="G382" s="5"/>
      <c r="H382" s="5"/>
      <c r="I382" s="2"/>
      <c r="J382" s="2"/>
      <c r="K382" s="2"/>
      <c r="L382" s="2"/>
      <c r="M382" s="2"/>
      <c r="N382" s="5"/>
      <c r="O382" s="5"/>
      <c r="P382" s="5"/>
      <c r="Q382" s="5"/>
    </row>
    <row r="383" spans="1:17" ht="30" customHeight="1" x14ac:dyDescent="0.25">
      <c r="A383" s="2">
        <v>9382</v>
      </c>
      <c r="B383" s="3" t="str">
        <f>HYPERLINK("https://thaibinh.gov.vn/van-ban-phap-luat/van-ban-dieu-hanh/ve-viec-cho-phep-uy-ban-nhan-dan-xa-dong-xuan-huyen-dong-hun.html?customDomain=thaibinh.gov.vn", "UBND Ủy ban nhân dân xã Đông Xuân tỉnh Thái Bình")</f>
        <v>UBND Ủy ban nhân dân xã Đông Xuân tỉnh Thái Bình</v>
      </c>
      <c r="C383" s="12" t="s">
        <v>342</v>
      </c>
      <c r="F383" s="5"/>
      <c r="G383" s="5"/>
      <c r="H383" s="5"/>
      <c r="I383" s="2"/>
      <c r="J383" s="2"/>
      <c r="K383" s="2"/>
      <c r="L383" s="2"/>
      <c r="M383" s="2"/>
      <c r="N383" s="5"/>
      <c r="O383" s="5"/>
      <c r="P383" s="5"/>
      <c r="Q383" s="5"/>
    </row>
    <row r="384" spans="1:17" ht="30" customHeight="1" x14ac:dyDescent="0.25">
      <c r="A384" s="2">
        <v>9383</v>
      </c>
      <c r="B384" s="1" t="str">
        <f>HYPERLINK("https://www.facebook.com/conganxaDongA", "Công an xã Đông Á tỉnh Thái Bình")</f>
        <v>Công an xã Đông Á tỉnh Thái Bình</v>
      </c>
      <c r="C384" s="12" t="s">
        <v>342</v>
      </c>
      <c r="D384" s="13" t="s">
        <v>343</v>
      </c>
      <c r="F384" s="5"/>
      <c r="G384" s="5"/>
      <c r="H384" s="5"/>
      <c r="I384" s="2"/>
      <c r="J384" s="2"/>
      <c r="K384" s="2"/>
      <c r="L384" s="2"/>
      <c r="M384" s="2"/>
      <c r="N384" s="5"/>
      <c r="O384" s="5"/>
      <c r="P384" s="5"/>
      <c r="Q384" s="5"/>
    </row>
    <row r="385" spans="1:17" ht="30" customHeight="1" x14ac:dyDescent="0.25">
      <c r="A385" s="2">
        <v>9384</v>
      </c>
      <c r="B385" s="3" t="str">
        <f>HYPERLINK("https://donghung.thaibinh.gov.vn/danh-sach-xa-thi-tran/xa-dong-a", "UBND Ủy ban nhân dân xã Đông Á tỉnh Thái Bình")</f>
        <v>UBND Ủy ban nhân dân xã Đông Á tỉnh Thái Bình</v>
      </c>
      <c r="C385" s="12" t="s">
        <v>342</v>
      </c>
      <c r="F385" s="5"/>
      <c r="G385" s="5"/>
      <c r="H385" s="5"/>
      <c r="I385" s="2"/>
      <c r="J385" s="2"/>
      <c r="K385" s="2"/>
      <c r="L385" s="2"/>
      <c r="M385" s="2"/>
      <c r="N385" s="5"/>
      <c r="O385" s="5"/>
      <c r="P385" s="5"/>
      <c r="Q385" s="5"/>
    </row>
    <row r="386" spans="1:17" ht="30" customHeight="1" x14ac:dyDescent="0.25">
      <c r="A386" s="2">
        <v>9385</v>
      </c>
      <c r="B386" s="1" t="str">
        <f>HYPERLINK("", "Công an xã Đông Lĩnh tỉnh Thái Bình")</f>
        <v>Công an xã Đông Lĩnh tỉnh Thái Bình</v>
      </c>
      <c r="C386" s="12" t="s">
        <v>342</v>
      </c>
      <c r="F386" s="5"/>
      <c r="G386" s="5"/>
      <c r="H386" s="5"/>
      <c r="I386" s="2"/>
      <c r="J386" s="2"/>
      <c r="K386" s="2"/>
      <c r="L386" s="2"/>
      <c r="M386" s="2"/>
      <c r="N386" s="5"/>
      <c r="O386" s="5"/>
      <c r="P386" s="5"/>
      <c r="Q386" s="5"/>
    </row>
    <row r="387" spans="1:17" ht="30" customHeight="1" x14ac:dyDescent="0.25">
      <c r="A387" s="2">
        <v>9386</v>
      </c>
      <c r="B387" s="3" t="str">
        <f>HYPERLINK("https://thaibinh.gov.vn/", "UBND Ủy ban nhân dân xã Đông Lĩnh tỉnh Thái Bình")</f>
        <v>UBND Ủy ban nhân dân xã Đông Lĩnh tỉnh Thái Bình</v>
      </c>
      <c r="C387" s="12" t="s">
        <v>342</v>
      </c>
      <c r="F387" s="5"/>
      <c r="G387" s="5"/>
      <c r="H387" s="5"/>
      <c r="I387" s="2"/>
      <c r="J387" s="2"/>
      <c r="K387" s="2"/>
      <c r="L387" s="2"/>
      <c r="M387" s="2"/>
      <c r="N387" s="5"/>
      <c r="O387" s="5"/>
      <c r="P387" s="5"/>
      <c r="Q387" s="5"/>
    </row>
    <row r="388" spans="1:17" ht="30" customHeight="1" x14ac:dyDescent="0.25">
      <c r="A388" s="2">
        <v>9387</v>
      </c>
      <c r="B388" s="3" t="s">
        <v>85</v>
      </c>
      <c r="C388" s="14" t="s">
        <v>1</v>
      </c>
      <c r="D388" s="13" t="s">
        <v>343</v>
      </c>
      <c r="F388" s="5"/>
      <c r="G388" s="5"/>
      <c r="H388" s="5"/>
      <c r="I388" s="2"/>
      <c r="J388" s="2"/>
      <c r="K388" s="2"/>
      <c r="L388" s="2"/>
      <c r="M388" s="2"/>
      <c r="N388" s="5"/>
      <c r="O388" s="5"/>
      <c r="P388" s="5"/>
      <c r="Q388" s="5"/>
    </row>
    <row r="389" spans="1:17" ht="30" customHeight="1" x14ac:dyDescent="0.25">
      <c r="A389" s="2">
        <v>9388</v>
      </c>
      <c r="B389" s="3" t="str">
        <f>HYPERLINK("https://thaibinh.gov.vn/van-ban-phap-luat/van-ban-dieu-hanh/ve-viec-cho-phep-uy-ban-nhan-dan-xa-dong-hoang-huyen-tien-ha.html", "UBND Ủy ban nhân dân xã Đông Hoàng tỉnh Thái Bình")</f>
        <v>UBND Ủy ban nhân dân xã Đông Hoàng tỉnh Thái Bình</v>
      </c>
      <c r="C389" s="12" t="s">
        <v>342</v>
      </c>
      <c r="F389" s="5"/>
      <c r="G389" s="5"/>
      <c r="H389" s="5"/>
      <c r="I389" s="2"/>
      <c r="J389" s="2"/>
      <c r="K389" s="2"/>
      <c r="L389" s="2"/>
      <c r="M389" s="2"/>
      <c r="N389" s="5"/>
      <c r="O389" s="5"/>
      <c r="P389" s="5"/>
      <c r="Q389" s="5"/>
    </row>
    <row r="390" spans="1:17" ht="30" customHeight="1" x14ac:dyDescent="0.25">
      <c r="A390" s="2">
        <v>9389</v>
      </c>
      <c r="B390" s="1" t="str">
        <f>HYPERLINK("", "Công an xã Đông Dương tỉnh Thái Bình")</f>
        <v>Công an xã Đông Dương tỉnh Thái Bình</v>
      </c>
      <c r="C390" s="12" t="s">
        <v>342</v>
      </c>
      <c r="F390" s="5"/>
      <c r="G390" s="5"/>
      <c r="H390" s="5"/>
      <c r="I390" s="2"/>
      <c r="J390" s="2"/>
      <c r="K390" s="2"/>
      <c r="L390" s="2"/>
      <c r="M390" s="2"/>
      <c r="N390" s="5"/>
      <c r="O390" s="5"/>
      <c r="P390" s="5"/>
      <c r="Q390" s="5"/>
    </row>
    <row r="391" spans="1:17" ht="30" customHeight="1" x14ac:dyDescent="0.25">
      <c r="A391" s="2">
        <v>9390</v>
      </c>
      <c r="B391" s="3" t="str">
        <f>HYPERLINK("https://donghung.thaibinh.gov.vn/danh-sach-xa-thi-tran/xa-dong-duong", "UBND Ủy ban nhân dân xã Đông Dương tỉnh Thái Bình")</f>
        <v>UBND Ủy ban nhân dân xã Đông Dương tỉnh Thái Bình</v>
      </c>
      <c r="C391" s="12" t="s">
        <v>342</v>
      </c>
      <c r="F391" s="5"/>
      <c r="G391" s="5"/>
      <c r="H391" s="5"/>
      <c r="I391" s="2"/>
      <c r="J391" s="2"/>
      <c r="K391" s="2"/>
      <c r="L391" s="2"/>
      <c r="M391" s="2"/>
      <c r="N391" s="5"/>
      <c r="O391" s="5"/>
      <c r="P391" s="5"/>
      <c r="Q391" s="5"/>
    </row>
    <row r="392" spans="1:17" ht="30" customHeight="1" x14ac:dyDescent="0.25">
      <c r="A392" s="2">
        <v>9391</v>
      </c>
      <c r="B392" s="1" t="str">
        <f>HYPERLINK("", "Công an xã Đông Huy tỉnh Thái Bình")</f>
        <v>Công an xã Đông Huy tỉnh Thái Bình</v>
      </c>
      <c r="C392" s="12" t="s">
        <v>342</v>
      </c>
      <c r="F392" s="5"/>
      <c r="G392" s="5"/>
      <c r="H392" s="5"/>
      <c r="I392" s="2"/>
      <c r="J392" s="2"/>
      <c r="K392" s="2"/>
      <c r="L392" s="2"/>
      <c r="M392" s="2"/>
      <c r="N392" s="5"/>
      <c r="O392" s="5"/>
      <c r="P392" s="5"/>
      <c r="Q392" s="5"/>
    </row>
    <row r="393" spans="1:17" ht="30" customHeight="1" x14ac:dyDescent="0.25">
      <c r="A393" s="2">
        <v>9392</v>
      </c>
      <c r="B393" s="3" t="str">
        <f>HYPERLINK("https://donghung.thaibinh.gov.vn/", "UBND Ủy ban nhân dân xã Đông Huy tỉnh Thái Bình")</f>
        <v>UBND Ủy ban nhân dân xã Đông Huy tỉnh Thái Bình</v>
      </c>
      <c r="C393" s="12" t="s">
        <v>342</v>
      </c>
      <c r="F393" s="5"/>
      <c r="G393" s="5"/>
      <c r="H393" s="5"/>
      <c r="I393" s="2"/>
      <c r="J393" s="2"/>
      <c r="K393" s="2"/>
      <c r="L393" s="2"/>
      <c r="M393" s="2"/>
      <c r="N393" s="5"/>
      <c r="O393" s="5"/>
      <c r="P393" s="5"/>
      <c r="Q393" s="5"/>
    </row>
    <row r="394" spans="1:17" ht="30" customHeight="1" x14ac:dyDescent="0.25">
      <c r="A394" s="2">
        <v>9393</v>
      </c>
      <c r="B394" s="1" t="str">
        <f>HYPERLINK("", "Công an xã Đồng Phú tỉnh Thái Bình")</f>
        <v>Công an xã Đồng Phú tỉnh Thái Bình</v>
      </c>
      <c r="C394" s="12" t="s">
        <v>342</v>
      </c>
      <c r="F394" s="5"/>
      <c r="G394" s="5"/>
      <c r="H394" s="5"/>
      <c r="I394" s="2"/>
      <c r="J394" s="2"/>
      <c r="K394" s="2"/>
      <c r="L394" s="2"/>
      <c r="M394" s="2"/>
      <c r="N394" s="5"/>
      <c r="O394" s="5"/>
      <c r="P394" s="5"/>
      <c r="Q394" s="5"/>
    </row>
    <row r="395" spans="1:17" ht="30" customHeight="1" x14ac:dyDescent="0.25">
      <c r="A395" s="2">
        <v>9394</v>
      </c>
      <c r="B395" s="3" t="str">
        <f>HYPERLINK("https://dongphu.binhphuoc.gov.vn/vi/co-cau-to-chuc/", "UBND Ủy ban nhân dân xã Đồng Phú tỉnh Thái Bình")</f>
        <v>UBND Ủy ban nhân dân xã Đồng Phú tỉnh Thái Bình</v>
      </c>
      <c r="C395" s="12" t="s">
        <v>342</v>
      </c>
      <c r="F395" s="5"/>
      <c r="G395" s="5"/>
      <c r="H395" s="5"/>
      <c r="I395" s="2"/>
      <c r="J395" s="2"/>
      <c r="K395" s="2"/>
      <c r="L395" s="2"/>
      <c r="M395" s="2"/>
      <c r="N395" s="5"/>
      <c r="O395" s="5"/>
      <c r="P395" s="5"/>
      <c r="Q395" s="5"/>
    </row>
    <row r="396" spans="1:17" ht="30" customHeight="1" x14ac:dyDescent="0.25">
      <c r="A396" s="2">
        <v>9395</v>
      </c>
      <c r="B396" s="3" t="s">
        <v>86</v>
      </c>
      <c r="C396" s="14" t="s">
        <v>1</v>
      </c>
      <c r="D396" s="13" t="s">
        <v>343</v>
      </c>
      <c r="F396" s="5"/>
      <c r="G396" s="5"/>
      <c r="H396" s="5"/>
      <c r="I396" s="2"/>
      <c r="J396" s="2"/>
      <c r="K396" s="2"/>
      <c r="L396" s="2"/>
      <c r="M396" s="2"/>
      <c r="N396" s="5"/>
      <c r="O396" s="5"/>
      <c r="P396" s="5"/>
      <c r="Q396" s="5"/>
    </row>
    <row r="397" spans="1:17" ht="30" customHeight="1" x14ac:dyDescent="0.25">
      <c r="A397" s="2">
        <v>9396</v>
      </c>
      <c r="B397" s="3" t="str">
        <f>HYPERLINK("https://diemdien.thaithuy.thaibinh.gov.vn/", "UBND Ủy ban nhân dân thị trấn Diêm Điền tỉnh Thái Bình")</f>
        <v>UBND Ủy ban nhân dân thị trấn Diêm Điền tỉnh Thái Bình</v>
      </c>
      <c r="C397" s="12" t="s">
        <v>342</v>
      </c>
      <c r="F397" s="5"/>
      <c r="G397" s="5"/>
      <c r="H397" s="5"/>
      <c r="I397" s="2"/>
      <c r="J397" s="2"/>
      <c r="K397" s="2"/>
      <c r="L397" s="2"/>
      <c r="M397" s="2"/>
      <c r="N397" s="5"/>
      <c r="O397" s="5"/>
      <c r="P397" s="5"/>
      <c r="Q397" s="5"/>
    </row>
    <row r="398" spans="1:17" ht="30" customHeight="1" x14ac:dyDescent="0.25">
      <c r="A398" s="2">
        <v>9397</v>
      </c>
      <c r="B398" s="1" t="str">
        <f>HYPERLINK("", "Công an xã Thụy Tân tỉnh Thái Bình")</f>
        <v>Công an xã Thụy Tân tỉnh Thái Bình</v>
      </c>
      <c r="C398" s="12" t="s">
        <v>342</v>
      </c>
      <c r="F398" s="5"/>
      <c r="G398" s="5"/>
      <c r="H398" s="5"/>
      <c r="I398" s="2"/>
      <c r="J398" s="2"/>
      <c r="K398" s="2"/>
      <c r="L398" s="2"/>
      <c r="M398" s="2"/>
      <c r="N398" s="5"/>
      <c r="O398" s="5"/>
      <c r="P398" s="5"/>
      <c r="Q398" s="5"/>
    </row>
    <row r="399" spans="1:17" ht="30" customHeight="1" x14ac:dyDescent="0.25">
      <c r="A399" s="2">
        <v>9398</v>
      </c>
      <c r="B399" s="3" t="str">
        <f>HYPERLINK("https://thaithuy.thaibinh.gov.vn/", "UBND Ủy ban nhân dân xã Thụy Tân tỉnh Thái Bình")</f>
        <v>UBND Ủy ban nhân dân xã Thụy Tân tỉnh Thái Bình</v>
      </c>
      <c r="C399" s="12" t="s">
        <v>342</v>
      </c>
      <c r="F399" s="5"/>
      <c r="G399" s="5"/>
      <c r="H399" s="5"/>
      <c r="I399" s="2"/>
      <c r="J399" s="2"/>
      <c r="K399" s="2"/>
      <c r="L399" s="2"/>
      <c r="M399" s="2"/>
      <c r="N399" s="5"/>
      <c r="O399" s="5"/>
      <c r="P399" s="5"/>
      <c r="Q399" s="5"/>
    </row>
    <row r="400" spans="1:17" ht="30" customHeight="1" x14ac:dyDescent="0.25">
      <c r="A400" s="2">
        <v>9399</v>
      </c>
      <c r="B400" s="1" t="str">
        <f>HYPERLINK("https://www.facebook.com/profile.php?id=100093432711319", "Công an xã Thụy Trường tỉnh Thái Bình")</f>
        <v>Công an xã Thụy Trường tỉnh Thái Bình</v>
      </c>
      <c r="C400" s="12" t="s">
        <v>342</v>
      </c>
      <c r="D400" s="13" t="s">
        <v>343</v>
      </c>
      <c r="F400" s="5"/>
      <c r="G400" s="5"/>
      <c r="H400" s="5"/>
      <c r="I400" s="2"/>
      <c r="J400" s="2"/>
      <c r="K400" s="2"/>
      <c r="L400" s="2"/>
      <c r="M400" s="2"/>
      <c r="N400" s="5"/>
      <c r="O400" s="5"/>
      <c r="P400" s="5"/>
      <c r="Q400" s="5"/>
    </row>
    <row r="401" spans="1:17" ht="30" customHeight="1" x14ac:dyDescent="0.25">
      <c r="A401" s="2">
        <v>9400</v>
      </c>
      <c r="B401" s="3" t="str">
        <f>HYPERLINK("https://thaibinh.gov.vn/van-ban-phap-luat/van-ban-dieu-hanh/ve-viec-cho-phep-uy-ban-nhan-dan-xa-thuy-truong-huyen-thai-t.html", "UBND Ủy ban nhân dân xã Thụy Trường tỉnh Thái Bình")</f>
        <v>UBND Ủy ban nhân dân xã Thụy Trường tỉnh Thái Bình</v>
      </c>
      <c r="C401" s="12" t="s">
        <v>342</v>
      </c>
      <c r="F401" s="5"/>
      <c r="G401" s="5"/>
      <c r="H401" s="5"/>
      <c r="I401" s="2"/>
      <c r="J401" s="2"/>
      <c r="K401" s="2"/>
      <c r="L401" s="2"/>
      <c r="M401" s="2"/>
      <c r="N401" s="5"/>
      <c r="O401" s="5"/>
      <c r="P401" s="5"/>
      <c r="Q401" s="5"/>
    </row>
    <row r="402" spans="1:17" ht="30" customHeight="1" x14ac:dyDescent="0.25">
      <c r="A402" s="2">
        <v>9401</v>
      </c>
      <c r="B402" s="1" t="str">
        <f>HYPERLINK("", "Công an xã Hồng Quỳnh tỉnh Thái Bình")</f>
        <v>Công an xã Hồng Quỳnh tỉnh Thái Bình</v>
      </c>
      <c r="C402" s="12" t="s">
        <v>342</v>
      </c>
      <c r="F402" s="5"/>
      <c r="G402" s="5"/>
      <c r="H402" s="5"/>
      <c r="I402" s="2"/>
      <c r="J402" s="2"/>
      <c r="K402" s="2"/>
      <c r="L402" s="2"/>
      <c r="M402" s="2"/>
      <c r="N402" s="5"/>
      <c r="O402" s="5"/>
      <c r="P402" s="5"/>
      <c r="Q402" s="5"/>
    </row>
    <row r="403" spans="1:17" ht="30" customHeight="1" x14ac:dyDescent="0.25">
      <c r="A403" s="2">
        <v>9402</v>
      </c>
      <c r="B403" s="3" t="str">
        <f>HYPERLINK("https://quynhphu.thaibinh.gov.vn/", "UBND Ủy ban nhân dân xã Hồng Quỳnh tỉnh Thái Bình")</f>
        <v>UBND Ủy ban nhân dân xã Hồng Quỳnh tỉnh Thái Bình</v>
      </c>
      <c r="C403" s="12" t="s">
        <v>342</v>
      </c>
      <c r="F403" s="5"/>
      <c r="G403" s="5"/>
      <c r="H403" s="5"/>
      <c r="I403" s="2"/>
      <c r="J403" s="2"/>
      <c r="K403" s="2"/>
      <c r="L403" s="2"/>
      <c r="M403" s="2"/>
      <c r="N403" s="5"/>
      <c r="O403" s="5"/>
      <c r="P403" s="5"/>
      <c r="Q403" s="5"/>
    </row>
    <row r="404" spans="1:17" ht="30" customHeight="1" x14ac:dyDescent="0.25">
      <c r="A404" s="2">
        <v>9403</v>
      </c>
      <c r="B404" s="3" t="s">
        <v>87</v>
      </c>
      <c r="C404" s="14" t="s">
        <v>1</v>
      </c>
      <c r="F404" s="5"/>
      <c r="G404" s="5"/>
      <c r="H404" s="5"/>
      <c r="I404" s="2"/>
      <c r="J404" s="2"/>
      <c r="K404" s="2"/>
      <c r="L404" s="2"/>
      <c r="M404" s="2"/>
      <c r="N404" s="5"/>
      <c r="O404" s="5"/>
      <c r="P404" s="5"/>
      <c r="Q404" s="5"/>
    </row>
    <row r="405" spans="1:17" ht="30" customHeight="1" x14ac:dyDescent="0.25">
      <c r="A405" s="2">
        <v>9404</v>
      </c>
      <c r="B405" s="3" t="str">
        <f>HYPERLINK("https://thaithuy.thaibinh.gov.vn/gioi-thieu/dia-diem-tham-quan/vui-choi-giai-tri", "UBND Ủy ban nhân dân xã Thụy Dũng tỉnh Thái Bình")</f>
        <v>UBND Ủy ban nhân dân xã Thụy Dũng tỉnh Thái Bình</v>
      </c>
      <c r="C405" s="12" t="s">
        <v>342</v>
      </c>
      <c r="F405" s="5"/>
      <c r="G405" s="5"/>
      <c r="H405" s="5"/>
      <c r="I405" s="2"/>
      <c r="J405" s="2"/>
      <c r="K405" s="2"/>
      <c r="L405" s="2"/>
      <c r="M405" s="2"/>
      <c r="N405" s="5"/>
      <c r="O405" s="5"/>
      <c r="P405" s="5"/>
      <c r="Q405" s="5"/>
    </row>
    <row r="406" spans="1:17" ht="30" customHeight="1" x14ac:dyDescent="0.25">
      <c r="A406" s="2">
        <v>9405</v>
      </c>
      <c r="B406" s="1" t="str">
        <f>HYPERLINK("", "Công an xã Thụy Hồng tỉnh Thái Bình")</f>
        <v>Công an xã Thụy Hồng tỉnh Thái Bình</v>
      </c>
      <c r="C406" s="12" t="s">
        <v>342</v>
      </c>
      <c r="F406" s="5"/>
      <c r="G406" s="5"/>
      <c r="H406" s="5"/>
      <c r="I406" s="2"/>
      <c r="J406" s="2"/>
      <c r="K406" s="2"/>
      <c r="L406" s="2"/>
      <c r="M406" s="2"/>
      <c r="N406" s="5"/>
      <c r="O406" s="5"/>
      <c r="P406" s="5"/>
      <c r="Q406" s="5"/>
    </row>
    <row r="407" spans="1:17" ht="30" customHeight="1" x14ac:dyDescent="0.25">
      <c r="A407" s="2">
        <v>9406</v>
      </c>
      <c r="B407" s="3" t="str">
        <f>HYPERLINK("https://thaibinh.gov.vn/van-ban-phap-luat/van-ban-dieu-hanh/ve-viec-cho-phep-uy-ban-nhan-dan-xa-thuy-trinh-huyen-thai-th.html", "UBND Ủy ban nhân dân xã Thụy Hồng tỉnh Thái Bình")</f>
        <v>UBND Ủy ban nhân dân xã Thụy Hồng tỉnh Thái Bình</v>
      </c>
      <c r="C407" s="12" t="s">
        <v>342</v>
      </c>
      <c r="F407" s="5"/>
      <c r="G407" s="5"/>
      <c r="H407" s="5"/>
      <c r="I407" s="2"/>
      <c r="J407" s="2"/>
      <c r="K407" s="2"/>
      <c r="L407" s="2"/>
      <c r="M407" s="2"/>
      <c r="N407" s="5"/>
      <c r="O407" s="5"/>
      <c r="P407" s="5"/>
      <c r="Q407" s="5"/>
    </row>
    <row r="408" spans="1:17" ht="30" customHeight="1" x14ac:dyDescent="0.25">
      <c r="A408" s="2">
        <v>9407</v>
      </c>
      <c r="B408" s="3" t="s">
        <v>88</v>
      </c>
      <c r="C408" s="14" t="s">
        <v>1</v>
      </c>
      <c r="D408" s="13" t="s">
        <v>343</v>
      </c>
      <c r="F408" s="5"/>
      <c r="G408" s="5"/>
      <c r="H408" s="5"/>
      <c r="I408" s="2"/>
      <c r="J408" s="2"/>
      <c r="K408" s="2"/>
      <c r="L408" s="2"/>
      <c r="M408" s="2"/>
      <c r="N408" s="5"/>
      <c r="O408" s="5"/>
      <c r="P408" s="5"/>
      <c r="Q408" s="5"/>
    </row>
    <row r="409" spans="1:17" ht="30" customHeight="1" x14ac:dyDescent="0.25">
      <c r="A409" s="2">
        <v>9408</v>
      </c>
      <c r="B409" s="3" t="str">
        <f>HYPERLINK("https://thuyquynh.thaithuy.thaibinh.gov.vn/", "UBND Ủy ban nhân dân xã Thụy Quỳnh tỉnh Thái Bình")</f>
        <v>UBND Ủy ban nhân dân xã Thụy Quỳnh tỉnh Thái Bình</v>
      </c>
      <c r="C409" s="12" t="s">
        <v>342</v>
      </c>
      <c r="F409" s="5"/>
      <c r="G409" s="5"/>
      <c r="H409" s="5"/>
      <c r="I409" s="2"/>
      <c r="J409" s="2"/>
      <c r="K409" s="2"/>
      <c r="L409" s="2"/>
      <c r="M409" s="2"/>
      <c r="N409" s="5"/>
      <c r="O409" s="5"/>
      <c r="P409" s="5"/>
      <c r="Q409" s="5"/>
    </row>
    <row r="410" spans="1:17" ht="30" customHeight="1" x14ac:dyDescent="0.25">
      <c r="A410" s="2">
        <v>9409</v>
      </c>
      <c r="B410" s="1" t="str">
        <f>HYPERLINK("", "Công an xã Thụy An tỉnh Thái Bình")</f>
        <v>Công an xã Thụy An tỉnh Thái Bình</v>
      </c>
      <c r="C410" s="12" t="s">
        <v>342</v>
      </c>
      <c r="F410" s="5"/>
      <c r="G410" s="5"/>
      <c r="H410" s="5"/>
      <c r="I410" s="2"/>
      <c r="J410" s="2"/>
      <c r="K410" s="2"/>
      <c r="L410" s="2"/>
      <c r="M410" s="2"/>
      <c r="N410" s="5"/>
      <c r="O410" s="5"/>
      <c r="P410" s="5"/>
      <c r="Q410" s="5"/>
    </row>
    <row r="411" spans="1:17" ht="30" customHeight="1" x14ac:dyDescent="0.25">
      <c r="A411" s="2">
        <v>9410</v>
      </c>
      <c r="B411" s="3" t="str">
        <f>HYPERLINK("https://dongtrieu.quangninh.gov.vn/Trang/ChiTietBVGioiThieu.aspx?bvid=207", "UBND Ủy ban nhân dân xã Thụy An tỉnh Thái Bình")</f>
        <v>UBND Ủy ban nhân dân xã Thụy An tỉnh Thái Bình</v>
      </c>
      <c r="C411" s="12" t="s">
        <v>342</v>
      </c>
      <c r="F411" s="5"/>
      <c r="G411" s="5"/>
      <c r="H411" s="5"/>
      <c r="I411" s="2"/>
      <c r="J411" s="2"/>
      <c r="K411" s="2"/>
      <c r="L411" s="2"/>
      <c r="M411" s="2"/>
      <c r="N411" s="5"/>
      <c r="O411" s="5"/>
      <c r="P411" s="5"/>
      <c r="Q411" s="5"/>
    </row>
    <row r="412" spans="1:17" ht="30" customHeight="1" x14ac:dyDescent="0.25">
      <c r="A412" s="2">
        <v>9411</v>
      </c>
      <c r="B412" s="1" t="str">
        <f>HYPERLINK("https://www.facebook.com/profile.php?id=100066331942409", "Công an xã Thụy Ninh tỉnh Thái Bình")</f>
        <v>Công an xã Thụy Ninh tỉnh Thái Bình</v>
      </c>
      <c r="C412" s="12" t="s">
        <v>342</v>
      </c>
      <c r="D412" s="13" t="s">
        <v>343</v>
      </c>
      <c r="F412" s="5"/>
      <c r="G412" s="5"/>
      <c r="H412" s="5"/>
      <c r="I412" s="2"/>
      <c r="J412" s="2"/>
      <c r="K412" s="2"/>
      <c r="L412" s="2"/>
      <c r="M412" s="2"/>
      <c r="N412" s="5"/>
      <c r="O412" s="5"/>
      <c r="P412" s="5"/>
      <c r="Q412" s="5"/>
    </row>
    <row r="413" spans="1:17" ht="30" customHeight="1" x14ac:dyDescent="0.25">
      <c r="A413" s="2">
        <v>9412</v>
      </c>
      <c r="B413" s="3" t="str">
        <f>HYPERLINK("https://thaibinh.gov.vn/van-ban-phap-luat/van-ban-dieu-hanh/cho-phep-uy-ban-nhan-dan-xa-thuy-ninh-huyen-thai-thuy-chuyen.html", "UBND Ủy ban nhân dân xã Thụy Ninh tỉnh Thái Bình")</f>
        <v>UBND Ủy ban nhân dân xã Thụy Ninh tỉnh Thái Bình</v>
      </c>
      <c r="C413" s="12" t="s">
        <v>342</v>
      </c>
      <c r="F413" s="5"/>
      <c r="G413" s="5"/>
      <c r="H413" s="5"/>
      <c r="I413" s="2"/>
      <c r="J413" s="2"/>
      <c r="K413" s="2"/>
      <c r="L413" s="2"/>
      <c r="M413" s="2"/>
      <c r="N413" s="5"/>
      <c r="O413" s="5"/>
      <c r="P413" s="5"/>
      <c r="Q413" s="5"/>
    </row>
    <row r="414" spans="1:17" ht="30" customHeight="1" x14ac:dyDescent="0.25">
      <c r="A414" s="2">
        <v>9413</v>
      </c>
      <c r="B414" s="3" t="str">
        <f>HYPERLINK("https://www.facebook.com/p/Tu%E1%BB%95i-tr%E1%BA%BB-C%C3%B4ng-an-huy%E1%BB%87n-Th%C3%A1i-Th%E1%BB%A5y-100083773900284/", "Công an xã Thụy Hưng tỉnh Thái Bình")</f>
        <v>Công an xã Thụy Hưng tỉnh Thái Bình</v>
      </c>
      <c r="C414" s="12" t="s">
        <v>342</v>
      </c>
      <c r="D414" s="13" t="s">
        <v>343</v>
      </c>
      <c r="F414" s="5"/>
      <c r="G414" s="5"/>
      <c r="H414" s="5"/>
      <c r="I414" s="2"/>
      <c r="J414" s="2"/>
      <c r="K414" s="2"/>
      <c r="L414" s="2"/>
      <c r="M414" s="2"/>
      <c r="N414" s="5"/>
      <c r="O414" s="5"/>
      <c r="P414" s="5"/>
      <c r="Q414" s="5"/>
    </row>
    <row r="415" spans="1:17" ht="30" customHeight="1" x14ac:dyDescent="0.25">
      <c r="A415" s="2">
        <v>9414</v>
      </c>
      <c r="B415" s="3" t="str">
        <f>HYPERLINK("https://thaithuy.thaibinh.gov.vn/", "UBND Ủy ban nhân dân xã Thụy Hưng tỉnh Thái Bình")</f>
        <v>UBND Ủy ban nhân dân xã Thụy Hưng tỉnh Thái Bình</v>
      </c>
      <c r="C415" s="12" t="s">
        <v>342</v>
      </c>
      <c r="F415" s="5"/>
      <c r="G415" s="5"/>
      <c r="H415" s="5"/>
      <c r="I415" s="2"/>
      <c r="J415" s="2"/>
      <c r="K415" s="2"/>
      <c r="L415" s="2"/>
      <c r="M415" s="2"/>
      <c r="N415" s="5"/>
      <c r="O415" s="5"/>
      <c r="P415" s="5"/>
      <c r="Q415" s="5"/>
    </row>
    <row r="416" spans="1:17" ht="30" customHeight="1" x14ac:dyDescent="0.25">
      <c r="A416" s="2">
        <v>9415</v>
      </c>
      <c r="B416" s="1" t="str">
        <f>HYPERLINK("", "Công an xã Thụy Việt tỉnh Thái Bình")</f>
        <v>Công an xã Thụy Việt tỉnh Thái Bình</v>
      </c>
      <c r="C416" s="12" t="s">
        <v>342</v>
      </c>
      <c r="F416" s="5"/>
      <c r="G416" s="5"/>
      <c r="H416" s="5"/>
      <c r="I416" s="2"/>
      <c r="J416" s="2"/>
      <c r="K416" s="2"/>
      <c r="L416" s="2"/>
      <c r="M416" s="2"/>
      <c r="N416" s="5"/>
      <c r="O416" s="5"/>
      <c r="P416" s="5"/>
      <c r="Q416" s="5"/>
    </row>
    <row r="417" spans="1:17" ht="30" customHeight="1" x14ac:dyDescent="0.25">
      <c r="A417" s="2">
        <v>9416</v>
      </c>
      <c r="B417" s="3" t="str">
        <f>HYPERLINK("https://thaithuy.thaibinh.gov.vn/", "UBND Ủy ban nhân dân xã Thụy Việt tỉnh Thái Bình")</f>
        <v>UBND Ủy ban nhân dân xã Thụy Việt tỉnh Thái Bình</v>
      </c>
      <c r="C417" s="12" t="s">
        <v>342</v>
      </c>
      <c r="F417" s="5"/>
      <c r="G417" s="5"/>
      <c r="H417" s="5"/>
      <c r="I417" s="2"/>
      <c r="J417" s="2"/>
      <c r="K417" s="2"/>
      <c r="L417" s="2"/>
      <c r="M417" s="2"/>
      <c r="N417" s="5"/>
      <c r="O417" s="5"/>
      <c r="P417" s="5"/>
      <c r="Q417" s="5"/>
    </row>
    <row r="418" spans="1:17" ht="30" customHeight="1" x14ac:dyDescent="0.25">
      <c r="A418" s="2">
        <v>9417</v>
      </c>
      <c r="B418" s="3" t="str">
        <f>HYPERLINK("https://www.facebook.com/p/C%C3%B4ng-an-x%C3%A3-Th%E1%BB%A5y-V%C4%83n-100079410619792/", "Công an xã Thụy Văn tỉnh Thái Bình")</f>
        <v>Công an xã Thụy Văn tỉnh Thái Bình</v>
      </c>
      <c r="C418" s="12" t="s">
        <v>342</v>
      </c>
      <c r="D418" s="13" t="s">
        <v>343</v>
      </c>
      <c r="F418" s="5"/>
      <c r="G418" s="5"/>
      <c r="H418" s="5"/>
      <c r="I418" s="2"/>
      <c r="J418" s="2"/>
      <c r="K418" s="2"/>
      <c r="L418" s="2"/>
      <c r="M418" s="2"/>
      <c r="N418" s="5"/>
      <c r="O418" s="5"/>
      <c r="P418" s="5"/>
      <c r="Q418" s="5"/>
    </row>
    <row r="419" spans="1:17" ht="30" customHeight="1" x14ac:dyDescent="0.25">
      <c r="A419" s="2">
        <v>9418</v>
      </c>
      <c r="B419" s="3" t="str">
        <f>HYPERLINK("https://thaithuy.thaibinh.gov.vn/", "UBND Ủy ban nhân dân xã Thụy Văn tỉnh Thái Bình")</f>
        <v>UBND Ủy ban nhân dân xã Thụy Văn tỉnh Thái Bình</v>
      </c>
      <c r="C419" s="12" t="s">
        <v>342</v>
      </c>
      <c r="F419" s="5"/>
      <c r="G419" s="5"/>
      <c r="H419" s="5"/>
      <c r="I419" s="2"/>
      <c r="J419" s="2"/>
      <c r="K419" s="2"/>
      <c r="L419" s="2"/>
      <c r="M419" s="2"/>
      <c r="N419" s="5"/>
      <c r="O419" s="5"/>
      <c r="P419" s="5"/>
      <c r="Q419" s="5"/>
    </row>
    <row r="420" spans="1:17" ht="30" customHeight="1" x14ac:dyDescent="0.25">
      <c r="A420" s="2">
        <v>9419</v>
      </c>
      <c r="B420" s="3" t="s">
        <v>89</v>
      </c>
      <c r="C420" s="14" t="s">
        <v>1</v>
      </c>
      <c r="D420" s="13" t="s">
        <v>343</v>
      </c>
      <c r="F420" s="5"/>
      <c r="G420" s="5"/>
      <c r="H420" s="5"/>
      <c r="I420" s="2"/>
      <c r="J420" s="2"/>
      <c r="K420" s="2"/>
      <c r="L420" s="2"/>
      <c r="M420" s="2"/>
      <c r="N420" s="5"/>
      <c r="O420" s="5"/>
      <c r="P420" s="5"/>
      <c r="Q420" s="5"/>
    </row>
    <row r="421" spans="1:17" ht="30" customHeight="1" x14ac:dyDescent="0.25">
      <c r="A421" s="2">
        <v>9420</v>
      </c>
      <c r="B421" s="3" t="str">
        <f>HYPERLINK("https://thuyxuan.thaithuy.thaibinh.gov.vn/thong-bao-cua-uy-ban-nhan-dan-xa-thuy-xuan-ve-niem-yet-cong-khai-danh-muc-thu-tuc-hanh-chinh-duoc-chuan-hoa-trong-linh-vuc-van-hoa-the-thao-va-du-lich.html", "UBND Ủy ban nhân dân xã Thụy Xuân tỉnh Thái Bình")</f>
        <v>UBND Ủy ban nhân dân xã Thụy Xuân tỉnh Thái Bình</v>
      </c>
      <c r="C421" s="12" t="s">
        <v>342</v>
      </c>
      <c r="F421" s="5"/>
      <c r="G421" s="5"/>
      <c r="H421" s="5"/>
      <c r="I421" s="2"/>
      <c r="J421" s="2"/>
      <c r="K421" s="2"/>
      <c r="L421" s="2"/>
      <c r="M421" s="2"/>
      <c r="N421" s="5"/>
      <c r="O421" s="5"/>
      <c r="P421" s="5"/>
      <c r="Q421" s="5"/>
    </row>
    <row r="422" spans="1:17" ht="30" customHeight="1" x14ac:dyDescent="0.25">
      <c r="A422" s="2">
        <v>9421</v>
      </c>
      <c r="B422" s="1" t="str">
        <f>HYPERLINK("", "Công an xã Thụy Dương tỉnh Thái Bình")</f>
        <v>Công an xã Thụy Dương tỉnh Thái Bình</v>
      </c>
      <c r="C422" s="12" t="s">
        <v>342</v>
      </c>
      <c r="F422" s="5"/>
      <c r="G422" s="5"/>
      <c r="H422" s="5"/>
      <c r="I422" s="2"/>
      <c r="J422" s="2"/>
      <c r="K422" s="2"/>
      <c r="L422" s="2"/>
      <c r="M422" s="2"/>
      <c r="N422" s="5"/>
      <c r="O422" s="5"/>
      <c r="P422" s="5"/>
      <c r="Q422" s="5"/>
    </row>
    <row r="423" spans="1:17" ht="30" customHeight="1" x14ac:dyDescent="0.25">
      <c r="A423" s="2">
        <v>9422</v>
      </c>
      <c r="B423" s="3" t="str">
        <f>HYPERLINK("https://thaibinh.gov.vn/van-ban-phap-luat/van-ban-tinh-uy/cho-phep-uy-ban-nhan-dan-xa-thuy-duong-huyen-thai-thuy-chuye.html?customDomain=thaibinh.gov.vn", "UBND Ủy ban nhân dân xã Thụy Dương tỉnh Thái Bình")</f>
        <v>UBND Ủy ban nhân dân xã Thụy Dương tỉnh Thái Bình</v>
      </c>
      <c r="C423" s="12" t="s">
        <v>342</v>
      </c>
      <c r="F423" s="5"/>
      <c r="G423" s="5"/>
      <c r="H423" s="5"/>
      <c r="I423" s="2"/>
      <c r="J423" s="2"/>
      <c r="K423" s="2"/>
      <c r="L423" s="2"/>
      <c r="M423" s="2"/>
      <c r="N423" s="5"/>
      <c r="O423" s="5"/>
      <c r="P423" s="5"/>
      <c r="Q423" s="5"/>
    </row>
    <row r="424" spans="1:17" ht="30" customHeight="1" x14ac:dyDescent="0.25">
      <c r="A424" s="2">
        <v>9423</v>
      </c>
      <c r="B424" s="3" t="str">
        <f>HYPERLINK("https://www.facebook.com/p/Tu%E1%BB%95i-tr%E1%BA%BB-C%C3%B4ng-an-huy%E1%BB%87n-Th%C3%A1i-Th%E1%BB%A5y-100083773900284/", "Công an xã Thụy Trình tỉnh Thái Bình")</f>
        <v>Công an xã Thụy Trình tỉnh Thái Bình</v>
      </c>
      <c r="C424" s="12" t="s">
        <v>342</v>
      </c>
      <c r="D424" s="13" t="s">
        <v>343</v>
      </c>
      <c r="F424" s="5"/>
      <c r="G424" s="5"/>
      <c r="H424" s="5"/>
      <c r="I424" s="2"/>
      <c r="J424" s="2"/>
      <c r="K424" s="2"/>
      <c r="L424" s="2"/>
      <c r="M424" s="2"/>
      <c r="N424" s="5"/>
      <c r="O424" s="5"/>
      <c r="P424" s="5"/>
      <c r="Q424" s="5"/>
    </row>
    <row r="425" spans="1:17" ht="30" customHeight="1" x14ac:dyDescent="0.25">
      <c r="A425" s="2">
        <v>9424</v>
      </c>
      <c r="B425" s="3" t="str">
        <f>HYPERLINK("https://thaithuy.thaibinh.gov.vn/", "UBND Ủy ban nhân dân xã Thụy Trình tỉnh Thái Bình")</f>
        <v>UBND Ủy ban nhân dân xã Thụy Trình tỉnh Thái Bình</v>
      </c>
      <c r="C425" s="12" t="s">
        <v>342</v>
      </c>
      <c r="F425" s="5"/>
      <c r="G425" s="5"/>
      <c r="H425" s="5"/>
      <c r="I425" s="2"/>
      <c r="J425" s="2"/>
      <c r="K425" s="2"/>
      <c r="L425" s="2"/>
      <c r="M425" s="2"/>
      <c r="N425" s="5"/>
      <c r="O425" s="5"/>
      <c r="P425" s="5"/>
      <c r="Q425" s="5"/>
    </row>
    <row r="426" spans="1:17" ht="30" customHeight="1" x14ac:dyDescent="0.25">
      <c r="A426" s="2">
        <v>9425</v>
      </c>
      <c r="B426" s="1" t="str">
        <f>HYPERLINK("", "Công an xã Thụy Bình tỉnh Thái Bình")</f>
        <v>Công an xã Thụy Bình tỉnh Thái Bình</v>
      </c>
      <c r="C426" s="12" t="s">
        <v>342</v>
      </c>
      <c r="F426" s="5"/>
      <c r="G426" s="5"/>
      <c r="H426" s="5"/>
      <c r="I426" s="2"/>
      <c r="J426" s="2"/>
      <c r="K426" s="2"/>
      <c r="L426" s="2"/>
      <c r="M426" s="2"/>
      <c r="N426" s="5"/>
      <c r="O426" s="5"/>
      <c r="P426" s="5"/>
      <c r="Q426" s="5"/>
    </row>
    <row r="427" spans="1:17" ht="30" customHeight="1" x14ac:dyDescent="0.25">
      <c r="A427" s="2">
        <v>9426</v>
      </c>
      <c r="B427" s="3" t="str">
        <f>HYPERLINK("https://thaithuy.thaibinh.gov.vn/", "UBND Ủy ban nhân dân xã Thụy Bình tỉnh Thái Bình")</f>
        <v>UBND Ủy ban nhân dân xã Thụy Bình tỉnh Thái Bình</v>
      </c>
      <c r="C427" s="12" t="s">
        <v>342</v>
      </c>
      <c r="F427" s="5"/>
      <c r="G427" s="5"/>
      <c r="H427" s="5"/>
      <c r="I427" s="2"/>
      <c r="J427" s="2"/>
      <c r="K427" s="2"/>
      <c r="L427" s="2"/>
      <c r="M427" s="2"/>
      <c r="N427" s="5"/>
      <c r="O427" s="5"/>
      <c r="P427" s="5"/>
      <c r="Q427" s="5"/>
    </row>
    <row r="428" spans="1:17" ht="30" customHeight="1" x14ac:dyDescent="0.25">
      <c r="A428" s="2">
        <v>9427</v>
      </c>
      <c r="B428" s="1" t="str">
        <f>HYPERLINK("https://www.facebook.com/profile.php?id=100092188904003", "Công an xã Thụy Chính tỉnh Thái Bình")</f>
        <v>Công an xã Thụy Chính tỉnh Thái Bình</v>
      </c>
      <c r="C428" s="12" t="s">
        <v>342</v>
      </c>
      <c r="D428" s="13" t="s">
        <v>343</v>
      </c>
      <c r="F428" s="5"/>
      <c r="G428" s="5"/>
      <c r="H428" s="5"/>
      <c r="I428" s="2"/>
      <c r="J428" s="2"/>
      <c r="K428" s="2"/>
      <c r="L428" s="2"/>
      <c r="M428" s="2"/>
      <c r="N428" s="5"/>
      <c r="O428" s="5"/>
      <c r="P428" s="5"/>
      <c r="Q428" s="5"/>
    </row>
    <row r="429" spans="1:17" ht="30" customHeight="1" x14ac:dyDescent="0.25">
      <c r="A429" s="2">
        <v>9428</v>
      </c>
      <c r="B429" s="3" t="str">
        <f>HYPERLINK("https://thaithuy.thaibinh.gov.vn/", "UBND Ủy ban nhân dân xã Thụy Chính tỉnh Thái Bình")</f>
        <v>UBND Ủy ban nhân dân xã Thụy Chính tỉnh Thái Bình</v>
      </c>
      <c r="C429" s="12" t="s">
        <v>342</v>
      </c>
      <c r="F429" s="5"/>
      <c r="G429" s="5"/>
      <c r="H429" s="5"/>
      <c r="I429" s="2"/>
      <c r="J429" s="2"/>
      <c r="K429" s="2"/>
      <c r="L429" s="2"/>
      <c r="M429" s="2"/>
      <c r="N429" s="5"/>
      <c r="O429" s="5"/>
      <c r="P429" s="5"/>
      <c r="Q429" s="5"/>
    </row>
    <row r="430" spans="1:17" ht="30" customHeight="1" x14ac:dyDescent="0.25">
      <c r="A430" s="2">
        <v>9429</v>
      </c>
      <c r="B430" s="1" t="str">
        <f>HYPERLINK("https://www.facebook.com/PoliceThuyDan", "Công an xã Thụy Dân tỉnh Thái Bình")</f>
        <v>Công an xã Thụy Dân tỉnh Thái Bình</v>
      </c>
      <c r="C430" s="12" t="s">
        <v>342</v>
      </c>
      <c r="D430" s="13" t="s">
        <v>343</v>
      </c>
      <c r="F430" s="5"/>
      <c r="G430" s="5"/>
      <c r="H430" s="5"/>
      <c r="I430" s="2"/>
      <c r="J430" s="2"/>
      <c r="K430" s="2"/>
      <c r="L430" s="2"/>
      <c r="M430" s="2"/>
      <c r="N430" s="5"/>
      <c r="O430" s="5"/>
      <c r="P430" s="5"/>
      <c r="Q430" s="5"/>
    </row>
    <row r="431" spans="1:17" ht="30" customHeight="1" x14ac:dyDescent="0.25">
      <c r="A431" s="2">
        <v>9430</v>
      </c>
      <c r="B431" s="3" t="str">
        <f>HYPERLINK("https://thuydan.thaithuy.thaibinh.gov.vn/", "UBND Ủy ban nhân dân xã Thụy Dân tỉnh Thái Bình")</f>
        <v>UBND Ủy ban nhân dân xã Thụy Dân tỉnh Thái Bình</v>
      </c>
      <c r="C431" s="12" t="s">
        <v>342</v>
      </c>
      <c r="F431" s="5"/>
      <c r="G431" s="5"/>
      <c r="H431" s="5"/>
      <c r="I431" s="2"/>
      <c r="J431" s="2"/>
      <c r="K431" s="2"/>
      <c r="L431" s="2"/>
      <c r="M431" s="2"/>
      <c r="N431" s="5"/>
      <c r="O431" s="5"/>
      <c r="P431" s="5"/>
      <c r="Q431" s="5"/>
    </row>
    <row r="432" spans="1:17" ht="30" customHeight="1" x14ac:dyDescent="0.25">
      <c r="A432" s="2">
        <v>9431</v>
      </c>
      <c r="B432" s="3" t="s">
        <v>90</v>
      </c>
      <c r="C432" s="14" t="s">
        <v>1</v>
      </c>
      <c r="D432" s="13" t="s">
        <v>343</v>
      </c>
      <c r="F432" s="5"/>
      <c r="G432" s="5"/>
      <c r="H432" s="5"/>
      <c r="I432" s="2"/>
      <c r="J432" s="2"/>
      <c r="K432" s="2"/>
      <c r="L432" s="2"/>
      <c r="M432" s="2"/>
      <c r="N432" s="5"/>
      <c r="O432" s="5"/>
      <c r="P432" s="5"/>
      <c r="Q432" s="5"/>
    </row>
    <row r="433" spans="1:17" ht="30" customHeight="1" x14ac:dyDescent="0.25">
      <c r="A433" s="2">
        <v>9432</v>
      </c>
      <c r="B433" s="3" t="str">
        <f>HYPERLINK("https://thaithuy.thaibinh.gov.vn/", "UBND Ủy ban nhân dân xã Thụy Hải tỉnh Thái Bình")</f>
        <v>UBND Ủy ban nhân dân xã Thụy Hải tỉnh Thái Bình</v>
      </c>
      <c r="C433" s="12" t="s">
        <v>342</v>
      </c>
      <c r="F433" s="5"/>
      <c r="G433" s="5"/>
      <c r="H433" s="5"/>
      <c r="I433" s="2"/>
      <c r="J433" s="2"/>
      <c r="K433" s="2"/>
      <c r="L433" s="2"/>
      <c r="M433" s="2"/>
      <c r="N433" s="5"/>
      <c r="O433" s="5"/>
      <c r="P433" s="5"/>
      <c r="Q433" s="5"/>
    </row>
    <row r="434" spans="1:17" ht="30" customHeight="1" x14ac:dyDescent="0.25">
      <c r="A434" s="2">
        <v>9433</v>
      </c>
      <c r="B434" s="3" t="s">
        <v>91</v>
      </c>
      <c r="C434" s="14" t="s">
        <v>1</v>
      </c>
      <c r="D434" s="11" t="s">
        <v>343</v>
      </c>
      <c r="F434" s="5"/>
      <c r="G434" s="5"/>
      <c r="H434" s="5"/>
      <c r="I434" s="2"/>
      <c r="J434" s="2"/>
      <c r="K434" s="2"/>
      <c r="L434" s="2"/>
      <c r="M434" s="2"/>
      <c r="N434" s="5"/>
      <c r="O434" s="5"/>
      <c r="P434" s="5"/>
      <c r="Q434" s="5"/>
    </row>
    <row r="435" spans="1:17" ht="30" customHeight="1" x14ac:dyDescent="0.25">
      <c r="A435" s="2">
        <v>9434</v>
      </c>
      <c r="B435" s="3" t="str">
        <f>HYPERLINK("https://thaithuy.thaibinh.gov.vn/", "UBND Ủy ban nhân dân xã Thụy Phúc tỉnh Thái Bình")</f>
        <v>UBND Ủy ban nhân dân xã Thụy Phúc tỉnh Thái Bình</v>
      </c>
      <c r="C435" s="12" t="s">
        <v>342</v>
      </c>
      <c r="F435" s="5"/>
      <c r="G435" s="5"/>
      <c r="H435" s="5"/>
      <c r="I435" s="2"/>
      <c r="J435" s="2"/>
      <c r="K435" s="2"/>
      <c r="L435" s="2"/>
      <c r="M435" s="2"/>
      <c r="N435" s="5"/>
      <c r="O435" s="5"/>
      <c r="P435" s="5"/>
      <c r="Q435" s="5"/>
    </row>
    <row r="436" spans="1:17" ht="30" customHeight="1" x14ac:dyDescent="0.25">
      <c r="A436" s="2">
        <v>9435</v>
      </c>
      <c r="B436" s="1" t="str">
        <f>HYPERLINK("", "Công an xã Thụy Lương tỉnh Thái Bình")</f>
        <v>Công an xã Thụy Lương tỉnh Thái Bình</v>
      </c>
      <c r="C436" s="12" t="s">
        <v>342</v>
      </c>
      <c r="F436" s="5"/>
      <c r="G436" s="5"/>
      <c r="H436" s="5"/>
      <c r="I436" s="2"/>
      <c r="J436" s="2"/>
      <c r="K436" s="2"/>
      <c r="L436" s="2"/>
      <c r="M436" s="2"/>
      <c r="N436" s="5"/>
      <c r="O436" s="5"/>
      <c r="P436" s="5"/>
      <c r="Q436" s="5"/>
    </row>
    <row r="437" spans="1:17" ht="30" customHeight="1" x14ac:dyDescent="0.25">
      <c r="A437" s="2">
        <v>9436</v>
      </c>
      <c r="B437" s="3" t="str">
        <f>HYPERLINK("https://thaibinh.gov.vn/van-ban-phap-luat/van-ban-tinh-uy/cho-phep-uy-ban-nhan-dan-xa-thuy-duong-huyen-thai-thuy-chuye.html?customDomain=thaibinh.gov.vn", "UBND Ủy ban nhân dân xã Thụy Lương tỉnh Thái Bình")</f>
        <v>UBND Ủy ban nhân dân xã Thụy Lương tỉnh Thái Bình</v>
      </c>
      <c r="C437" s="12" t="s">
        <v>342</v>
      </c>
      <c r="F437" s="5"/>
      <c r="G437" s="5"/>
      <c r="H437" s="5"/>
      <c r="I437" s="2"/>
      <c r="J437" s="2"/>
      <c r="K437" s="2"/>
      <c r="L437" s="2"/>
      <c r="M437" s="2"/>
      <c r="N437" s="5"/>
      <c r="O437" s="5"/>
      <c r="P437" s="5"/>
      <c r="Q437" s="5"/>
    </row>
    <row r="438" spans="1:17" ht="30" customHeight="1" x14ac:dyDescent="0.25">
      <c r="A438" s="2">
        <v>9437</v>
      </c>
      <c r="B438" s="1" t="str">
        <f>HYPERLINK("https://www.facebook.com/profile.php?id=100064962757159", "Công an xã Thụy Liên tỉnh Thái Bình")</f>
        <v>Công an xã Thụy Liên tỉnh Thái Bình</v>
      </c>
      <c r="C438" s="12" t="s">
        <v>342</v>
      </c>
      <c r="D438" s="13" t="s">
        <v>343</v>
      </c>
      <c r="F438" s="5"/>
      <c r="G438" s="5"/>
      <c r="H438" s="5"/>
      <c r="I438" s="2"/>
      <c r="J438" s="2"/>
      <c r="K438" s="2"/>
      <c r="L438" s="2"/>
      <c r="M438" s="2"/>
      <c r="N438" s="5"/>
      <c r="O438" s="5"/>
      <c r="P438" s="5"/>
      <c r="Q438" s="5"/>
    </row>
    <row r="439" spans="1:17" ht="30" customHeight="1" x14ac:dyDescent="0.25">
      <c r="A439" s="2">
        <v>9438</v>
      </c>
      <c r="B439" s="3" t="str">
        <f>HYPERLINK("https://thaibinh.gov.vn/van-ban-phap-luat/van-ban-dieu-hanh/ve-viec-cho-phep-uy-ban-nhan-dan-xa-thuy-lien-huyen-thai-thu.html?customDomain=thaibinh.gov.vn", "UBND Ủy ban nhân dân xã Thụy Liên tỉnh Thái Bình")</f>
        <v>UBND Ủy ban nhân dân xã Thụy Liên tỉnh Thái Bình</v>
      </c>
      <c r="C439" s="12" t="s">
        <v>342</v>
      </c>
      <c r="F439" s="5"/>
      <c r="G439" s="5"/>
      <c r="H439" s="5"/>
      <c r="I439" s="2"/>
      <c r="J439" s="2"/>
      <c r="K439" s="2"/>
      <c r="L439" s="2"/>
      <c r="M439" s="2"/>
      <c r="N439" s="5"/>
      <c r="O439" s="5"/>
      <c r="P439" s="5"/>
      <c r="Q439" s="5"/>
    </row>
    <row r="440" spans="1:17" ht="30" customHeight="1" x14ac:dyDescent="0.25">
      <c r="A440" s="2">
        <v>9439</v>
      </c>
      <c r="B440" s="3" t="s">
        <v>92</v>
      </c>
      <c r="C440" s="14" t="s">
        <v>1</v>
      </c>
      <c r="D440" s="13" t="s">
        <v>343</v>
      </c>
      <c r="F440" s="5"/>
      <c r="G440" s="5"/>
      <c r="H440" s="5"/>
      <c r="I440" s="2"/>
      <c r="J440" s="2"/>
      <c r="K440" s="2"/>
      <c r="L440" s="2"/>
      <c r="M440" s="2"/>
      <c r="N440" s="5"/>
      <c r="O440" s="5"/>
      <c r="P440" s="5"/>
      <c r="Q440" s="5"/>
    </row>
    <row r="441" spans="1:17" ht="30" customHeight="1" x14ac:dyDescent="0.25">
      <c r="A441" s="2">
        <v>9440</v>
      </c>
      <c r="B441" s="3" t="str">
        <f>HYPERLINK("https://thaibinh.gov.vn/van-ban-phap-luat/van-ban-dieu-hanh/ve-viec-cho-phep-uy-ban-nhan-dan-xa-thuy-duyen-huyen-thai-th.html", "UBND Ủy ban nhân dân xã Thụy Duyên tỉnh Thái Bình")</f>
        <v>UBND Ủy ban nhân dân xã Thụy Duyên tỉnh Thái Bình</v>
      </c>
      <c r="C441" s="12" t="s">
        <v>342</v>
      </c>
      <c r="F441" s="5"/>
      <c r="G441" s="5"/>
      <c r="H441" s="5"/>
      <c r="I441" s="2"/>
      <c r="J441" s="2"/>
      <c r="K441" s="2"/>
      <c r="L441" s="2"/>
      <c r="M441" s="2"/>
      <c r="N441" s="5"/>
      <c r="O441" s="5"/>
      <c r="P441" s="5"/>
      <c r="Q441" s="5"/>
    </row>
    <row r="442" spans="1:17" ht="30" customHeight="1" x14ac:dyDescent="0.25">
      <c r="A442" s="2">
        <v>9441</v>
      </c>
      <c r="B442" s="1" t="str">
        <f>HYPERLINK("", "Công an xã Thụy Hà tỉnh Thái Bình")</f>
        <v>Công an xã Thụy Hà tỉnh Thái Bình</v>
      </c>
      <c r="C442" s="12" t="s">
        <v>342</v>
      </c>
      <c r="F442" s="5"/>
      <c r="G442" s="5"/>
      <c r="H442" s="5"/>
      <c r="I442" s="2"/>
      <c r="J442" s="2"/>
      <c r="K442" s="2"/>
      <c r="L442" s="2"/>
      <c r="M442" s="2"/>
      <c r="N442" s="5"/>
      <c r="O442" s="5"/>
      <c r="P442" s="5"/>
      <c r="Q442" s="5"/>
    </row>
    <row r="443" spans="1:17" ht="30" customHeight="1" x14ac:dyDescent="0.25">
      <c r="A443" s="2">
        <v>9442</v>
      </c>
      <c r="B443" s="3" t="s">
        <v>93</v>
      </c>
      <c r="C443" s="14" t="s">
        <v>1</v>
      </c>
      <c r="F443" s="5"/>
      <c r="G443" s="5"/>
      <c r="H443" s="5"/>
      <c r="I443" s="2"/>
      <c r="J443" s="2"/>
      <c r="K443" s="2"/>
      <c r="L443" s="2"/>
      <c r="M443" s="2"/>
      <c r="N443" s="5"/>
      <c r="O443" s="5"/>
      <c r="P443" s="5"/>
      <c r="Q443" s="5"/>
    </row>
    <row r="444" spans="1:17" ht="30" customHeight="1" x14ac:dyDescent="0.25">
      <c r="A444" s="2">
        <v>9443</v>
      </c>
      <c r="B444" s="1" t="str">
        <f>HYPERLINK("", "Công an xã Thụy Thanh tỉnh Thái Bình")</f>
        <v>Công an xã Thụy Thanh tỉnh Thái Bình</v>
      </c>
      <c r="C444" s="12" t="s">
        <v>342</v>
      </c>
      <c r="D444" s="13"/>
      <c r="F444" s="5"/>
      <c r="G444" s="5"/>
      <c r="H444" s="5"/>
      <c r="I444" s="2"/>
      <c r="J444" s="2"/>
      <c r="K444" s="2"/>
      <c r="L444" s="2"/>
      <c r="M444" s="2"/>
      <c r="N444" s="5"/>
      <c r="O444" s="5"/>
      <c r="P444" s="5"/>
      <c r="Q444" s="5"/>
    </row>
    <row r="445" spans="1:17" ht="30" customHeight="1" x14ac:dyDescent="0.25">
      <c r="A445" s="2">
        <v>9444</v>
      </c>
      <c r="B445" s="3" t="str">
        <f>HYPERLINK("https://thaithuy.thaibinh.gov.vn/", "UBND Ủy ban nhân dân xã Thụy Thanh tỉnh Thái Bình")</f>
        <v>UBND Ủy ban nhân dân xã Thụy Thanh tỉnh Thái Bình</v>
      </c>
      <c r="C445" s="12" t="s">
        <v>342</v>
      </c>
      <c r="F445" s="5"/>
      <c r="G445" s="5"/>
      <c r="H445" s="5"/>
      <c r="I445" s="2"/>
      <c r="J445" s="2"/>
      <c r="K445" s="2"/>
      <c r="L445" s="2"/>
      <c r="M445" s="2"/>
      <c r="N445" s="5"/>
      <c r="O445" s="5"/>
      <c r="P445" s="5"/>
      <c r="Q445" s="5"/>
    </row>
    <row r="446" spans="1:17" ht="30" customHeight="1" x14ac:dyDescent="0.25">
      <c r="A446" s="2">
        <v>9445</v>
      </c>
      <c r="B446" s="3" t="str">
        <f>HYPERLINK("https://www.facebook.com/p/C%C3%B4ng-an-x%C3%A3-TH%E1%BB%A4Y-S%C6%A0N-100072107333325/", "Công an xã Thụy Sơn tỉnh Thái Bình")</f>
        <v>Công an xã Thụy Sơn tỉnh Thái Bình</v>
      </c>
      <c r="C446" s="12" t="s">
        <v>342</v>
      </c>
      <c r="D446" s="13" t="s">
        <v>343</v>
      </c>
      <c r="F446" s="5"/>
      <c r="G446" s="5"/>
      <c r="H446" s="5"/>
      <c r="I446" s="2"/>
      <c r="J446" s="2"/>
      <c r="K446" s="2"/>
      <c r="L446" s="2"/>
      <c r="M446" s="2"/>
      <c r="N446" s="5"/>
      <c r="O446" s="5"/>
      <c r="P446" s="5"/>
      <c r="Q446" s="5"/>
    </row>
    <row r="447" spans="1:17" ht="30" customHeight="1" x14ac:dyDescent="0.25">
      <c r="A447" s="2">
        <v>9446</v>
      </c>
      <c r="B447" s="3" t="str">
        <f>HYPERLINK("https://thuyson.thaithuy.thaibinh.gov.vn/", "UBND Ủy ban nhân dân xã Thụy Sơn tỉnh Thái Bình")</f>
        <v>UBND Ủy ban nhân dân xã Thụy Sơn tỉnh Thái Bình</v>
      </c>
      <c r="C447" s="12" t="s">
        <v>342</v>
      </c>
      <c r="F447" s="5"/>
      <c r="G447" s="5"/>
      <c r="H447" s="5"/>
      <c r="I447" s="2"/>
      <c r="J447" s="2"/>
      <c r="K447" s="2"/>
      <c r="L447" s="2"/>
      <c r="M447" s="2"/>
      <c r="N447" s="5"/>
      <c r="O447" s="5"/>
      <c r="P447" s="5"/>
      <c r="Q447" s="5"/>
    </row>
    <row r="448" spans="1:17" ht="30" customHeight="1" x14ac:dyDescent="0.25">
      <c r="A448" s="2">
        <v>9447</v>
      </c>
      <c r="B448" s="1" t="str">
        <f>HYPERLINK("https://www.facebook.com/profile.php?id=61550843445772", "Công an xã Thụy Phong tỉnh Thái Bình")</f>
        <v>Công an xã Thụy Phong tỉnh Thái Bình</v>
      </c>
      <c r="C448" s="12" t="s">
        <v>342</v>
      </c>
      <c r="D448" s="13" t="s">
        <v>343</v>
      </c>
      <c r="F448" s="5"/>
      <c r="G448" s="5"/>
      <c r="H448" s="5"/>
      <c r="I448" s="2"/>
      <c r="J448" s="2"/>
      <c r="K448" s="2"/>
      <c r="L448" s="2"/>
      <c r="M448" s="2"/>
      <c r="N448" s="5"/>
      <c r="O448" s="5"/>
      <c r="P448" s="5"/>
      <c r="Q448" s="5"/>
    </row>
    <row r="449" spans="1:17" ht="30" customHeight="1" x14ac:dyDescent="0.25">
      <c r="A449" s="2">
        <v>9448</v>
      </c>
      <c r="B449" s="3" t="str">
        <f>HYPERLINK("https://thaithuy.thaibinh.gov.vn/", "UBND Ủy ban nhân dân xã Thụy Phong tỉnh Thái Bình")</f>
        <v>UBND Ủy ban nhân dân xã Thụy Phong tỉnh Thái Bình</v>
      </c>
      <c r="C449" s="12" t="s">
        <v>342</v>
      </c>
      <c r="F449" s="5"/>
      <c r="G449" s="5"/>
      <c r="H449" s="5"/>
      <c r="I449" s="2"/>
      <c r="J449" s="2"/>
      <c r="K449" s="2"/>
      <c r="L449" s="2"/>
      <c r="M449" s="2"/>
      <c r="N449" s="5"/>
      <c r="O449" s="5"/>
      <c r="P449" s="5"/>
      <c r="Q449" s="5"/>
    </row>
    <row r="450" spans="1:17" ht="30" customHeight="1" x14ac:dyDescent="0.25">
      <c r="A450" s="2">
        <v>9449</v>
      </c>
      <c r="B450" s="3" t="str">
        <f>HYPERLINK("https://www.facebook.com/p/C%C3%B4ng-an-x%C3%A3-Th%C3%A1i-Th%C6%B0%E1%BB%A3ng-100071836983313/", "Công an xã Thái Thượng tỉnh Thái Bình")</f>
        <v>Công an xã Thái Thượng tỉnh Thái Bình</v>
      </c>
      <c r="C450" s="12" t="s">
        <v>342</v>
      </c>
      <c r="F450" s="5"/>
      <c r="G450" s="5"/>
      <c r="H450" s="5"/>
      <c r="I450" s="2"/>
      <c r="J450" s="2"/>
      <c r="K450" s="2"/>
      <c r="L450" s="2"/>
      <c r="M450" s="2"/>
      <c r="N450" s="5"/>
      <c r="O450" s="5"/>
      <c r="P450" s="5"/>
      <c r="Q450" s="5"/>
    </row>
    <row r="451" spans="1:17" ht="30" customHeight="1" x14ac:dyDescent="0.25">
      <c r="A451" s="2">
        <v>9450</v>
      </c>
      <c r="B451" s="3" t="str">
        <f>HYPERLINK("https://thaibinh.gov.vn/van-ban-phap-luat/van-ban-dieu-hanh/cho-phep-uy-ban-nhan-dan-xa-thai-thuong-huyen-thai-thuy-su-d.html", "UBND Ủy ban nhân dân xã Thái Thượng tỉnh Thái Bình")</f>
        <v>UBND Ủy ban nhân dân xã Thái Thượng tỉnh Thái Bình</v>
      </c>
      <c r="C451" s="12" t="s">
        <v>342</v>
      </c>
      <c r="F451" s="5"/>
      <c r="G451" s="5"/>
      <c r="H451" s="5"/>
      <c r="I451" s="2"/>
      <c r="J451" s="2"/>
      <c r="K451" s="2"/>
      <c r="L451" s="2"/>
      <c r="M451" s="2"/>
      <c r="N451" s="5"/>
      <c r="O451" s="5"/>
      <c r="P451" s="5"/>
      <c r="Q451" s="5"/>
    </row>
    <row r="452" spans="1:17" ht="30" customHeight="1" x14ac:dyDescent="0.25">
      <c r="A452" s="2">
        <v>9451</v>
      </c>
      <c r="B452" s="1" t="str">
        <f>HYPERLINK("https://www.facebook.com/profile.php?id=100077113216062", "Công an xã Thái Nguyên tỉnh Thái Bình")</f>
        <v>Công an xã Thái Nguyên tỉnh Thái Bình</v>
      </c>
      <c r="C452" s="12" t="s">
        <v>342</v>
      </c>
      <c r="D452" s="13" t="s">
        <v>343</v>
      </c>
      <c r="F452" s="5"/>
      <c r="G452" s="5"/>
      <c r="H452" s="5"/>
      <c r="I452" s="2"/>
      <c r="J452" s="2"/>
      <c r="K452" s="2"/>
      <c r="L452" s="2"/>
      <c r="M452" s="2"/>
      <c r="N452" s="5"/>
      <c r="O452" s="5"/>
      <c r="P452" s="5"/>
      <c r="Q452" s="5"/>
    </row>
    <row r="453" spans="1:17" ht="30" customHeight="1" x14ac:dyDescent="0.25">
      <c r="A453" s="2">
        <v>9452</v>
      </c>
      <c r="B453" s="3" t="str">
        <f>HYPERLINK("https://thaithuy.thaibinh.gov.vn/", "UBND Ủy ban nhân dân xã Thái Nguyên tỉnh Thái Bình")</f>
        <v>UBND Ủy ban nhân dân xã Thái Nguyên tỉnh Thái Bình</v>
      </c>
      <c r="C453" s="12" t="s">
        <v>342</v>
      </c>
      <c r="F453" s="5"/>
      <c r="G453" s="5"/>
      <c r="H453" s="5"/>
      <c r="I453" s="2"/>
      <c r="J453" s="2"/>
      <c r="K453" s="2"/>
      <c r="L453" s="2"/>
      <c r="M453" s="2"/>
      <c r="N453" s="5"/>
      <c r="O453" s="5"/>
      <c r="P453" s="5"/>
      <c r="Q453" s="5"/>
    </row>
    <row r="454" spans="1:17" ht="30" customHeight="1" x14ac:dyDescent="0.25">
      <c r="A454" s="2">
        <v>9453</v>
      </c>
      <c r="B454" s="1" t="str">
        <f>HYPERLINK("", "Công an xã Thái Thủy tỉnh Thái Bình")</f>
        <v>Công an xã Thái Thủy tỉnh Thái Bình</v>
      </c>
      <c r="C454" s="12" t="s">
        <v>342</v>
      </c>
      <c r="F454" s="5"/>
      <c r="G454" s="5"/>
      <c r="H454" s="5"/>
      <c r="I454" s="2"/>
      <c r="J454" s="2"/>
      <c r="K454" s="2"/>
      <c r="L454" s="2"/>
      <c r="M454" s="2"/>
      <c r="N454" s="5"/>
      <c r="O454" s="5"/>
      <c r="P454" s="5"/>
      <c r="Q454" s="5"/>
    </row>
    <row r="455" spans="1:17" ht="30" customHeight="1" x14ac:dyDescent="0.25">
      <c r="A455" s="2">
        <v>9454</v>
      </c>
      <c r="B455" s="3" t="str">
        <f>HYPERLINK("https://thaithuy.thaibinh.gov.vn/", "UBND Ủy ban nhân dân xã Thái Thủy tỉnh Thái Bình")</f>
        <v>UBND Ủy ban nhân dân xã Thái Thủy tỉnh Thái Bình</v>
      </c>
      <c r="C455" s="12" t="s">
        <v>342</v>
      </c>
      <c r="F455" s="5"/>
      <c r="G455" s="5"/>
      <c r="H455" s="5"/>
      <c r="I455" s="2"/>
      <c r="J455" s="2"/>
      <c r="K455" s="2"/>
      <c r="L455" s="2"/>
      <c r="M455" s="2"/>
      <c r="N455" s="5"/>
      <c r="O455" s="5"/>
      <c r="P455" s="5"/>
      <c r="Q455" s="5"/>
    </row>
    <row r="456" spans="1:17" ht="30" customHeight="1" x14ac:dyDescent="0.25">
      <c r="A456" s="2">
        <v>9455</v>
      </c>
      <c r="B456" s="1" t="str">
        <f>HYPERLINK("", "Công an xã Thái Dương tỉnh Thái Bình")</f>
        <v>Công an xã Thái Dương tỉnh Thái Bình</v>
      </c>
      <c r="C456" s="12" t="s">
        <v>342</v>
      </c>
      <c r="D456" s="13"/>
      <c r="F456" s="5"/>
      <c r="G456" s="5"/>
      <c r="H456" s="5"/>
      <c r="I456" s="2"/>
      <c r="J456" s="2"/>
      <c r="K456" s="2"/>
      <c r="L456" s="2"/>
      <c r="M456" s="2"/>
      <c r="N456" s="5"/>
      <c r="O456" s="5"/>
      <c r="P456" s="5"/>
      <c r="Q456" s="5"/>
    </row>
    <row r="457" spans="1:17" ht="30" customHeight="1" x14ac:dyDescent="0.25">
      <c r="A457" s="2">
        <v>9456</v>
      </c>
      <c r="B457" s="3" t="str">
        <f>HYPERLINK("https://thaibinh.gov.vn/van-ban-phap-luat/van-ban-tinh-uy/cho-phep-uy-ban-nhan-dan-xa-thuy-duong-huyen-thai-thuy-chuye.html?customDomain=thaibinh.gov.vn", "UBND Ủy ban nhân dân xã Thái Dương tỉnh Thái Bình")</f>
        <v>UBND Ủy ban nhân dân xã Thái Dương tỉnh Thái Bình</v>
      </c>
      <c r="C457" s="12" t="s">
        <v>342</v>
      </c>
      <c r="F457" s="5"/>
      <c r="G457" s="5"/>
      <c r="H457" s="5"/>
      <c r="I457" s="2"/>
      <c r="J457" s="2"/>
      <c r="K457" s="2"/>
      <c r="L457" s="2"/>
      <c r="M457" s="2"/>
      <c r="N457" s="5"/>
      <c r="O457" s="5"/>
      <c r="P457" s="5"/>
      <c r="Q457" s="5"/>
    </row>
    <row r="458" spans="1:17" ht="30" customHeight="1" x14ac:dyDescent="0.25">
      <c r="A458" s="2">
        <v>9457</v>
      </c>
      <c r="B458" s="3" t="str">
        <f>HYPERLINK("https://www.facebook.com/CommunePolice/", "Công an xã Thái Giang tỉnh Thái Bình")</f>
        <v>Công an xã Thái Giang tỉnh Thái Bình</v>
      </c>
      <c r="C458" s="12" t="s">
        <v>342</v>
      </c>
      <c r="D458" s="13" t="s">
        <v>343</v>
      </c>
      <c r="F458" s="5"/>
      <c r="G458" s="5"/>
      <c r="H458" s="5"/>
      <c r="I458" s="2"/>
      <c r="J458" s="2"/>
      <c r="K458" s="2"/>
      <c r="L458" s="2"/>
      <c r="M458" s="2"/>
      <c r="N458" s="5"/>
      <c r="O458" s="5"/>
      <c r="P458" s="5"/>
      <c r="Q458" s="5"/>
    </row>
    <row r="459" spans="1:17" ht="30" customHeight="1" x14ac:dyDescent="0.25">
      <c r="A459" s="2">
        <v>9458</v>
      </c>
      <c r="B459" s="3" t="str">
        <f>HYPERLINK("https://thaibinh.gov.vn/van-ban-phap-luat/van-ban-dieu-hanh/ve-viec-cho-phep-uy-ban-nhan-dan-xa-thai-giang-huyen-thai-th.html", "UBND Ủy ban nhân dân xã Thái Giang tỉnh Thái Bình")</f>
        <v>UBND Ủy ban nhân dân xã Thái Giang tỉnh Thái Bình</v>
      </c>
      <c r="C459" s="12" t="s">
        <v>342</v>
      </c>
      <c r="F459" s="5"/>
      <c r="G459" s="5"/>
      <c r="H459" s="5"/>
      <c r="I459" s="2"/>
      <c r="J459" s="2"/>
      <c r="K459" s="2"/>
      <c r="L459" s="2"/>
      <c r="M459" s="2"/>
      <c r="N459" s="5"/>
      <c r="O459" s="5"/>
      <c r="P459" s="5"/>
      <c r="Q459" s="5"/>
    </row>
    <row r="460" spans="1:17" ht="30" customHeight="1" x14ac:dyDescent="0.25">
      <c r="A460" s="2">
        <v>9459</v>
      </c>
      <c r="B460" s="1" t="str">
        <f>HYPERLINK("", "Công an xã Thái Hòa tỉnh Thái Bình")</f>
        <v>Công an xã Thái Hòa tỉnh Thái Bình</v>
      </c>
      <c r="C460" s="12" t="s">
        <v>342</v>
      </c>
      <c r="F460" s="5"/>
      <c r="G460" s="5"/>
      <c r="H460" s="5"/>
      <c r="I460" s="2"/>
      <c r="J460" s="2"/>
      <c r="K460" s="2"/>
      <c r="L460" s="2"/>
      <c r="M460" s="2"/>
      <c r="N460" s="5"/>
      <c r="O460" s="5"/>
      <c r="P460" s="5"/>
      <c r="Q460" s="5"/>
    </row>
    <row r="461" spans="1:17" ht="30" customHeight="1" x14ac:dyDescent="0.25">
      <c r="A461" s="2">
        <v>9460</v>
      </c>
      <c r="B461" s="3" t="str">
        <f>HYPERLINK("https://hoaan.thaithuy.thaibinh.gov.vn/", "UBND Ủy ban nhân dân xã Thái Hòa tỉnh Thái Bình")</f>
        <v>UBND Ủy ban nhân dân xã Thái Hòa tỉnh Thái Bình</v>
      </c>
      <c r="C461" s="12" t="s">
        <v>342</v>
      </c>
      <c r="F461" s="5"/>
      <c r="G461" s="5"/>
      <c r="H461" s="5"/>
      <c r="I461" s="2"/>
      <c r="J461" s="2"/>
      <c r="K461" s="2"/>
      <c r="L461" s="2"/>
      <c r="M461" s="2"/>
      <c r="N461" s="5"/>
      <c r="O461" s="5"/>
      <c r="P461" s="5"/>
      <c r="Q461" s="5"/>
    </row>
    <row r="462" spans="1:17" ht="30" customHeight="1" x14ac:dyDescent="0.25">
      <c r="A462" s="2">
        <v>9461</v>
      </c>
      <c r="B462" s="1" t="str">
        <f>HYPERLINK("", "Công an xã Thái Sơn tỉnh Thái Bình")</f>
        <v>Công an xã Thái Sơn tỉnh Thái Bình</v>
      </c>
      <c r="C462" s="12" t="s">
        <v>342</v>
      </c>
      <c r="F462" s="5"/>
      <c r="G462" s="5"/>
      <c r="H462" s="5"/>
      <c r="I462" s="2"/>
      <c r="J462" s="2"/>
      <c r="K462" s="2"/>
      <c r="L462" s="2"/>
      <c r="M462" s="2"/>
      <c r="N462" s="5"/>
      <c r="O462" s="5"/>
      <c r="P462" s="5"/>
      <c r="Q462" s="5"/>
    </row>
    <row r="463" spans="1:17" ht="30" customHeight="1" x14ac:dyDescent="0.25">
      <c r="A463" s="2">
        <v>9462</v>
      </c>
      <c r="B463" s="3" t="str">
        <f>HYPERLINK("https://thaison.hiephoa.bacgiang.gov.vn/", "UBND Ủy ban nhân dân xã Thái Sơn tỉnh Thái Bình")</f>
        <v>UBND Ủy ban nhân dân xã Thái Sơn tỉnh Thái Bình</v>
      </c>
      <c r="C463" s="12" t="s">
        <v>342</v>
      </c>
      <c r="F463" s="5"/>
      <c r="G463" s="5"/>
      <c r="H463" s="5"/>
      <c r="I463" s="2"/>
      <c r="J463" s="2"/>
      <c r="K463" s="2"/>
      <c r="L463" s="2"/>
      <c r="M463" s="2"/>
      <c r="N463" s="5"/>
      <c r="O463" s="5"/>
      <c r="P463" s="5"/>
      <c r="Q463" s="5"/>
    </row>
    <row r="464" spans="1:17" ht="30" customHeight="1" x14ac:dyDescent="0.25">
      <c r="A464" s="2">
        <v>9463</v>
      </c>
      <c r="B464" s="3" t="s">
        <v>94</v>
      </c>
      <c r="C464" s="14" t="s">
        <v>1</v>
      </c>
      <c r="F464" s="5"/>
      <c r="G464" s="5"/>
      <c r="H464" s="5"/>
      <c r="I464" s="2"/>
      <c r="J464" s="2"/>
      <c r="K464" s="2"/>
      <c r="L464" s="2"/>
      <c r="M464" s="2"/>
      <c r="N464" s="5"/>
      <c r="O464" s="5"/>
      <c r="P464" s="5"/>
      <c r="Q464" s="5"/>
    </row>
    <row r="465" spans="1:17" ht="30" customHeight="1" x14ac:dyDescent="0.25">
      <c r="A465" s="2">
        <v>9464</v>
      </c>
      <c r="B465" s="3" t="str">
        <f>HYPERLINK("https://kienxuong.thaibinh.gov.vn/", "UBND Ủy ban nhân dân xã Thái Hồng tỉnh Thái Bình")</f>
        <v>UBND Ủy ban nhân dân xã Thái Hồng tỉnh Thái Bình</v>
      </c>
      <c r="C465" s="12" t="s">
        <v>342</v>
      </c>
      <c r="F465" s="5"/>
      <c r="G465" s="5"/>
      <c r="H465" s="5"/>
      <c r="I465" s="2"/>
      <c r="J465" s="2"/>
      <c r="K465" s="2"/>
      <c r="L465" s="2"/>
      <c r="M465" s="2"/>
      <c r="N465" s="5"/>
      <c r="O465" s="5"/>
      <c r="P465" s="5"/>
      <c r="Q465" s="5"/>
    </row>
    <row r="466" spans="1:17" ht="30" customHeight="1" x14ac:dyDescent="0.25">
      <c r="A466" s="2">
        <v>9465</v>
      </c>
      <c r="B466" s="1" t="str">
        <f>HYPERLINK("", "Công an xã Thái An tỉnh Thái Bình")</f>
        <v>Công an xã Thái An tỉnh Thái Bình</v>
      </c>
      <c r="C466" s="12" t="s">
        <v>342</v>
      </c>
      <c r="F466" s="5"/>
      <c r="G466" s="5"/>
      <c r="H466" s="5"/>
      <c r="I466" s="2"/>
      <c r="J466" s="2"/>
      <c r="K466" s="2"/>
      <c r="L466" s="2"/>
      <c r="M466" s="2"/>
      <c r="N466" s="5"/>
      <c r="O466" s="5"/>
      <c r="P466" s="5"/>
      <c r="Q466" s="5"/>
    </row>
    <row r="467" spans="1:17" ht="30" customHeight="1" x14ac:dyDescent="0.25">
      <c r="A467" s="2">
        <v>9466</v>
      </c>
      <c r="B467" s="3" t="str">
        <f>HYPERLINK("https://thaithuy.thaibinh.gov.vn/", "UBND Ủy ban nhân dân xã Thái An tỉnh Thái Bình")</f>
        <v>UBND Ủy ban nhân dân xã Thái An tỉnh Thái Bình</v>
      </c>
      <c r="C467" s="12" t="s">
        <v>342</v>
      </c>
      <c r="F467" s="5"/>
      <c r="G467" s="5"/>
      <c r="H467" s="5"/>
      <c r="I467" s="2"/>
      <c r="J467" s="2"/>
      <c r="K467" s="2"/>
      <c r="L467" s="2"/>
      <c r="M467" s="2"/>
      <c r="N467" s="5"/>
      <c r="O467" s="5"/>
      <c r="P467" s="5"/>
      <c r="Q467" s="5"/>
    </row>
    <row r="468" spans="1:17" ht="30" customHeight="1" x14ac:dyDescent="0.25">
      <c r="A468" s="2">
        <v>9467</v>
      </c>
      <c r="B468" s="3" t="s">
        <v>95</v>
      </c>
      <c r="C468" s="14" t="s">
        <v>1</v>
      </c>
      <c r="D468" s="13" t="s">
        <v>343</v>
      </c>
      <c r="F468" s="5"/>
      <c r="G468" s="5"/>
      <c r="H468" s="5"/>
      <c r="I468" s="2"/>
      <c r="J468" s="2"/>
      <c r="K468" s="2"/>
      <c r="L468" s="2"/>
      <c r="M468" s="2"/>
      <c r="N468" s="5"/>
      <c r="O468" s="5"/>
      <c r="P468" s="5"/>
      <c r="Q468" s="5"/>
    </row>
    <row r="469" spans="1:17" ht="30" customHeight="1" x14ac:dyDescent="0.25">
      <c r="A469" s="2">
        <v>9468</v>
      </c>
      <c r="B469" s="3" t="str">
        <f>HYPERLINK("https://thaiphuc.thaithuy.thaibinh.gov.vn/", "UBND Ủy ban nhân dân xã Thái Phúc tỉnh Thái Bình")</f>
        <v>UBND Ủy ban nhân dân xã Thái Phúc tỉnh Thái Bình</v>
      </c>
      <c r="C469" s="12" t="s">
        <v>342</v>
      </c>
      <c r="F469" s="5"/>
      <c r="G469" s="5"/>
      <c r="H469" s="5"/>
      <c r="I469" s="2"/>
      <c r="J469" s="2"/>
      <c r="K469" s="2"/>
      <c r="L469" s="2"/>
      <c r="M469" s="2"/>
      <c r="N469" s="5"/>
      <c r="O469" s="5"/>
      <c r="P469" s="5"/>
      <c r="Q469" s="5"/>
    </row>
    <row r="470" spans="1:17" ht="30" customHeight="1" x14ac:dyDescent="0.25">
      <c r="A470" s="2">
        <v>9469</v>
      </c>
      <c r="B470" s="3" t="str">
        <f>HYPERLINK("https://www.facebook.com/ConganxaThaiHung/", "Công an xã Thái Hưng tỉnh Thái Bình")</f>
        <v>Công an xã Thái Hưng tỉnh Thái Bình</v>
      </c>
      <c r="C470" s="12" t="s">
        <v>342</v>
      </c>
      <c r="D470" s="13" t="s">
        <v>343</v>
      </c>
      <c r="F470" s="5"/>
      <c r="G470" s="5"/>
      <c r="H470" s="5"/>
      <c r="I470" s="2"/>
      <c r="J470" s="2"/>
      <c r="K470" s="2"/>
      <c r="L470" s="2"/>
      <c r="M470" s="2"/>
      <c r="N470" s="5"/>
      <c r="O470" s="5"/>
      <c r="P470" s="5"/>
      <c r="Q470" s="5"/>
    </row>
    <row r="471" spans="1:17" ht="30" customHeight="1" x14ac:dyDescent="0.25">
      <c r="A471" s="2">
        <v>9470</v>
      </c>
      <c r="B471" s="3" t="str">
        <f>HYPERLINK("https://thaihung.thaithuy.thaibinh.gov.vn/", "UBND Ủy ban nhân dân xã Thái Hưng tỉnh Thái Bình")</f>
        <v>UBND Ủy ban nhân dân xã Thái Hưng tỉnh Thái Bình</v>
      </c>
      <c r="C471" s="12" t="s">
        <v>342</v>
      </c>
      <c r="F471" s="5"/>
      <c r="G471" s="5"/>
      <c r="H471" s="5"/>
      <c r="I471" s="2"/>
      <c r="J471" s="2"/>
      <c r="K471" s="2"/>
      <c r="L471" s="2"/>
      <c r="M471" s="2"/>
      <c r="N471" s="5"/>
      <c r="O471" s="5"/>
      <c r="P471" s="5"/>
      <c r="Q471" s="5"/>
    </row>
    <row r="472" spans="1:17" ht="30" customHeight="1" x14ac:dyDescent="0.25">
      <c r="A472" s="2">
        <v>9471</v>
      </c>
      <c r="B472" s="3" t="str">
        <f>HYPERLINK("https://www.facebook.com/ConganxaThaiDo/", "Công an xã Thái Đô tỉnh Thái Bình")</f>
        <v>Công an xã Thái Đô tỉnh Thái Bình</v>
      </c>
      <c r="C472" s="12" t="s">
        <v>342</v>
      </c>
      <c r="F472" s="5"/>
      <c r="G472" s="5"/>
      <c r="H472" s="5"/>
      <c r="I472" s="2"/>
      <c r="J472" s="2"/>
      <c r="K472" s="2"/>
      <c r="L472" s="2"/>
      <c r="M472" s="2"/>
      <c r="N472" s="5"/>
      <c r="O472" s="5"/>
      <c r="P472" s="5"/>
      <c r="Q472" s="5"/>
    </row>
    <row r="473" spans="1:17" ht="30" customHeight="1" x14ac:dyDescent="0.25">
      <c r="A473" s="2">
        <v>9472</v>
      </c>
      <c r="B473" s="3" t="str">
        <f>HYPERLINK("https://thaibinh.gov.vn/van-ban-phap-luat/van-ban-dieu-hanh/cho-phep-ubnd-xa-thai-do-huyen-thai-thuy-chuyen-muc-dich-su-.html", "UBND Ủy ban nhân dân xã Thái Đô tỉnh Thái Bình")</f>
        <v>UBND Ủy ban nhân dân xã Thái Đô tỉnh Thái Bình</v>
      </c>
      <c r="C473" s="12" t="s">
        <v>342</v>
      </c>
      <c r="F473" s="5"/>
      <c r="G473" s="5"/>
      <c r="H473" s="5"/>
      <c r="I473" s="2"/>
      <c r="J473" s="2"/>
      <c r="K473" s="2"/>
      <c r="L473" s="2"/>
      <c r="M473" s="2"/>
      <c r="N473" s="5"/>
      <c r="O473" s="5"/>
      <c r="P473" s="5"/>
      <c r="Q473" s="5"/>
    </row>
    <row r="474" spans="1:17" ht="30" customHeight="1" x14ac:dyDescent="0.25">
      <c r="A474" s="2">
        <v>9473</v>
      </c>
      <c r="B474" s="1" t="str">
        <f>HYPERLINK("", "Công an xã Thái Xuyên tỉnh Thái Bình")</f>
        <v>Công an xã Thái Xuyên tỉnh Thái Bình</v>
      </c>
      <c r="C474" s="12" t="s">
        <v>342</v>
      </c>
      <c r="D474" s="13"/>
      <c r="F474" s="5"/>
      <c r="G474" s="5"/>
      <c r="H474" s="5"/>
      <c r="I474" s="2"/>
      <c r="J474" s="2"/>
      <c r="K474" s="2"/>
      <c r="L474" s="2"/>
      <c r="M474" s="2"/>
      <c r="N474" s="5"/>
      <c r="O474" s="5"/>
      <c r="P474" s="5"/>
      <c r="Q474" s="5"/>
    </row>
    <row r="475" spans="1:17" ht="30" customHeight="1" x14ac:dyDescent="0.25">
      <c r="A475" s="2">
        <v>9474</v>
      </c>
      <c r="B475" s="3" t="str">
        <f>HYPERLINK("https://thaibinh.gov.vn/van-ban-phap-luat/van-ban-dieu-hanh/ve-viec-cho-phep-uy-ban-nhan-dan-xa-thai-xuyen-huyen-thai-th.html", "UBND Ủy ban nhân dân xã Thái Xuyên tỉnh Thái Bình")</f>
        <v>UBND Ủy ban nhân dân xã Thái Xuyên tỉnh Thái Bình</v>
      </c>
      <c r="C475" s="12" t="s">
        <v>342</v>
      </c>
      <c r="F475" s="5"/>
      <c r="G475" s="5"/>
      <c r="H475" s="5"/>
      <c r="I475" s="2"/>
      <c r="J475" s="2"/>
      <c r="K475" s="2"/>
      <c r="L475" s="2"/>
      <c r="M475" s="2"/>
      <c r="N475" s="5"/>
      <c r="O475" s="5"/>
      <c r="P475" s="5"/>
      <c r="Q475" s="5"/>
    </row>
    <row r="476" spans="1:17" ht="30" customHeight="1" x14ac:dyDescent="0.25">
      <c r="A476" s="2">
        <v>9475</v>
      </c>
      <c r="B476" s="1" t="str">
        <f>HYPERLINK("", "Công an xã Thái Hà tỉnh Thái Bình")</f>
        <v>Công an xã Thái Hà tỉnh Thái Bình</v>
      </c>
      <c r="C476" s="12" t="s">
        <v>342</v>
      </c>
      <c r="F476" s="5"/>
      <c r="G476" s="5"/>
      <c r="H476" s="5"/>
      <c r="I476" s="2"/>
      <c r="J476" s="2"/>
      <c r="K476" s="2"/>
      <c r="L476" s="2"/>
      <c r="M476" s="2"/>
      <c r="N476" s="5"/>
      <c r="O476" s="5"/>
      <c r="P476" s="5"/>
      <c r="Q476" s="5"/>
    </row>
    <row r="477" spans="1:17" ht="30" customHeight="1" x14ac:dyDescent="0.25">
      <c r="A477" s="2">
        <v>9476</v>
      </c>
      <c r="B477" s="3" t="str">
        <f>HYPERLINK("https://thaithuy.thaibinh.gov.vn/", "UBND Ủy ban nhân dân xã Thái Hà tỉnh Thái Bình")</f>
        <v>UBND Ủy ban nhân dân xã Thái Hà tỉnh Thái Bình</v>
      </c>
      <c r="C477" s="12" t="s">
        <v>342</v>
      </c>
      <c r="F477" s="5"/>
      <c r="G477" s="5"/>
      <c r="H477" s="5"/>
      <c r="I477" s="2"/>
      <c r="J477" s="2"/>
      <c r="K477" s="2"/>
      <c r="L477" s="2"/>
      <c r="M477" s="2"/>
      <c r="N477" s="5"/>
      <c r="O477" s="5"/>
      <c r="P477" s="5"/>
      <c r="Q477" s="5"/>
    </row>
    <row r="478" spans="1:17" ht="30" customHeight="1" x14ac:dyDescent="0.25">
      <c r="A478" s="2">
        <v>9477</v>
      </c>
      <c r="B478" s="1" t="str">
        <f>HYPERLINK("https://www.facebook.com/profile.php?id=100080228014145", "Công an xã Mỹ Lộc tỉnh Thái Bình")</f>
        <v>Công an xã Mỹ Lộc tỉnh Thái Bình</v>
      </c>
      <c r="C478" s="12" t="s">
        <v>342</v>
      </c>
      <c r="D478" s="13" t="s">
        <v>343</v>
      </c>
      <c r="F478" s="5"/>
      <c r="G478" s="5"/>
      <c r="H478" s="5"/>
      <c r="I478" s="2"/>
      <c r="J478" s="2"/>
      <c r="K478" s="2"/>
      <c r="L478" s="2"/>
      <c r="M478" s="2"/>
      <c r="N478" s="5"/>
      <c r="O478" s="5"/>
      <c r="P478" s="5"/>
      <c r="Q478" s="5"/>
    </row>
    <row r="479" spans="1:17" ht="30" customHeight="1" x14ac:dyDescent="0.25">
      <c r="A479" s="2">
        <v>9478</v>
      </c>
      <c r="B479" s="3" t="str">
        <f>HYPERLINK("https://thaibinh.gov.vn/van-ban-phap-luat/van-ban-dieu-hanh/ve-viec-cho-phep-ubnd-xa-my-loc-huyen-thai-thuy-su-dung-dat-.html", "UBND Ủy ban nhân dân xã Mỹ Lộc tỉnh Thái Bình")</f>
        <v>UBND Ủy ban nhân dân xã Mỹ Lộc tỉnh Thái Bình</v>
      </c>
      <c r="C479" s="12" t="s">
        <v>342</v>
      </c>
      <c r="F479" s="5"/>
      <c r="G479" s="5"/>
      <c r="H479" s="5"/>
      <c r="I479" s="2"/>
      <c r="J479" s="2"/>
      <c r="K479" s="2"/>
      <c r="L479" s="2"/>
      <c r="M479" s="2"/>
      <c r="N479" s="5"/>
      <c r="O479" s="5"/>
      <c r="P479" s="5"/>
      <c r="Q479" s="5"/>
    </row>
    <row r="480" spans="1:17" ht="30" customHeight="1" x14ac:dyDescent="0.25">
      <c r="A480" s="2">
        <v>9479</v>
      </c>
      <c r="B480" s="3" t="s">
        <v>96</v>
      </c>
      <c r="C480" s="14" t="s">
        <v>1</v>
      </c>
      <c r="F480" s="5"/>
      <c r="G480" s="5"/>
      <c r="H480" s="5"/>
      <c r="I480" s="2"/>
      <c r="J480" s="2"/>
      <c r="K480" s="2"/>
      <c r="L480" s="2"/>
      <c r="M480" s="2"/>
      <c r="N480" s="5"/>
      <c r="O480" s="5"/>
      <c r="P480" s="5"/>
      <c r="Q480" s="5"/>
    </row>
    <row r="481" spans="1:17" ht="30" customHeight="1" x14ac:dyDescent="0.25">
      <c r="A481" s="2">
        <v>9480</v>
      </c>
      <c r="B481" s="3" t="str">
        <f>HYPERLINK("https://thaithuy.thaibinh.gov.vn/", "UBND Ủy ban nhân dân xã Thái Tân tỉnh Thái Bình")</f>
        <v>UBND Ủy ban nhân dân xã Thái Tân tỉnh Thái Bình</v>
      </c>
      <c r="C481" s="12" t="s">
        <v>342</v>
      </c>
      <c r="F481" s="5"/>
      <c r="G481" s="5"/>
      <c r="H481" s="5"/>
      <c r="I481" s="2"/>
      <c r="J481" s="2"/>
      <c r="K481" s="2"/>
      <c r="L481" s="2"/>
      <c r="M481" s="2"/>
      <c r="N481" s="5"/>
      <c r="O481" s="5"/>
      <c r="P481" s="5"/>
      <c r="Q481" s="5"/>
    </row>
    <row r="482" spans="1:17" ht="30" customHeight="1" x14ac:dyDescent="0.25">
      <c r="A482" s="2">
        <v>9481</v>
      </c>
      <c r="B482" s="3" t="s">
        <v>97</v>
      </c>
      <c r="C482" s="14" t="s">
        <v>1</v>
      </c>
      <c r="F482" s="5"/>
      <c r="G482" s="5"/>
      <c r="H482" s="5"/>
      <c r="I482" s="2"/>
      <c r="J482" s="2"/>
      <c r="K482" s="2"/>
      <c r="L482" s="2"/>
      <c r="M482" s="2"/>
      <c r="N482" s="5"/>
      <c r="O482" s="5"/>
      <c r="P482" s="5"/>
      <c r="Q482" s="5"/>
    </row>
    <row r="483" spans="1:17" ht="30" customHeight="1" x14ac:dyDescent="0.25">
      <c r="A483" s="2">
        <v>9482</v>
      </c>
      <c r="B483" s="3" t="str">
        <f>HYPERLINK("https://thuanthanh.thaithuy.thaibinh.gov.vn/", "UBND Ủy ban nhân dân xã Thái Thuần tỉnh Thái Bình")</f>
        <v>UBND Ủy ban nhân dân xã Thái Thuần tỉnh Thái Bình</v>
      </c>
      <c r="C483" s="12" t="s">
        <v>342</v>
      </c>
      <c r="F483" s="5"/>
      <c r="G483" s="5"/>
      <c r="H483" s="5"/>
      <c r="I483" s="2"/>
      <c r="J483" s="2"/>
      <c r="K483" s="2"/>
      <c r="L483" s="2"/>
      <c r="M483" s="2"/>
      <c r="N483" s="5"/>
      <c r="O483" s="5"/>
      <c r="P483" s="5"/>
      <c r="Q483" s="5"/>
    </row>
    <row r="484" spans="1:17" ht="30" customHeight="1" x14ac:dyDescent="0.25">
      <c r="A484" s="2">
        <v>9483</v>
      </c>
      <c r="B484" s="1" t="str">
        <f>HYPERLINK("", "Công an xã Thái Học tỉnh Thái Bình")</f>
        <v>Công an xã Thái Học tỉnh Thái Bình</v>
      </c>
      <c r="C484" s="12" t="s">
        <v>342</v>
      </c>
      <c r="F484" s="5"/>
      <c r="G484" s="5"/>
      <c r="H484" s="5"/>
      <c r="I484" s="2"/>
      <c r="J484" s="2"/>
      <c r="K484" s="2"/>
      <c r="L484" s="2"/>
      <c r="M484" s="2"/>
      <c r="N484" s="5"/>
      <c r="O484" s="5"/>
      <c r="P484" s="5"/>
      <c r="Q484" s="5"/>
    </row>
    <row r="485" spans="1:17" ht="30" customHeight="1" x14ac:dyDescent="0.25">
      <c r="A485" s="2">
        <v>9484</v>
      </c>
      <c r="B485" s="3" t="str">
        <f>HYPERLINK("https://thaihoc.baolam.caobang.gov.vn/kinh-te-xa-hoi/uy-ban-nhan-dan-xa-thai-hoc-935029", "UBND Ủy ban nhân dân xã Thái Học tỉnh Thái Bình")</f>
        <v>UBND Ủy ban nhân dân xã Thái Học tỉnh Thái Bình</v>
      </c>
      <c r="C485" s="12" t="s">
        <v>342</v>
      </c>
      <c r="F485" s="5"/>
      <c r="G485" s="5"/>
      <c r="H485" s="5"/>
      <c r="I485" s="2"/>
      <c r="J485" s="2"/>
      <c r="K485" s="2"/>
      <c r="L485" s="2"/>
      <c r="M485" s="2"/>
      <c r="N485" s="5"/>
      <c r="O485" s="5"/>
      <c r="P485" s="5"/>
      <c r="Q485" s="5"/>
    </row>
    <row r="486" spans="1:17" ht="30" customHeight="1" x14ac:dyDescent="0.25">
      <c r="A486" s="2">
        <v>9485</v>
      </c>
      <c r="B486" s="1" t="str">
        <f>HYPERLINK("", "Công an xã Thái Thịnh tỉnh Thái Bình")</f>
        <v>Công an xã Thái Thịnh tỉnh Thái Bình</v>
      </c>
      <c r="C486" s="12" t="s">
        <v>342</v>
      </c>
      <c r="D486" s="13"/>
      <c r="F486" s="5"/>
      <c r="G486" s="5"/>
      <c r="H486" s="5"/>
      <c r="I486" s="2"/>
      <c r="J486" s="2"/>
      <c r="K486" s="2"/>
      <c r="L486" s="2"/>
      <c r="M486" s="2"/>
      <c r="N486" s="5"/>
      <c r="O486" s="5"/>
      <c r="P486" s="5"/>
      <c r="Q486" s="5"/>
    </row>
    <row r="487" spans="1:17" ht="30" customHeight="1" x14ac:dyDescent="0.25">
      <c r="A487" s="2">
        <v>9486</v>
      </c>
      <c r="B487" s="3" t="str">
        <f>HYPERLINK("https://thaithinh.thaithuy.thaibinh.gov.vn/", "UBND Ủy ban nhân dân xã Thái Thịnh tỉnh Thái Bình")</f>
        <v>UBND Ủy ban nhân dân xã Thái Thịnh tỉnh Thái Bình</v>
      </c>
      <c r="C487" s="12" t="s">
        <v>342</v>
      </c>
      <c r="F487" s="5"/>
      <c r="G487" s="5"/>
      <c r="H487" s="5"/>
      <c r="I487" s="2"/>
      <c r="J487" s="2"/>
      <c r="K487" s="2"/>
      <c r="L487" s="2"/>
      <c r="M487" s="2"/>
      <c r="N487" s="5"/>
      <c r="O487" s="5"/>
      <c r="P487" s="5"/>
      <c r="Q487" s="5"/>
    </row>
    <row r="488" spans="1:17" ht="30" customHeight="1" x14ac:dyDescent="0.25">
      <c r="A488" s="2">
        <v>9487</v>
      </c>
      <c r="B488" s="1" t="str">
        <f>HYPERLINK("", "Công an xã Thái Thành tỉnh Thái Bình")</f>
        <v>Công an xã Thái Thành tỉnh Thái Bình</v>
      </c>
      <c r="C488" s="12" t="s">
        <v>342</v>
      </c>
      <c r="F488" s="5"/>
      <c r="G488" s="5"/>
      <c r="H488" s="5"/>
      <c r="I488" s="2"/>
      <c r="J488" s="2"/>
      <c r="K488" s="2"/>
      <c r="L488" s="2"/>
      <c r="M488" s="2"/>
      <c r="N488" s="5"/>
      <c r="O488" s="5"/>
      <c r="P488" s="5"/>
      <c r="Q488" s="5"/>
    </row>
    <row r="489" spans="1:17" ht="30" customHeight="1" x14ac:dyDescent="0.25">
      <c r="A489" s="2">
        <v>9488</v>
      </c>
      <c r="B489" s="3" t="str">
        <f>HYPERLINK("https://thuanthanh.thaithuy.thaibinh.gov.vn/", "UBND Ủy ban nhân dân xã Thái Thành tỉnh Thái Bình")</f>
        <v>UBND Ủy ban nhân dân xã Thái Thành tỉnh Thái Bình</v>
      </c>
      <c r="C489" s="12" t="s">
        <v>342</v>
      </c>
      <c r="F489" s="5"/>
      <c r="G489" s="5"/>
      <c r="H489" s="5"/>
      <c r="I489" s="2"/>
      <c r="J489" s="2"/>
      <c r="K489" s="2"/>
      <c r="L489" s="2"/>
      <c r="M489" s="2"/>
      <c r="N489" s="5"/>
      <c r="O489" s="5"/>
      <c r="P489" s="5"/>
      <c r="Q489" s="5"/>
    </row>
    <row r="490" spans="1:17" ht="30" customHeight="1" x14ac:dyDescent="0.25">
      <c r="A490" s="2">
        <v>9489</v>
      </c>
      <c r="B490" s="1" t="str">
        <f>HYPERLINK("", "Công an xã Thái Thọ tỉnh Thái Bình")</f>
        <v>Công an xã Thái Thọ tỉnh Thái Bình</v>
      </c>
      <c r="C490" s="12" t="s">
        <v>342</v>
      </c>
      <c r="F490" s="5"/>
      <c r="G490" s="5"/>
      <c r="H490" s="5"/>
      <c r="I490" s="2"/>
      <c r="J490" s="2"/>
      <c r="K490" s="2"/>
      <c r="L490" s="2"/>
      <c r="M490" s="2"/>
      <c r="N490" s="5"/>
      <c r="O490" s="5"/>
      <c r="P490" s="5"/>
      <c r="Q490" s="5"/>
    </row>
    <row r="491" spans="1:17" ht="30" customHeight="1" x14ac:dyDescent="0.25">
      <c r="A491" s="2">
        <v>9490</v>
      </c>
      <c r="B491" s="3" t="str">
        <f>HYPERLINK("https://thaitho.thaithuy.thaibinh.gov.vn/", "UBND Ủy ban nhân dân xã Thái Thọ tỉnh Thái Bình")</f>
        <v>UBND Ủy ban nhân dân xã Thái Thọ tỉnh Thái Bình</v>
      </c>
      <c r="C491" s="12" t="s">
        <v>342</v>
      </c>
      <c r="F491" s="5"/>
      <c r="G491" s="5"/>
      <c r="H491" s="5"/>
      <c r="I491" s="2"/>
      <c r="J491" s="2"/>
      <c r="K491" s="2"/>
      <c r="L491" s="2"/>
      <c r="M491" s="2"/>
      <c r="N491" s="5"/>
      <c r="O491" s="5"/>
      <c r="P491" s="5"/>
      <c r="Q491" s="5"/>
    </row>
    <row r="492" spans="1:17" ht="30" customHeight="1" x14ac:dyDescent="0.25">
      <c r="A492" s="2">
        <v>9491</v>
      </c>
      <c r="B492" s="3" t="str">
        <f>HYPERLINK("https://www.facebook.com/p/C%C3%B4ng-an-Th%E1%BB%8B-Tr%E1%BA%A5n-Ti%E1%BB%81n-H%E1%BA%A3i-100076515901655/", "Công an thị trấn Tiền Hải tỉnh Thái Bình")</f>
        <v>Công an thị trấn Tiền Hải tỉnh Thái Bình</v>
      </c>
      <c r="C492" s="12" t="s">
        <v>342</v>
      </c>
      <c r="D492" s="13" t="s">
        <v>343</v>
      </c>
      <c r="F492" s="5"/>
      <c r="G492" s="5"/>
      <c r="H492" s="5"/>
      <c r="I492" s="2"/>
      <c r="J492" s="2"/>
      <c r="K492" s="2"/>
      <c r="L492" s="2"/>
      <c r="M492" s="2"/>
      <c r="N492" s="5"/>
      <c r="O492" s="5"/>
      <c r="P492" s="5"/>
      <c r="Q492" s="5"/>
    </row>
    <row r="493" spans="1:17" ht="30" customHeight="1" x14ac:dyDescent="0.25">
      <c r="A493" s="2">
        <v>9492</v>
      </c>
      <c r="B493" s="3" t="str">
        <f>HYPERLINK("https://tienhai.thaibinh.gov.vn/", "UBND Ủy ban nhân dân thị trấn Tiền Hải tỉnh Thái Bình")</f>
        <v>UBND Ủy ban nhân dân thị trấn Tiền Hải tỉnh Thái Bình</v>
      </c>
      <c r="C493" s="12" t="s">
        <v>342</v>
      </c>
      <c r="F493" s="5"/>
      <c r="G493" s="5"/>
      <c r="H493" s="5"/>
      <c r="I493" s="2"/>
      <c r="J493" s="2"/>
      <c r="K493" s="2"/>
      <c r="L493" s="2"/>
      <c r="M493" s="2"/>
      <c r="N493" s="5"/>
      <c r="O493" s="5"/>
      <c r="P493" s="5"/>
      <c r="Q493" s="5"/>
    </row>
    <row r="494" spans="1:17" ht="30" customHeight="1" x14ac:dyDescent="0.25">
      <c r="A494" s="2">
        <v>9493</v>
      </c>
      <c r="B494" s="3" t="str">
        <f>HYPERLINK("https://www.facebook.com/CONGANXADONGHAI/", "Công an xã Đông Hải tỉnh Thái Bình")</f>
        <v>Công an xã Đông Hải tỉnh Thái Bình</v>
      </c>
      <c r="C494" s="12" t="s">
        <v>342</v>
      </c>
      <c r="D494" s="11" t="s">
        <v>343</v>
      </c>
      <c r="F494" s="5"/>
      <c r="G494" s="5"/>
      <c r="H494" s="5"/>
      <c r="I494" s="2"/>
      <c r="J494" s="2"/>
      <c r="K494" s="2"/>
      <c r="L494" s="2"/>
      <c r="M494" s="2"/>
      <c r="N494" s="5"/>
      <c r="O494" s="5"/>
      <c r="P494" s="5"/>
      <c r="Q494" s="5"/>
    </row>
    <row r="495" spans="1:17" ht="30" customHeight="1" x14ac:dyDescent="0.25">
      <c r="A495" s="2">
        <v>9494</v>
      </c>
      <c r="B495" s="3" t="str">
        <f>HYPERLINK("https://www.quangninh.gov.vn/donvi/huyentienyen/Trang/ChiTietBVGioiThieu.aspx?bvid=67", "UBND Ủy ban nhân dân xã Đông Hải tỉnh Thái Bình")</f>
        <v>UBND Ủy ban nhân dân xã Đông Hải tỉnh Thái Bình</v>
      </c>
      <c r="C495" s="12" t="s">
        <v>342</v>
      </c>
      <c r="F495" s="5"/>
      <c r="G495" s="5"/>
      <c r="H495" s="5"/>
      <c r="I495" s="2"/>
      <c r="J495" s="2"/>
      <c r="K495" s="2"/>
      <c r="L495" s="2"/>
      <c r="M495" s="2"/>
      <c r="N495" s="5"/>
      <c r="O495" s="5"/>
      <c r="P495" s="5"/>
      <c r="Q495" s="5"/>
    </row>
    <row r="496" spans="1:17" ht="30" customHeight="1" x14ac:dyDescent="0.25">
      <c r="A496" s="2">
        <v>9495</v>
      </c>
      <c r="B496" s="3" t="s">
        <v>98</v>
      </c>
      <c r="C496" s="14" t="s">
        <v>1</v>
      </c>
      <c r="D496" s="13" t="s">
        <v>343</v>
      </c>
      <c r="F496" s="5"/>
      <c r="G496" s="5"/>
      <c r="H496" s="5"/>
      <c r="I496" s="2"/>
      <c r="J496" s="2"/>
      <c r="K496" s="2"/>
      <c r="L496" s="2"/>
      <c r="M496" s="2"/>
      <c r="N496" s="5"/>
      <c r="O496" s="5"/>
      <c r="P496" s="5"/>
      <c r="Q496" s="5"/>
    </row>
    <row r="497" spans="1:17" ht="30" customHeight="1" x14ac:dyDescent="0.25">
      <c r="A497" s="2">
        <v>9496</v>
      </c>
      <c r="B497" s="3" t="str">
        <f>HYPERLINK("https://dongtra.tienhai.thaibinh.gov.vn/", "UBND Ủy ban nhân dân xã Đông Trà tỉnh Thái Bình")</f>
        <v>UBND Ủy ban nhân dân xã Đông Trà tỉnh Thái Bình</v>
      </c>
      <c r="C497" s="12" t="s">
        <v>342</v>
      </c>
      <c r="F497" s="5"/>
      <c r="G497" s="5"/>
      <c r="H497" s="5"/>
      <c r="I497" s="2"/>
      <c r="J497" s="2"/>
      <c r="K497" s="2"/>
      <c r="L497" s="2"/>
      <c r="M497" s="2"/>
      <c r="N497" s="5"/>
      <c r="O497" s="5"/>
      <c r="P497" s="5"/>
      <c r="Q497" s="5"/>
    </row>
    <row r="498" spans="1:17" ht="30" customHeight="1" x14ac:dyDescent="0.25">
      <c r="A498" s="2">
        <v>9497</v>
      </c>
      <c r="B498" s="1" t="str">
        <f>HYPERLINK("", "Công an xã Đông Long tỉnh Thái Bình")</f>
        <v>Công an xã Đông Long tỉnh Thái Bình</v>
      </c>
      <c r="C498" s="12" t="s">
        <v>342</v>
      </c>
      <c r="D498" s="13"/>
      <c r="F498" s="5"/>
      <c r="G498" s="5"/>
      <c r="H498" s="5"/>
      <c r="I498" s="2"/>
      <c r="J498" s="2"/>
      <c r="K498" s="2"/>
      <c r="L498" s="2"/>
      <c r="M498" s="2"/>
      <c r="N498" s="5"/>
      <c r="O498" s="5"/>
      <c r="P498" s="5"/>
      <c r="Q498" s="5"/>
    </row>
    <row r="499" spans="1:17" ht="30" customHeight="1" x14ac:dyDescent="0.25">
      <c r="A499" s="2">
        <v>9498</v>
      </c>
      <c r="B499" s="3" t="str">
        <f>HYPERLINK("https://www.quangninh.gov.vn/", "UBND Ủy ban nhân dân xã Đông Long tỉnh Thái Bình")</f>
        <v>UBND Ủy ban nhân dân xã Đông Long tỉnh Thái Bình</v>
      </c>
      <c r="C499" s="12" t="s">
        <v>342</v>
      </c>
      <c r="F499" s="5"/>
      <c r="G499" s="5"/>
      <c r="H499" s="5"/>
      <c r="I499" s="2"/>
      <c r="J499" s="2"/>
      <c r="K499" s="2"/>
      <c r="L499" s="2"/>
      <c r="M499" s="2"/>
      <c r="N499" s="5"/>
      <c r="O499" s="5"/>
      <c r="P499" s="5"/>
      <c r="Q499" s="5"/>
    </row>
    <row r="500" spans="1:17" ht="30" customHeight="1" x14ac:dyDescent="0.25">
      <c r="A500" s="2">
        <v>9499</v>
      </c>
      <c r="B500" s="1" t="str">
        <f>HYPERLINK("", "Công an xã Đông Quí tỉnh Thái Bình")</f>
        <v>Công an xã Đông Quí tỉnh Thái Bình</v>
      </c>
      <c r="C500" s="12" t="s">
        <v>342</v>
      </c>
      <c r="D500" s="13"/>
      <c r="F500" s="5"/>
      <c r="G500" s="5"/>
      <c r="H500" s="5"/>
      <c r="I500" s="2"/>
      <c r="J500" s="2"/>
      <c r="K500" s="2"/>
      <c r="L500" s="2"/>
      <c r="M500" s="2"/>
      <c r="N500" s="5"/>
      <c r="O500" s="5"/>
      <c r="P500" s="5"/>
      <c r="Q500" s="5"/>
    </row>
    <row r="501" spans="1:17" ht="30" customHeight="1" x14ac:dyDescent="0.25">
      <c r="A501" s="2">
        <v>9500</v>
      </c>
      <c r="B501" s="3" t="str">
        <f>HYPERLINK("https://dongquy.tienhai.thaibinh.gov.vn/", "UBND Ủy ban nhân dân xã Đông Quí tỉnh Thái Bình")</f>
        <v>UBND Ủy ban nhân dân xã Đông Quí tỉnh Thái Bình</v>
      </c>
      <c r="C501" s="12" t="s">
        <v>342</v>
      </c>
      <c r="F501" s="5"/>
      <c r="G501" s="5"/>
      <c r="H501" s="5"/>
      <c r="I501" s="2"/>
      <c r="J501" s="2"/>
      <c r="K501" s="2"/>
      <c r="L501" s="2"/>
      <c r="M501" s="2"/>
      <c r="N501" s="5"/>
      <c r="O501" s="5"/>
      <c r="P501" s="5"/>
      <c r="Q501" s="5"/>
    </row>
    <row r="502" spans="1:17" ht="30" customHeight="1" x14ac:dyDescent="0.25">
      <c r="A502" s="2">
        <v>9501</v>
      </c>
      <c r="B502" s="3" t="str">
        <f>HYPERLINK("https://www.facebook.com/p/C%C3%B4ng-an-x%C3%A3-V%C5%A9-L%C4%83ng-100072224777383/", "Công an xã Vũ Lăng tỉnh Thái Bình")</f>
        <v>Công an xã Vũ Lăng tỉnh Thái Bình</v>
      </c>
      <c r="C502" s="12" t="s">
        <v>342</v>
      </c>
      <c r="D502" s="13" t="s">
        <v>343</v>
      </c>
      <c r="F502" s="5"/>
      <c r="G502" s="5"/>
      <c r="H502" s="5"/>
      <c r="I502" s="2"/>
      <c r="J502" s="2"/>
      <c r="K502" s="2"/>
      <c r="L502" s="2"/>
      <c r="M502" s="2"/>
      <c r="N502" s="5"/>
      <c r="O502" s="5"/>
      <c r="P502" s="5"/>
      <c r="Q502" s="5"/>
    </row>
    <row r="503" spans="1:17" ht="30" customHeight="1" x14ac:dyDescent="0.25">
      <c r="A503" s="2">
        <v>9502</v>
      </c>
      <c r="B503" s="3" t="str">
        <f>HYPERLINK("https://thaibinh.gov.vn/doanhnghiep/van-ban-phap-luat/van-ban-dieu-hanh/ve-viec-cho-phep-uy-ban-nhan-dan-xa-vu-lang-huyen-tien-hai-c.html", "UBND Ủy ban nhân dân xã Vũ Lăng tỉnh Thái Bình")</f>
        <v>UBND Ủy ban nhân dân xã Vũ Lăng tỉnh Thái Bình</v>
      </c>
      <c r="C503" s="12" t="s">
        <v>342</v>
      </c>
      <c r="F503" s="5"/>
      <c r="G503" s="5"/>
      <c r="H503" s="5"/>
      <c r="I503" s="2"/>
      <c r="J503" s="2"/>
      <c r="K503" s="2"/>
      <c r="L503" s="2"/>
      <c r="M503" s="2"/>
      <c r="N503" s="5"/>
      <c r="O503" s="5"/>
      <c r="P503" s="5"/>
      <c r="Q503" s="5"/>
    </row>
    <row r="504" spans="1:17" ht="30" customHeight="1" x14ac:dyDescent="0.25">
      <c r="A504" s="2">
        <v>9503</v>
      </c>
      <c r="B504" s="1" t="str">
        <f>HYPERLINK("", "Công an xã Đông Xuyên tỉnh Thái Bình")</f>
        <v>Công an xã Đông Xuyên tỉnh Thái Bình</v>
      </c>
      <c r="C504" s="12" t="s">
        <v>342</v>
      </c>
      <c r="F504" s="5"/>
      <c r="G504" s="5"/>
      <c r="H504" s="5"/>
      <c r="I504" s="2"/>
      <c r="J504" s="2"/>
      <c r="K504" s="2"/>
      <c r="L504" s="2"/>
      <c r="M504" s="2"/>
      <c r="N504" s="5"/>
      <c r="O504" s="5"/>
      <c r="P504" s="5"/>
      <c r="Q504" s="5"/>
    </row>
    <row r="505" spans="1:17" ht="30" customHeight="1" x14ac:dyDescent="0.25">
      <c r="A505" s="2">
        <v>9504</v>
      </c>
      <c r="B505" s="3" t="str">
        <f>HYPERLINK("https://thaibinh.gov.vn/van-ban-phap-luat/van-ban-dieu-hanh/ve-viec-cho-phep-uy-ban-nhan-dan-xa-dong-xuyen-huyen-tien-ha.html", "UBND Ủy ban nhân dân xã Đông Xuyên tỉnh Thái Bình")</f>
        <v>UBND Ủy ban nhân dân xã Đông Xuyên tỉnh Thái Bình</v>
      </c>
      <c r="C505" s="12" t="s">
        <v>342</v>
      </c>
      <c r="F505" s="5"/>
      <c r="G505" s="5"/>
      <c r="H505" s="5"/>
      <c r="I505" s="2"/>
      <c r="J505" s="2"/>
      <c r="K505" s="2"/>
      <c r="L505" s="2"/>
      <c r="M505" s="2"/>
      <c r="N505" s="5"/>
      <c r="O505" s="5"/>
      <c r="P505" s="5"/>
      <c r="Q505" s="5"/>
    </row>
    <row r="506" spans="1:17" ht="30" customHeight="1" x14ac:dyDescent="0.25">
      <c r="A506" s="2">
        <v>9505</v>
      </c>
      <c r="B506" s="3" t="s">
        <v>99</v>
      </c>
      <c r="C506" s="14" t="s">
        <v>1</v>
      </c>
      <c r="F506" s="5"/>
      <c r="G506" s="5"/>
      <c r="H506" s="5"/>
      <c r="I506" s="2"/>
      <c r="J506" s="2"/>
      <c r="K506" s="2"/>
      <c r="L506" s="2"/>
      <c r="M506" s="2"/>
      <c r="N506" s="5"/>
      <c r="O506" s="5"/>
      <c r="P506" s="5"/>
      <c r="Q506" s="5"/>
    </row>
    <row r="507" spans="1:17" ht="30" customHeight="1" x14ac:dyDescent="0.25">
      <c r="A507" s="2">
        <v>9506</v>
      </c>
      <c r="B507" s="3" t="str">
        <f>HYPERLINK("https://congan.thaibinh.gov.vn/tin-hoat-dong-cua-catp/nguoi-tot-viec-tot/uy-ban-nhan-dan-xa-tay-luong-huyen-tien-hai-ra-mat-02-mo-hin.html", "UBND Ủy ban nhân dân xã Tây Lương tỉnh Thái Bình")</f>
        <v>UBND Ủy ban nhân dân xã Tây Lương tỉnh Thái Bình</v>
      </c>
      <c r="C507" s="12" t="s">
        <v>342</v>
      </c>
      <c r="F507" s="5"/>
      <c r="G507" s="5"/>
      <c r="H507" s="5"/>
      <c r="I507" s="2"/>
      <c r="J507" s="2"/>
      <c r="K507" s="2"/>
      <c r="L507" s="2"/>
      <c r="M507" s="2"/>
      <c r="N507" s="5"/>
      <c r="O507" s="5"/>
      <c r="P507" s="5"/>
      <c r="Q507" s="5"/>
    </row>
    <row r="508" spans="1:17" ht="30" customHeight="1" x14ac:dyDescent="0.25">
      <c r="A508" s="2">
        <v>9507</v>
      </c>
      <c r="B508" s="1" t="str">
        <f>HYPERLINK("https://www.facebook.com/profile.php?id=100071336199010", "Công an xã Tây Ninh tỉnh Thái Bình")</f>
        <v>Công an xã Tây Ninh tỉnh Thái Bình</v>
      </c>
      <c r="C508" s="12" t="s">
        <v>342</v>
      </c>
      <c r="D508" s="13" t="s">
        <v>343</v>
      </c>
      <c r="F508" s="5"/>
      <c r="G508" s="5"/>
      <c r="H508" s="5"/>
      <c r="I508" s="2"/>
      <c r="J508" s="2"/>
      <c r="K508" s="2"/>
      <c r="L508" s="2"/>
      <c r="M508" s="2"/>
      <c r="N508" s="5"/>
      <c r="O508" s="5"/>
      <c r="P508" s="5"/>
      <c r="Q508" s="5"/>
    </row>
    <row r="509" spans="1:17" ht="30" customHeight="1" x14ac:dyDescent="0.25">
      <c r="A509" s="2">
        <v>9508</v>
      </c>
      <c r="B509" s="3" t="str">
        <f>HYPERLINK("https://www.tayninh.gov.vn/", "UBND Ủy ban nhân dân xã Tây Ninh tỉnh Thái Bình")</f>
        <v>UBND Ủy ban nhân dân xã Tây Ninh tỉnh Thái Bình</v>
      </c>
      <c r="C509" s="12" t="s">
        <v>342</v>
      </c>
      <c r="F509" s="5"/>
      <c r="G509" s="5"/>
      <c r="H509" s="5"/>
      <c r="I509" s="2"/>
      <c r="J509" s="2"/>
      <c r="K509" s="2"/>
      <c r="L509" s="2"/>
      <c r="M509" s="2"/>
      <c r="N509" s="5"/>
      <c r="O509" s="5"/>
      <c r="P509" s="5"/>
      <c r="Q509" s="5"/>
    </row>
    <row r="510" spans="1:17" ht="30" customHeight="1" x14ac:dyDescent="0.25">
      <c r="A510" s="2">
        <v>9509</v>
      </c>
      <c r="B510" s="1" t="str">
        <f>HYPERLINK("", "Công an xã Đông Trung tỉnh Thái Bình")</f>
        <v>Công an xã Đông Trung tỉnh Thái Bình</v>
      </c>
      <c r="C510" s="12" t="s">
        <v>342</v>
      </c>
      <c r="D510" s="13"/>
      <c r="F510" s="5"/>
      <c r="G510" s="5"/>
      <c r="H510" s="5"/>
      <c r="I510" s="2"/>
      <c r="J510" s="2"/>
      <c r="K510" s="2"/>
      <c r="L510" s="2"/>
      <c r="M510" s="2"/>
      <c r="N510" s="5"/>
      <c r="O510" s="5"/>
      <c r="P510" s="5"/>
      <c r="Q510" s="5"/>
    </row>
    <row r="511" spans="1:17" ht="30" customHeight="1" x14ac:dyDescent="0.25">
      <c r="A511" s="2">
        <v>9510</v>
      </c>
      <c r="B511" s="3" t="str">
        <f>HYPERLINK("https://dongtrung.tienhai.thaibinh.gov.vn/uy-ban-nhan-dan-xa-dong-trung-041757.html", "UBND Ủy ban nhân dân xã Đông Trung tỉnh Thái Bình")</f>
        <v>UBND Ủy ban nhân dân xã Đông Trung tỉnh Thái Bình</v>
      </c>
      <c r="C511" s="12" t="s">
        <v>342</v>
      </c>
      <c r="F511" s="5"/>
      <c r="G511" s="5"/>
      <c r="H511" s="5"/>
      <c r="I511" s="2"/>
      <c r="J511" s="2"/>
      <c r="K511" s="2"/>
      <c r="L511" s="2"/>
      <c r="M511" s="2"/>
      <c r="N511" s="5"/>
      <c r="O511" s="5"/>
      <c r="P511" s="5"/>
      <c r="Q511" s="5"/>
    </row>
    <row r="512" spans="1:17" ht="30" customHeight="1" x14ac:dyDescent="0.25">
      <c r="A512" s="2">
        <v>9511</v>
      </c>
      <c r="B512" s="3" t="s">
        <v>85</v>
      </c>
      <c r="C512" s="14" t="s">
        <v>1</v>
      </c>
      <c r="D512" s="13" t="s">
        <v>343</v>
      </c>
      <c r="F512" s="5"/>
      <c r="G512" s="5"/>
      <c r="H512" s="5"/>
      <c r="I512" s="2"/>
      <c r="J512" s="2"/>
      <c r="K512" s="2"/>
      <c r="L512" s="2"/>
      <c r="M512" s="2"/>
      <c r="N512" s="5"/>
      <c r="O512" s="5"/>
      <c r="P512" s="5"/>
      <c r="Q512" s="5"/>
    </row>
    <row r="513" spans="1:17" ht="30" customHeight="1" x14ac:dyDescent="0.25">
      <c r="A513" s="2">
        <v>9512</v>
      </c>
      <c r="B513" s="3" t="str">
        <f>HYPERLINK("https://thaibinh.gov.vn/van-ban-phap-luat/van-ban-dieu-hanh/ve-viec-cho-phep-uy-ban-nhan-dan-xa-dong-hoang-huyen-tien-ha.html", "UBND Ủy ban nhân dân xã Đông Hoàng tỉnh Thái Bình")</f>
        <v>UBND Ủy ban nhân dân xã Đông Hoàng tỉnh Thái Bình</v>
      </c>
      <c r="C513" s="12" t="s">
        <v>342</v>
      </c>
      <c r="F513" s="5"/>
      <c r="G513" s="5"/>
      <c r="H513" s="5"/>
      <c r="I513" s="2"/>
      <c r="J513" s="2"/>
      <c r="K513" s="2"/>
      <c r="L513" s="2"/>
      <c r="M513" s="2"/>
      <c r="N513" s="5"/>
      <c r="O513" s="5"/>
      <c r="P513" s="5"/>
      <c r="Q513" s="5"/>
    </row>
    <row r="514" spans="1:17" ht="30" customHeight="1" x14ac:dyDescent="0.25">
      <c r="A514" s="2">
        <v>9513</v>
      </c>
      <c r="B514" s="1" t="str">
        <f>HYPERLINK("", "Công an xã Đông Minh tỉnh Thái Bình")</f>
        <v>Công an xã Đông Minh tỉnh Thái Bình</v>
      </c>
      <c r="C514" s="12" t="s">
        <v>342</v>
      </c>
      <c r="D514" s="13"/>
      <c r="F514" s="5"/>
      <c r="G514" s="5"/>
      <c r="H514" s="5"/>
      <c r="I514" s="2"/>
      <c r="J514" s="2"/>
      <c r="K514" s="2"/>
      <c r="L514" s="2"/>
      <c r="M514" s="2"/>
      <c r="N514" s="5"/>
      <c r="O514" s="5"/>
      <c r="P514" s="5"/>
      <c r="Q514" s="5"/>
    </row>
    <row r="515" spans="1:17" ht="30" customHeight="1" x14ac:dyDescent="0.25">
      <c r="A515" s="2">
        <v>9514</v>
      </c>
      <c r="B515" s="3" t="str">
        <f>HYPERLINK("https://thaibinh.gov.vn/van-ban-phap-luat/van-ban-dieu-hanh/cho-phep-uy-ban-nhan-dan-xa-vu-tien-huyen-vu-thu-chuyen-muc-.html?customDomain=thaibinh.gov.vn", "UBND Ủy ban nhân dân xã Đông Minh tỉnh Thái Bình")</f>
        <v>UBND Ủy ban nhân dân xã Đông Minh tỉnh Thái Bình</v>
      </c>
      <c r="C515" s="12" t="s">
        <v>342</v>
      </c>
      <c r="F515" s="5"/>
      <c r="G515" s="5"/>
      <c r="H515" s="5"/>
      <c r="I515" s="2"/>
      <c r="J515" s="2"/>
      <c r="K515" s="2"/>
      <c r="L515" s="2"/>
      <c r="M515" s="2"/>
      <c r="N515" s="5"/>
      <c r="O515" s="5"/>
      <c r="P515" s="5"/>
      <c r="Q515" s="5"/>
    </row>
    <row r="516" spans="1:17" ht="30" customHeight="1" x14ac:dyDescent="0.25">
      <c r="A516" s="2">
        <v>9515</v>
      </c>
      <c r="B516" s="1" t="str">
        <f>HYPERLINK("", "Công an xã Tây An tỉnh Thái Bình")</f>
        <v>Công an xã Tây An tỉnh Thái Bình</v>
      </c>
      <c r="C516" s="12" t="s">
        <v>342</v>
      </c>
      <c r="F516" s="5"/>
      <c r="G516" s="5"/>
      <c r="H516" s="5"/>
      <c r="I516" s="2"/>
      <c r="J516" s="2"/>
      <c r="K516" s="2"/>
      <c r="L516" s="2"/>
      <c r="M516" s="2"/>
      <c r="N516" s="5"/>
      <c r="O516" s="5"/>
      <c r="P516" s="5"/>
      <c r="Q516" s="5"/>
    </row>
    <row r="517" spans="1:17" ht="30" customHeight="1" x14ac:dyDescent="0.25">
      <c r="A517" s="2">
        <v>9516</v>
      </c>
      <c r="B517" s="3" t="str">
        <f>HYPERLINK("https://thaibinh.gov.vn/van-ban-phap-luat/van-ban-dieu-hanh/ve-viec-cho-phep-uy-ban-nhan-dan-xa-tay-giang-huyen-tien-hai.html?customDomain=thaibinh.gov.vn", "UBND Ủy ban nhân dân xã Tây An tỉnh Thái Bình")</f>
        <v>UBND Ủy ban nhân dân xã Tây An tỉnh Thái Bình</v>
      </c>
      <c r="C517" s="12" t="s">
        <v>342</v>
      </c>
      <c r="F517" s="5"/>
      <c r="G517" s="5"/>
      <c r="H517" s="5"/>
      <c r="I517" s="2"/>
      <c r="J517" s="2"/>
      <c r="K517" s="2"/>
      <c r="L517" s="2"/>
      <c r="M517" s="2"/>
      <c r="N517" s="5"/>
      <c r="O517" s="5"/>
      <c r="P517" s="5"/>
      <c r="Q517" s="5"/>
    </row>
    <row r="518" spans="1:17" ht="30" customHeight="1" x14ac:dyDescent="0.25">
      <c r="A518" s="2">
        <v>9517</v>
      </c>
      <c r="B518" s="3" t="str">
        <f>HYPERLINK("https://www.facebook.com/100071042246293", "Công an xã Đông Phong tỉnh Thái Bình")</f>
        <v>Công an xã Đông Phong tỉnh Thái Bình</v>
      </c>
      <c r="C518" s="12" t="s">
        <v>342</v>
      </c>
      <c r="F518" s="5"/>
      <c r="G518" s="5"/>
      <c r="H518" s="5"/>
      <c r="I518" s="2"/>
      <c r="J518" s="2"/>
      <c r="K518" s="2"/>
      <c r="L518" s="2"/>
      <c r="M518" s="2"/>
      <c r="N518" s="5"/>
      <c r="O518" s="5"/>
      <c r="P518" s="5"/>
      <c r="Q518" s="5"/>
    </row>
    <row r="519" spans="1:17" ht="30" customHeight="1" x14ac:dyDescent="0.25">
      <c r="A519" s="2">
        <v>9518</v>
      </c>
      <c r="B519" s="3" t="str">
        <f>HYPERLINK("https://thaibinh.gov.vn/", "UBND Ủy ban nhân dân xã Đông Phong tỉnh Thái Bình")</f>
        <v>UBND Ủy ban nhân dân xã Đông Phong tỉnh Thái Bình</v>
      </c>
      <c r="C519" s="12" t="s">
        <v>342</v>
      </c>
      <c r="F519" s="5"/>
      <c r="G519" s="5"/>
      <c r="H519" s="5"/>
      <c r="I519" s="2"/>
      <c r="J519" s="2"/>
      <c r="K519" s="2"/>
      <c r="L519" s="2"/>
      <c r="M519" s="2"/>
      <c r="N519" s="5"/>
      <c r="O519" s="5"/>
      <c r="P519" s="5"/>
      <c r="Q519" s="5"/>
    </row>
    <row r="520" spans="1:17" ht="30" customHeight="1" x14ac:dyDescent="0.25">
      <c r="A520" s="2">
        <v>9519</v>
      </c>
      <c r="B520" s="1" t="str">
        <f>HYPERLINK("https://www.facebook.com/profile.php?id=100072482591959", "Công an xã An Ninh tỉnh Thái Bình")</f>
        <v>Công an xã An Ninh tỉnh Thái Bình</v>
      </c>
      <c r="C520" s="12" t="s">
        <v>342</v>
      </c>
      <c r="D520" s="13" t="s">
        <v>343</v>
      </c>
      <c r="F520" s="5"/>
      <c r="G520" s="5"/>
      <c r="H520" s="5"/>
      <c r="I520" s="2"/>
      <c r="J520" s="2"/>
      <c r="K520" s="2"/>
      <c r="L520" s="2"/>
      <c r="M520" s="2"/>
      <c r="N520" s="5"/>
      <c r="O520" s="5"/>
      <c r="P520" s="5"/>
      <c r="Q520" s="5"/>
    </row>
    <row r="521" spans="1:17" ht="30" customHeight="1" x14ac:dyDescent="0.25">
      <c r="A521" s="2">
        <v>9520</v>
      </c>
      <c r="B521" s="3" t="str">
        <f>HYPERLINK("https://kienxuong.thaibinh.gov.vn/cac-don-vi-hanh-chinh/xa-vu-ninh", "UBND Ủy ban nhân dân xã An Ninh tỉnh Thái Bình")</f>
        <v>UBND Ủy ban nhân dân xã An Ninh tỉnh Thái Bình</v>
      </c>
      <c r="C521" s="12" t="s">
        <v>342</v>
      </c>
      <c r="F521" s="5"/>
      <c r="G521" s="5"/>
      <c r="H521" s="5"/>
      <c r="I521" s="2"/>
      <c r="J521" s="2"/>
      <c r="K521" s="2"/>
      <c r="L521" s="2"/>
      <c r="M521" s="2"/>
      <c r="N521" s="5"/>
      <c r="O521" s="5"/>
      <c r="P521" s="5"/>
      <c r="Q521" s="5"/>
    </row>
    <row r="522" spans="1:17" ht="30" customHeight="1" x14ac:dyDescent="0.25">
      <c r="A522" s="2">
        <v>9521</v>
      </c>
      <c r="B522" s="3" t="str">
        <f>HYPERLINK("https://www.facebook.com/Tayson.kienxuong.thaibinh/", "Công an xã Tây Sơn tỉnh Thái Bình")</f>
        <v>Công an xã Tây Sơn tỉnh Thái Bình</v>
      </c>
      <c r="C522" s="12" t="s">
        <v>342</v>
      </c>
      <c r="D522" s="13"/>
      <c r="F522" s="5"/>
      <c r="G522" s="5"/>
      <c r="H522" s="5"/>
      <c r="I522" s="2"/>
      <c r="J522" s="2"/>
      <c r="K522" s="2"/>
      <c r="L522" s="2"/>
      <c r="M522" s="2"/>
      <c r="N522" s="5"/>
      <c r="O522" s="5"/>
      <c r="P522" s="5"/>
      <c r="Q522" s="5"/>
    </row>
    <row r="523" spans="1:17" ht="30" customHeight="1" x14ac:dyDescent="0.25">
      <c r="A523" s="2">
        <v>9522</v>
      </c>
      <c r="B523" s="3" t="str">
        <f>HYPERLINK("https://thaibinh.gov.vn/van-ban-phap-luat/van-ban-dieu-hanh/ve-viec-cho-phep-uy-ban-nhan-dan-xa-tay-son-huyen-kien-xuong.html", "UBND Ủy ban nhân dân xã Tây Sơn tỉnh Thái Bình")</f>
        <v>UBND Ủy ban nhân dân xã Tây Sơn tỉnh Thái Bình</v>
      </c>
      <c r="C523" s="12" t="s">
        <v>342</v>
      </c>
      <c r="F523" s="5"/>
      <c r="G523" s="5"/>
      <c r="H523" s="5"/>
      <c r="I523" s="2"/>
      <c r="J523" s="2"/>
      <c r="K523" s="2"/>
      <c r="L523" s="2"/>
      <c r="M523" s="2"/>
      <c r="N523" s="5"/>
      <c r="O523" s="5"/>
      <c r="P523" s="5"/>
      <c r="Q523" s="5"/>
    </row>
    <row r="524" spans="1:17" ht="30" customHeight="1" x14ac:dyDescent="0.25">
      <c r="A524" s="2">
        <v>9523</v>
      </c>
      <c r="B524" s="3" t="s">
        <v>100</v>
      </c>
      <c r="C524" s="14" t="s">
        <v>1</v>
      </c>
      <c r="F524" s="5"/>
      <c r="G524" s="5"/>
      <c r="H524" s="5"/>
      <c r="I524" s="2"/>
      <c r="J524" s="2"/>
      <c r="K524" s="2"/>
      <c r="L524" s="2"/>
      <c r="M524" s="2"/>
      <c r="N524" s="5"/>
      <c r="O524" s="5"/>
      <c r="P524" s="5"/>
      <c r="Q524" s="5"/>
    </row>
    <row r="525" spans="1:17" ht="30" customHeight="1" x14ac:dyDescent="0.25">
      <c r="A525" s="2">
        <v>9524</v>
      </c>
      <c r="B525" s="3" t="str">
        <f>HYPERLINK("https://thaibinh.gov.vn/van-ban-phap-luat/van-ban-dieu-hanh/ve-viec-cho-phep-uy-ban-nhan-dan-xa-dong-co-huyen-tien-hai-c.html", "UBND Ủy ban nhân dân xã Đông Cơ tỉnh Thái Bình")</f>
        <v>UBND Ủy ban nhân dân xã Đông Cơ tỉnh Thái Bình</v>
      </c>
      <c r="C525" s="12" t="s">
        <v>342</v>
      </c>
      <c r="F525" s="5"/>
      <c r="G525" s="5"/>
      <c r="H525" s="5"/>
      <c r="I525" s="2"/>
      <c r="J525" s="2"/>
      <c r="K525" s="2"/>
      <c r="L525" s="2"/>
      <c r="M525" s="2"/>
      <c r="N525" s="5"/>
      <c r="O525" s="5"/>
      <c r="P525" s="5"/>
      <c r="Q525" s="5"/>
    </row>
    <row r="526" spans="1:17" ht="30" customHeight="1" x14ac:dyDescent="0.25">
      <c r="A526" s="2">
        <v>9525</v>
      </c>
      <c r="B526" s="3" t="str">
        <f>HYPERLINK("https://www.facebook.com/p/C%C3%B4ng-an-x%C3%A3-T%C3%A2y-Giang-100072489274631/", "Công an xã Tây Giang tỉnh Thái Bình")</f>
        <v>Công an xã Tây Giang tỉnh Thái Bình</v>
      </c>
      <c r="C526" s="12" t="s">
        <v>342</v>
      </c>
      <c r="D526" s="13" t="s">
        <v>343</v>
      </c>
      <c r="F526" s="5"/>
      <c r="G526" s="5"/>
      <c r="H526" s="5"/>
      <c r="I526" s="2"/>
      <c r="J526" s="2"/>
      <c r="K526" s="2"/>
      <c r="L526" s="2"/>
      <c r="M526" s="2"/>
      <c r="N526" s="5"/>
      <c r="O526" s="5"/>
      <c r="P526" s="5"/>
      <c r="Q526" s="5"/>
    </row>
    <row r="527" spans="1:17" ht="30" customHeight="1" x14ac:dyDescent="0.25">
      <c r="A527" s="2">
        <v>9526</v>
      </c>
      <c r="B527" s="3" t="str">
        <f>HYPERLINK("https://thaibinh.gov.vn/van-ban-phap-luat/van-ban-dieu-hanh/ve-viec-cho-phep-uy-ban-nhan-dan-xa-tay-giang-huyen-tien-hai.html", "UBND Ủy ban nhân dân xã Tây Giang tỉnh Thái Bình")</f>
        <v>UBND Ủy ban nhân dân xã Tây Giang tỉnh Thái Bình</v>
      </c>
      <c r="C527" s="12" t="s">
        <v>342</v>
      </c>
      <c r="F527" s="5"/>
      <c r="G527" s="5"/>
      <c r="H527" s="5"/>
      <c r="I527" s="2"/>
      <c r="J527" s="2"/>
      <c r="K527" s="2"/>
      <c r="L527" s="2"/>
      <c r="M527" s="2"/>
      <c r="N527" s="5"/>
      <c r="O527" s="5"/>
      <c r="P527" s="5"/>
      <c r="Q527" s="5"/>
    </row>
    <row r="528" spans="1:17" ht="30" customHeight="1" x14ac:dyDescent="0.25">
      <c r="A528" s="2">
        <v>9527</v>
      </c>
      <c r="B528" s="3" t="s">
        <v>101</v>
      </c>
      <c r="C528" s="14" t="s">
        <v>1</v>
      </c>
      <c r="D528" s="13" t="s">
        <v>343</v>
      </c>
      <c r="F528" s="5"/>
      <c r="G528" s="5"/>
      <c r="H528" s="5"/>
      <c r="I528" s="2"/>
      <c r="J528" s="2"/>
      <c r="K528" s="2"/>
      <c r="L528" s="2"/>
      <c r="M528" s="2"/>
      <c r="N528" s="5"/>
      <c r="O528" s="5"/>
      <c r="P528" s="5"/>
      <c r="Q528" s="5"/>
    </row>
    <row r="529" spans="1:17" ht="30" customHeight="1" x14ac:dyDescent="0.25">
      <c r="A529" s="2">
        <v>9528</v>
      </c>
      <c r="B529" s="3" t="str">
        <f>HYPERLINK("https://donglam.tienhai.thaibinh.gov.vn/", "UBND Ủy ban nhân dân xã Đông Lâm tỉnh Thái Bình")</f>
        <v>UBND Ủy ban nhân dân xã Đông Lâm tỉnh Thái Bình</v>
      </c>
      <c r="C529" s="12" t="s">
        <v>342</v>
      </c>
      <c r="F529" s="5"/>
      <c r="G529" s="5"/>
      <c r="H529" s="5"/>
      <c r="I529" s="2"/>
      <c r="J529" s="2"/>
      <c r="K529" s="2"/>
      <c r="L529" s="2"/>
      <c r="M529" s="2"/>
      <c r="N529" s="5"/>
      <c r="O529" s="5"/>
      <c r="P529" s="5"/>
      <c r="Q529" s="5"/>
    </row>
    <row r="530" spans="1:17" ht="30" customHeight="1" x14ac:dyDescent="0.25">
      <c r="A530" s="2">
        <v>9529</v>
      </c>
      <c r="B530" s="1" t="str">
        <f>HYPERLINK("https://www.facebook.com/profile.php?id=100081125221609", "Công an xã Phương Công tỉnh Thái Bình")</f>
        <v>Công an xã Phương Công tỉnh Thái Bình</v>
      </c>
      <c r="C530" s="12" t="s">
        <v>342</v>
      </c>
      <c r="D530" s="13" t="s">
        <v>343</v>
      </c>
      <c r="F530" s="5"/>
      <c r="G530" s="5"/>
      <c r="H530" s="5"/>
      <c r="I530" s="2"/>
      <c r="J530" s="2"/>
      <c r="K530" s="2"/>
      <c r="L530" s="2"/>
      <c r="M530" s="2"/>
      <c r="N530" s="5"/>
      <c r="O530" s="5"/>
      <c r="P530" s="5"/>
      <c r="Q530" s="5"/>
    </row>
    <row r="531" spans="1:17" ht="30" customHeight="1" x14ac:dyDescent="0.25">
      <c r="A531" s="2">
        <v>9530</v>
      </c>
      <c r="B531" s="3" t="str">
        <f>HYPERLINK("https://thaibinh.gov.vn/", "UBND Ủy ban nhân dân xã Phương Công tỉnh Thái Bình")</f>
        <v>UBND Ủy ban nhân dân xã Phương Công tỉnh Thái Bình</v>
      </c>
      <c r="C531" s="12" t="s">
        <v>342</v>
      </c>
      <c r="F531" s="5"/>
      <c r="G531" s="5"/>
      <c r="H531" s="5"/>
      <c r="I531" s="2"/>
      <c r="J531" s="2"/>
      <c r="K531" s="2"/>
      <c r="L531" s="2"/>
      <c r="M531" s="2"/>
      <c r="N531" s="5"/>
      <c r="O531" s="5"/>
      <c r="P531" s="5"/>
      <c r="Q531" s="5"/>
    </row>
    <row r="532" spans="1:17" ht="30" customHeight="1" x14ac:dyDescent="0.25">
      <c r="A532" s="2">
        <v>9531</v>
      </c>
      <c r="B532" s="1" t="str">
        <f>HYPERLINK("", "Công an xã Tây Phong tỉnh Thái Bình")</f>
        <v>Công an xã Tây Phong tỉnh Thái Bình</v>
      </c>
      <c r="C532" s="12" t="s">
        <v>342</v>
      </c>
      <c r="D532" s="13"/>
      <c r="F532" s="5"/>
      <c r="G532" s="5"/>
      <c r="H532" s="5"/>
      <c r="I532" s="2"/>
      <c r="J532" s="2"/>
      <c r="K532" s="2"/>
      <c r="L532" s="2"/>
      <c r="M532" s="2"/>
      <c r="N532" s="5"/>
      <c r="O532" s="5"/>
      <c r="P532" s="5"/>
      <c r="Q532" s="5"/>
    </row>
    <row r="533" spans="1:17" ht="30" customHeight="1" x14ac:dyDescent="0.25">
      <c r="A533" s="2">
        <v>9532</v>
      </c>
      <c r="B533" s="3" t="str">
        <f>HYPERLINK("https://thaibinh.gov.vn/van-ban-phap-luat/van-ban-dieu-hanh/ve-viec-cho-phep-uy-ban-nhan-dan-xa-tay-phong-huyen-tien-hai.html", "UBND Ủy ban nhân dân xã Tây Phong tỉnh Thái Bình")</f>
        <v>UBND Ủy ban nhân dân xã Tây Phong tỉnh Thái Bình</v>
      </c>
      <c r="C533" s="12" t="s">
        <v>342</v>
      </c>
      <c r="F533" s="5"/>
      <c r="G533" s="5"/>
      <c r="H533" s="5"/>
      <c r="I533" s="2"/>
      <c r="J533" s="2"/>
      <c r="K533" s="2"/>
      <c r="L533" s="2"/>
      <c r="M533" s="2"/>
      <c r="N533" s="5"/>
      <c r="O533" s="5"/>
      <c r="P533" s="5"/>
      <c r="Q533" s="5"/>
    </row>
    <row r="534" spans="1:17" ht="30" customHeight="1" x14ac:dyDescent="0.25">
      <c r="A534" s="2">
        <v>9533</v>
      </c>
      <c r="B534" s="3" t="str">
        <f>HYPERLINK("https://www.facebook.com/p/C%C3%B4ng-an-x%C3%A3-T%C3%A2y-Ti%E1%BA%BFn-Ti%E1%BB%81n-H%E1%BA%A3i-Th%C3%A1i-B%C3%ACnh-100062863974205/?locale=sl_SI", "Công an xã Tây Tiến tỉnh Thái Bình")</f>
        <v>Công an xã Tây Tiến tỉnh Thái Bình</v>
      </c>
      <c r="C534" s="12" t="s">
        <v>342</v>
      </c>
      <c r="D534" s="13" t="s">
        <v>343</v>
      </c>
      <c r="F534" s="5"/>
      <c r="G534" s="5"/>
      <c r="H534" s="5"/>
      <c r="I534" s="2"/>
      <c r="J534" s="2"/>
      <c r="K534" s="2"/>
      <c r="L534" s="2"/>
      <c r="M534" s="2"/>
      <c r="N534" s="5"/>
      <c r="O534" s="5"/>
      <c r="P534" s="5"/>
      <c r="Q534" s="5"/>
    </row>
    <row r="535" spans="1:17" ht="30" customHeight="1" x14ac:dyDescent="0.25">
      <c r="A535" s="2">
        <v>9534</v>
      </c>
      <c r="B535" s="3" t="str">
        <f>HYPERLINK("https://thaibinh.gov.vn/van-ban-phap-luat/van-ban-dieu-hanh/ve-viec-cho-phep-uy-ban-nhan-dan-xa-tay-tien-chuyen-muc-dich.html", "UBND Ủy ban nhân dân xã Tây Tiến tỉnh Thái Bình")</f>
        <v>UBND Ủy ban nhân dân xã Tây Tiến tỉnh Thái Bình</v>
      </c>
      <c r="C535" s="12" t="s">
        <v>342</v>
      </c>
      <c r="F535" s="5"/>
      <c r="G535" s="5"/>
      <c r="H535" s="5"/>
      <c r="I535" s="2"/>
      <c r="J535" s="2"/>
      <c r="K535" s="2"/>
      <c r="L535" s="2"/>
      <c r="M535" s="2"/>
      <c r="N535" s="5"/>
      <c r="O535" s="5"/>
      <c r="P535" s="5"/>
      <c r="Q535" s="5"/>
    </row>
    <row r="536" spans="1:17" ht="30" customHeight="1" x14ac:dyDescent="0.25">
      <c r="A536" s="2">
        <v>9535</v>
      </c>
      <c r="B536" s="1" t="str">
        <f>HYPERLINK("", "Công an xã Nam Cường tỉnh Thái Bình")</f>
        <v>Công an xã Nam Cường tỉnh Thái Bình</v>
      </c>
      <c r="C536" s="12" t="s">
        <v>342</v>
      </c>
      <c r="F536" s="5"/>
      <c r="G536" s="5"/>
      <c r="H536" s="5"/>
      <c r="I536" s="2"/>
      <c r="J536" s="2"/>
      <c r="K536" s="2"/>
      <c r="L536" s="2"/>
      <c r="M536" s="2"/>
      <c r="N536" s="5"/>
      <c r="O536" s="5"/>
      <c r="P536" s="5"/>
      <c r="Q536" s="5"/>
    </row>
    <row r="537" spans="1:17" ht="30" customHeight="1" x14ac:dyDescent="0.25">
      <c r="A537" s="2">
        <v>9536</v>
      </c>
      <c r="B537" s="3" t="str">
        <f>HYPERLINK("https://namcuong.tienhai.thaibinh.gov.vn/", "UBND Ủy ban nhân dân xã Nam Cường tỉnh Thái Bình")</f>
        <v>UBND Ủy ban nhân dân xã Nam Cường tỉnh Thái Bình</v>
      </c>
      <c r="C537" s="12" t="s">
        <v>342</v>
      </c>
      <c r="F537" s="5"/>
      <c r="G537" s="5"/>
      <c r="H537" s="5"/>
      <c r="I537" s="2"/>
      <c r="J537" s="2"/>
      <c r="K537" s="2"/>
      <c r="L537" s="2"/>
      <c r="M537" s="2"/>
      <c r="N537" s="5"/>
      <c r="O537" s="5"/>
      <c r="P537" s="5"/>
      <c r="Q537" s="5"/>
    </row>
    <row r="538" spans="1:17" ht="30" customHeight="1" x14ac:dyDescent="0.25">
      <c r="A538" s="2">
        <v>9537</v>
      </c>
      <c r="B538" s="1" t="str">
        <f>HYPERLINK("https://www.facebook.com/profile.php?id=100072158541042", "Công an xã Vân Trường tỉnh Thái Bình")</f>
        <v>Công an xã Vân Trường tỉnh Thái Bình</v>
      </c>
      <c r="C538" s="12" t="s">
        <v>342</v>
      </c>
      <c r="D538" s="11" t="s">
        <v>343</v>
      </c>
      <c r="F538" s="5"/>
      <c r="G538" s="5"/>
      <c r="H538" s="5"/>
      <c r="I538" s="2"/>
      <c r="J538" s="2"/>
      <c r="K538" s="2"/>
      <c r="L538" s="2"/>
      <c r="M538" s="2"/>
      <c r="N538" s="5"/>
      <c r="O538" s="5"/>
      <c r="P538" s="5"/>
      <c r="Q538" s="5"/>
    </row>
    <row r="539" spans="1:17" ht="30" customHeight="1" x14ac:dyDescent="0.25">
      <c r="A539" s="2">
        <v>9538</v>
      </c>
      <c r="B539" s="3" t="str">
        <f>HYPERLINK("https://thaibinh.gov.vn/van-ban-phap-luat/van-ban-dieu-hanh/ve-viec-cho-phep-uy-ban-nhan-dan-xa-van-truong-huyen-tien-ha.html", "UBND Ủy ban nhân dân xã Vân Trường tỉnh Thái Bình")</f>
        <v>UBND Ủy ban nhân dân xã Vân Trường tỉnh Thái Bình</v>
      </c>
      <c r="C539" s="12" t="s">
        <v>342</v>
      </c>
      <c r="F539" s="5"/>
      <c r="G539" s="5"/>
      <c r="H539" s="5"/>
      <c r="I539" s="2"/>
      <c r="J539" s="2"/>
      <c r="K539" s="2"/>
      <c r="L539" s="2"/>
      <c r="M539" s="2"/>
      <c r="N539" s="5"/>
      <c r="O539" s="5"/>
      <c r="P539" s="5"/>
      <c r="Q539" s="5"/>
    </row>
    <row r="540" spans="1:17" ht="30" customHeight="1" x14ac:dyDescent="0.25">
      <c r="A540" s="2">
        <v>9539</v>
      </c>
      <c r="B540" s="1" t="str">
        <f>HYPERLINK("", "Công an xã Nam Thắng tỉnh Thái Bình")</f>
        <v>Công an xã Nam Thắng tỉnh Thái Bình</v>
      </c>
      <c r="C540" s="12" t="s">
        <v>342</v>
      </c>
      <c r="F540" s="5"/>
      <c r="G540" s="5"/>
      <c r="H540" s="5"/>
      <c r="I540" s="2"/>
      <c r="J540" s="2"/>
      <c r="K540" s="2"/>
      <c r="L540" s="2"/>
      <c r="M540" s="2"/>
      <c r="N540" s="5"/>
      <c r="O540" s="5"/>
      <c r="P540" s="5"/>
      <c r="Q540" s="5"/>
    </row>
    <row r="541" spans="1:17" ht="30" customHeight="1" x14ac:dyDescent="0.25">
      <c r="A541" s="2">
        <v>9540</v>
      </c>
      <c r="B541" s="3" t="str">
        <f>HYPERLINK("https://thaibinh.gov.vn/van-ban-phap-luat/van-ban-dieu-hanh/cho-phep-ubnd-xa-nam-thang-huyen-tien-hai-su-dung-dat-de-thu.html", "UBND Ủy ban nhân dân xã Nam Thắng tỉnh Thái Bình")</f>
        <v>UBND Ủy ban nhân dân xã Nam Thắng tỉnh Thái Bình</v>
      </c>
      <c r="C541" s="12" t="s">
        <v>342</v>
      </c>
      <c r="F541" s="5"/>
      <c r="G541" s="5"/>
      <c r="H541" s="5"/>
      <c r="I541" s="2"/>
      <c r="J541" s="2"/>
      <c r="K541" s="2"/>
      <c r="L541" s="2"/>
      <c r="M541" s="2"/>
      <c r="N541" s="5"/>
      <c r="O541" s="5"/>
      <c r="P541" s="5"/>
      <c r="Q541" s="5"/>
    </row>
    <row r="542" spans="1:17" ht="30" customHeight="1" x14ac:dyDescent="0.25">
      <c r="A542" s="2">
        <v>9541</v>
      </c>
      <c r="B542" s="1" t="str">
        <f>HYPERLINK("", "Công an xã Nam Chính tỉnh Thái Bình")</f>
        <v>Công an xã Nam Chính tỉnh Thái Bình</v>
      </c>
      <c r="C542" s="12" t="s">
        <v>342</v>
      </c>
      <c r="D542" s="13"/>
      <c r="F542" s="5"/>
      <c r="G542" s="5"/>
      <c r="H542" s="5"/>
      <c r="I542" s="2"/>
      <c r="J542" s="2"/>
      <c r="K542" s="2"/>
      <c r="L542" s="2"/>
      <c r="M542" s="2"/>
      <c r="N542" s="5"/>
      <c r="O542" s="5"/>
      <c r="P542" s="5"/>
      <c r="Q542" s="5"/>
    </row>
    <row r="543" spans="1:17" ht="30" customHeight="1" x14ac:dyDescent="0.25">
      <c r="A543" s="2">
        <v>9542</v>
      </c>
      <c r="B543" s="3" t="str">
        <f>HYPERLINK("https://kienxuong.thaibinh.gov.vn/cac-don-vi-hanh-chinh/xa-nam-binh", "UBND Ủy ban nhân dân xã Nam Chính tỉnh Thái Bình")</f>
        <v>UBND Ủy ban nhân dân xã Nam Chính tỉnh Thái Bình</v>
      </c>
      <c r="C543" s="12" t="s">
        <v>342</v>
      </c>
      <c r="F543" s="5"/>
      <c r="G543" s="5"/>
      <c r="H543" s="5"/>
      <c r="I543" s="2"/>
      <c r="J543" s="2"/>
      <c r="K543" s="2"/>
      <c r="L543" s="2"/>
      <c r="M543" s="2"/>
      <c r="N543" s="5"/>
      <c r="O543" s="5"/>
      <c r="P543" s="5"/>
      <c r="Q543" s="5"/>
    </row>
    <row r="544" spans="1:17" ht="30" customHeight="1" x14ac:dyDescent="0.25">
      <c r="A544" s="2">
        <v>9543</v>
      </c>
      <c r="B544" s="3" t="str">
        <f>HYPERLINK("https://www.facebook.com/p/C%C3%B4ng-An-X%C3%A3-B%E1%BA%AFc-H%E1%BA%A3i-100071327843931/", "Công an xã Bắc Hải tỉnh Thái Bình")</f>
        <v>Công an xã Bắc Hải tỉnh Thái Bình</v>
      </c>
      <c r="C544" s="12" t="s">
        <v>342</v>
      </c>
      <c r="D544" s="13" t="s">
        <v>343</v>
      </c>
      <c r="F544" s="5"/>
      <c r="G544" s="5"/>
      <c r="H544" s="5"/>
      <c r="I544" s="2"/>
      <c r="J544" s="2"/>
      <c r="K544" s="2"/>
      <c r="L544" s="2"/>
      <c r="M544" s="2"/>
      <c r="N544" s="5"/>
      <c r="O544" s="5"/>
      <c r="P544" s="5"/>
      <c r="Q544" s="5"/>
    </row>
    <row r="545" spans="1:17" ht="30" customHeight="1" x14ac:dyDescent="0.25">
      <c r="A545" s="2">
        <v>9544</v>
      </c>
      <c r="B545" s="3" t="str">
        <f>HYPERLINK("https://thaibinh.gov.vn/van-ban-phap-luat/van-ban-dieu-hanh/ve-viec-cho-phep-uy-ban-nhan-dan-xa-bac-hai-huyen-tien-hai-c.html", "UBND Ủy ban nhân dân xã Bắc Hải tỉnh Thái Bình")</f>
        <v>UBND Ủy ban nhân dân xã Bắc Hải tỉnh Thái Bình</v>
      </c>
      <c r="C545" s="12" t="s">
        <v>342</v>
      </c>
      <c r="F545" s="5"/>
      <c r="G545" s="5"/>
      <c r="H545" s="5"/>
      <c r="I545" s="2"/>
      <c r="J545" s="2"/>
      <c r="K545" s="2"/>
      <c r="L545" s="2"/>
      <c r="M545" s="2"/>
      <c r="N545" s="5"/>
      <c r="O545" s="5"/>
      <c r="P545" s="5"/>
      <c r="Q545" s="5"/>
    </row>
    <row r="546" spans="1:17" ht="30" customHeight="1" x14ac:dyDescent="0.25">
      <c r="A546" s="2">
        <v>9545</v>
      </c>
      <c r="B546" s="1" t="str">
        <f>HYPERLINK("", "Công an xã Nam Thịnh tỉnh Thái Bình")</f>
        <v>Công an xã Nam Thịnh tỉnh Thái Bình</v>
      </c>
      <c r="C546" s="12" t="s">
        <v>342</v>
      </c>
      <c r="D546" s="13"/>
      <c r="F546" s="5"/>
      <c r="G546" s="5"/>
      <c r="H546" s="5"/>
      <c r="I546" s="2"/>
      <c r="J546" s="2"/>
      <c r="K546" s="2"/>
      <c r="L546" s="2"/>
      <c r="M546" s="2"/>
      <c r="N546" s="5"/>
      <c r="O546" s="5"/>
      <c r="P546" s="5"/>
      <c r="Q546" s="5"/>
    </row>
    <row r="547" spans="1:17" ht="30" customHeight="1" x14ac:dyDescent="0.25">
      <c r="A547" s="2">
        <v>9546</v>
      </c>
      <c r="B547" s="3" t="str">
        <f>HYPERLINK("https://thaibinh.gov.vn/van-ban-phap-luat/quyet-dinh-cho-phep-ubnd-xa-nam-thinh-huyen-tien-hai-duoc-su.html", "UBND Ủy ban nhân dân xã Nam Thịnh tỉnh Thái Bình")</f>
        <v>UBND Ủy ban nhân dân xã Nam Thịnh tỉnh Thái Bình</v>
      </c>
      <c r="C547" s="12" t="s">
        <v>342</v>
      </c>
      <c r="F547" s="5"/>
      <c r="G547" s="5"/>
      <c r="H547" s="5"/>
      <c r="I547" s="2"/>
      <c r="J547" s="2"/>
      <c r="K547" s="2"/>
      <c r="L547" s="2"/>
      <c r="M547" s="2"/>
      <c r="N547" s="5"/>
      <c r="O547" s="5"/>
      <c r="P547" s="5"/>
      <c r="Q547" s="5"/>
    </row>
    <row r="548" spans="1:17" ht="30" customHeight="1" x14ac:dyDescent="0.25">
      <c r="A548" s="2">
        <v>9547</v>
      </c>
      <c r="B548" s="3" t="str">
        <f>HYPERLINK("https://www.facebook.com/congannamha.19.8.1945/", "Công an xã Nam Hà tỉnh Thái Bình")</f>
        <v>Công an xã Nam Hà tỉnh Thái Bình</v>
      </c>
      <c r="C548" s="12" t="s">
        <v>342</v>
      </c>
      <c r="F548" s="5"/>
      <c r="G548" s="5"/>
      <c r="H548" s="5"/>
      <c r="I548" s="2"/>
      <c r="J548" s="2"/>
      <c r="K548" s="2"/>
      <c r="L548" s="2"/>
      <c r="M548" s="2"/>
      <c r="N548" s="5"/>
      <c r="O548" s="5"/>
      <c r="P548" s="5"/>
      <c r="Q548" s="5"/>
    </row>
    <row r="549" spans="1:17" ht="30" customHeight="1" x14ac:dyDescent="0.25">
      <c r="A549" s="2">
        <v>9548</v>
      </c>
      <c r="B549" s="3" t="str">
        <f>HYPERLINK("https://kienxuong.thaibinh.gov.vn/cac-don-vi-hanh-chinh/xa-nam-binh", "UBND Ủy ban nhân dân xã Nam Hà tỉnh Thái Bình")</f>
        <v>UBND Ủy ban nhân dân xã Nam Hà tỉnh Thái Bình</v>
      </c>
      <c r="C549" s="12" t="s">
        <v>342</v>
      </c>
      <c r="F549" s="5"/>
      <c r="G549" s="5"/>
      <c r="H549" s="5"/>
      <c r="I549" s="2"/>
      <c r="J549" s="2"/>
      <c r="K549" s="2"/>
      <c r="L549" s="2"/>
      <c r="M549" s="2"/>
      <c r="N549" s="5"/>
      <c r="O549" s="5"/>
      <c r="P549" s="5"/>
      <c r="Q549" s="5"/>
    </row>
    <row r="550" spans="1:17" ht="30" customHeight="1" x14ac:dyDescent="0.25">
      <c r="A550" s="2">
        <v>9549</v>
      </c>
      <c r="B550" s="1" t="str">
        <f>HYPERLINK("https://www.facebook.com/profile.php?id=100072479108806", "Công an xã Nam Thanh tỉnh Thái Bình")</f>
        <v>Công an xã Nam Thanh tỉnh Thái Bình</v>
      </c>
      <c r="C550" s="12" t="s">
        <v>342</v>
      </c>
      <c r="D550" s="13" t="s">
        <v>343</v>
      </c>
      <c r="F550" s="5"/>
      <c r="G550" s="5"/>
      <c r="H550" s="5"/>
      <c r="I550" s="2"/>
      <c r="J550" s="2"/>
      <c r="K550" s="2"/>
      <c r="L550" s="2"/>
      <c r="M550" s="2"/>
      <c r="N550" s="5"/>
      <c r="O550" s="5"/>
      <c r="P550" s="5"/>
      <c r="Q550" s="5"/>
    </row>
    <row r="551" spans="1:17" ht="30" customHeight="1" x14ac:dyDescent="0.25">
      <c r="A551" s="2">
        <v>9550</v>
      </c>
      <c r="B551" s="3" t="str">
        <f>HYPERLINK("https://thaibinh.gov.vn/van-ban-phap-luat/van-ban-dieu-hanh/ve-viec-cho-phep-uy-ban-nhan-dan-xa-nam-thanh-huyen-tien-hai.html", "UBND Ủy ban nhân dân xã Nam Thanh tỉnh Thái Bình")</f>
        <v>UBND Ủy ban nhân dân xã Nam Thanh tỉnh Thái Bình</v>
      </c>
      <c r="C551" s="12" t="s">
        <v>342</v>
      </c>
      <c r="F551" s="5"/>
      <c r="G551" s="5"/>
      <c r="H551" s="5"/>
      <c r="I551" s="2"/>
      <c r="J551" s="2"/>
      <c r="K551" s="2"/>
      <c r="L551" s="2"/>
      <c r="M551" s="2"/>
      <c r="N551" s="5"/>
      <c r="O551" s="5"/>
      <c r="P551" s="5"/>
      <c r="Q551" s="5"/>
    </row>
    <row r="552" spans="1:17" ht="30" customHeight="1" x14ac:dyDescent="0.25">
      <c r="A552" s="2">
        <v>9551</v>
      </c>
      <c r="B552" s="3" t="str">
        <f>HYPERLINK("https://www.facebook.com/p/C%C3%B4ng-an-x%C3%A3-Nam-Trung-100072050875000/", "Công an xã Nam Trung tỉnh Thái Bình")</f>
        <v>Công an xã Nam Trung tỉnh Thái Bình</v>
      </c>
      <c r="C552" s="12" t="s">
        <v>342</v>
      </c>
      <c r="D552" s="13" t="s">
        <v>343</v>
      </c>
      <c r="F552" s="5"/>
      <c r="G552" s="5"/>
      <c r="H552" s="5"/>
      <c r="I552" s="2"/>
      <c r="J552" s="2"/>
      <c r="K552" s="2"/>
      <c r="L552" s="2"/>
      <c r="M552" s="2"/>
      <c r="N552" s="5"/>
      <c r="O552" s="5"/>
      <c r="P552" s="5"/>
      <c r="Q552" s="5"/>
    </row>
    <row r="553" spans="1:17" ht="30" customHeight="1" x14ac:dyDescent="0.25">
      <c r="A553" s="2">
        <v>9552</v>
      </c>
      <c r="B553" s="3" t="str">
        <f>HYPERLINK("https://thaibinh.gov.vn/van-ban-phap-luat/van-ban-dieu-hanh/ve-viec-cho-phep-uy-ban-nhan-dan-xa-nam-trung-huyen-tien-hai.html", "UBND Ủy ban nhân dân xã Nam Trung tỉnh Thái Bình")</f>
        <v>UBND Ủy ban nhân dân xã Nam Trung tỉnh Thái Bình</v>
      </c>
      <c r="C553" s="12" t="s">
        <v>342</v>
      </c>
      <c r="F553" s="5"/>
      <c r="G553" s="5"/>
      <c r="H553" s="5"/>
      <c r="I553" s="2"/>
      <c r="J553" s="2"/>
      <c r="K553" s="2"/>
      <c r="L553" s="2"/>
      <c r="M553" s="2"/>
      <c r="N553" s="5"/>
      <c r="O553" s="5"/>
      <c r="P553" s="5"/>
      <c r="Q553" s="5"/>
    </row>
    <row r="554" spans="1:17" ht="30" customHeight="1" x14ac:dyDescent="0.25">
      <c r="A554" s="2">
        <v>9553</v>
      </c>
      <c r="B554" s="3" t="s">
        <v>102</v>
      </c>
      <c r="C554" s="14" t="s">
        <v>1</v>
      </c>
      <c r="D554" s="11" t="s">
        <v>343</v>
      </c>
      <c r="F554" s="5"/>
      <c r="G554" s="5"/>
      <c r="H554" s="5"/>
      <c r="I554" s="2"/>
      <c r="J554" s="2"/>
      <c r="K554" s="2"/>
      <c r="L554" s="2"/>
      <c r="M554" s="2"/>
      <c r="N554" s="5"/>
      <c r="O554" s="5"/>
      <c r="P554" s="5"/>
      <c r="Q554" s="5"/>
    </row>
    <row r="555" spans="1:17" ht="30" customHeight="1" x14ac:dyDescent="0.25">
      <c r="A555" s="2">
        <v>9554</v>
      </c>
      <c r="B555" s="3" t="str">
        <f>HYPERLINK("https://dichvucong.namdinh.gov.vn/portaldvc/KenhTin/dich-vu-cong-truc-tuyen.aspx?_dv=C78DE14F-E063-9CEE-026B-9F3F49675801", "UBND Ủy ban nhân dân xã Nam Hồng tỉnh Thái Bình")</f>
        <v>UBND Ủy ban nhân dân xã Nam Hồng tỉnh Thái Bình</v>
      </c>
      <c r="C555" s="12" t="s">
        <v>342</v>
      </c>
      <c r="F555" s="5"/>
      <c r="G555" s="5"/>
      <c r="H555" s="5"/>
      <c r="I555" s="2"/>
      <c r="J555" s="2"/>
      <c r="K555" s="2"/>
      <c r="L555" s="2"/>
      <c r="M555" s="2"/>
      <c r="N555" s="5"/>
      <c r="O555" s="5"/>
      <c r="P555" s="5"/>
      <c r="Q555" s="5"/>
    </row>
    <row r="556" spans="1:17" ht="30" customHeight="1" x14ac:dyDescent="0.25">
      <c r="A556" s="2">
        <v>9555</v>
      </c>
      <c r="B556" s="1" t="str">
        <f>HYPERLINK("https://www.facebook.com/profile.php?id=100086802710113", "Công an xã Nam Hưng tỉnh Thái Bình")</f>
        <v>Công an xã Nam Hưng tỉnh Thái Bình</v>
      </c>
      <c r="C556" s="12" t="s">
        <v>342</v>
      </c>
      <c r="D556" s="13" t="s">
        <v>343</v>
      </c>
      <c r="F556" s="5"/>
      <c r="G556" s="5"/>
      <c r="H556" s="5"/>
      <c r="I556" s="2"/>
      <c r="J556" s="2"/>
      <c r="K556" s="2"/>
      <c r="L556" s="2"/>
      <c r="M556" s="2"/>
      <c r="N556" s="5"/>
      <c r="O556" s="5"/>
      <c r="P556" s="5"/>
      <c r="Q556" s="5"/>
    </row>
    <row r="557" spans="1:17" ht="30" customHeight="1" x14ac:dyDescent="0.25">
      <c r="A557" s="2">
        <v>9556</v>
      </c>
      <c r="B557" s="3" t="str">
        <f>HYPERLINK("https://tienhai.thaibinh.gov.vn/", "UBND Ủy ban nhân dân xã Nam Hưng tỉnh Thái Bình")</f>
        <v>UBND Ủy ban nhân dân xã Nam Hưng tỉnh Thái Bình</v>
      </c>
      <c r="C557" s="12" t="s">
        <v>342</v>
      </c>
      <c r="F557" s="5"/>
      <c r="G557" s="5"/>
      <c r="H557" s="5"/>
      <c r="I557" s="2"/>
      <c r="J557" s="2"/>
      <c r="K557" s="2"/>
      <c r="L557" s="2"/>
      <c r="M557" s="2"/>
      <c r="N557" s="5"/>
      <c r="O557" s="5"/>
      <c r="P557" s="5"/>
      <c r="Q557" s="5"/>
    </row>
    <row r="558" spans="1:17" ht="30" customHeight="1" x14ac:dyDescent="0.25">
      <c r="A558" s="2">
        <v>9557</v>
      </c>
      <c r="B558" s="1" t="str">
        <f>HYPERLINK("", "Công an xã Nam Hải tỉnh Thái Bình")</f>
        <v>Công an xã Nam Hải tỉnh Thái Bình</v>
      </c>
      <c r="C558" s="12" t="s">
        <v>342</v>
      </c>
      <c r="D558" s="13"/>
      <c r="F558" s="5"/>
      <c r="G558" s="5"/>
      <c r="H558" s="5"/>
      <c r="I558" s="2"/>
      <c r="J558" s="2"/>
      <c r="K558" s="2"/>
      <c r="L558" s="2"/>
      <c r="M558" s="2"/>
      <c r="N558" s="5"/>
      <c r="O558" s="5"/>
      <c r="P558" s="5"/>
      <c r="Q558" s="5"/>
    </row>
    <row r="559" spans="1:17" ht="30" customHeight="1" x14ac:dyDescent="0.25">
      <c r="A559" s="2">
        <v>9558</v>
      </c>
      <c r="B559" s="3" t="str">
        <f>HYPERLINK("https://thaibinh.gov.vn/van-ban-phap-luat/van-ban-dieu-hanh/ve-viec-cho-phep-uy-ban-nhan-dan-xa-nam-hai-huyen-tien-hai-d.html?customDomain=thaibinh.gov.vn", "UBND Ủy ban nhân dân xã Nam Hải tỉnh Thái Bình")</f>
        <v>UBND Ủy ban nhân dân xã Nam Hải tỉnh Thái Bình</v>
      </c>
      <c r="C559" s="12" t="s">
        <v>342</v>
      </c>
      <c r="F559" s="5"/>
      <c r="G559" s="5"/>
      <c r="H559" s="5"/>
      <c r="I559" s="2"/>
      <c r="J559" s="2"/>
      <c r="K559" s="2"/>
      <c r="L559" s="2"/>
      <c r="M559" s="2"/>
      <c r="N559" s="5"/>
      <c r="O559" s="5"/>
      <c r="P559" s="5"/>
      <c r="Q559" s="5"/>
    </row>
    <row r="560" spans="1:17" ht="30" customHeight="1" x14ac:dyDescent="0.25">
      <c r="A560" s="2">
        <v>9559</v>
      </c>
      <c r="B560" s="1" t="str">
        <f>HYPERLINK("https://www.facebook.com/profile.php?id=100071860307251", "Công an xã Nam Phú tỉnh Thái Bình")</f>
        <v>Công an xã Nam Phú tỉnh Thái Bình</v>
      </c>
      <c r="C560" s="12" t="s">
        <v>342</v>
      </c>
      <c r="D560" s="13" t="s">
        <v>343</v>
      </c>
      <c r="F560" s="5"/>
      <c r="G560" s="5"/>
      <c r="H560" s="5"/>
      <c r="I560" s="2"/>
      <c r="J560" s="2"/>
      <c r="K560" s="2"/>
      <c r="L560" s="2"/>
      <c r="M560" s="2"/>
      <c r="N560" s="5"/>
      <c r="O560" s="5"/>
      <c r="P560" s="5"/>
      <c r="Q560" s="5"/>
    </row>
    <row r="561" spans="1:17" ht="30" customHeight="1" x14ac:dyDescent="0.25">
      <c r="A561" s="2">
        <v>9560</v>
      </c>
      <c r="B561" s="3" t="str">
        <f>HYPERLINK("https://tienhai.thaibinh.gov.vn/", "UBND Ủy ban nhân dân xã Nam Phú tỉnh Thái Bình")</f>
        <v>UBND Ủy ban nhân dân xã Nam Phú tỉnh Thái Bình</v>
      </c>
      <c r="C561" s="12" t="s">
        <v>342</v>
      </c>
      <c r="F561" s="5"/>
      <c r="G561" s="5"/>
      <c r="H561" s="5"/>
      <c r="I561" s="2"/>
      <c r="J561" s="2"/>
      <c r="K561" s="2"/>
      <c r="L561" s="2"/>
      <c r="M561" s="2"/>
      <c r="N561" s="5"/>
      <c r="O561" s="5"/>
      <c r="P561" s="5"/>
      <c r="Q561" s="5"/>
    </row>
    <row r="562" spans="1:17" ht="30" customHeight="1" x14ac:dyDescent="0.25">
      <c r="A562" s="2">
        <v>9561</v>
      </c>
      <c r="B562" s="3" t="s">
        <v>103</v>
      </c>
      <c r="C562" s="14" t="s">
        <v>1</v>
      </c>
      <c r="F562" s="5"/>
      <c r="G562" s="5"/>
      <c r="H562" s="5"/>
      <c r="I562" s="2"/>
      <c r="J562" s="2"/>
      <c r="K562" s="2"/>
      <c r="L562" s="2"/>
      <c r="M562" s="2"/>
      <c r="N562" s="5"/>
      <c r="O562" s="5"/>
      <c r="P562" s="5"/>
      <c r="Q562" s="5"/>
    </row>
    <row r="563" spans="1:17" ht="30" customHeight="1" x14ac:dyDescent="0.25">
      <c r="A563" s="2">
        <v>9562</v>
      </c>
      <c r="B563" s="3" t="str">
        <f>HYPERLINK("https://kienxuong.thaibinh.gov.vn/cac-don-vi-hanh-chinh/tt-thanh-ne", "UBND Ủy ban nhân dân thị trấn Thanh Nê tỉnh Thái Bình")</f>
        <v>UBND Ủy ban nhân dân thị trấn Thanh Nê tỉnh Thái Bình</v>
      </c>
      <c r="C563" s="12" t="s">
        <v>342</v>
      </c>
      <c r="F563" s="5"/>
      <c r="G563" s="5"/>
      <c r="H563" s="5"/>
      <c r="I563" s="2"/>
      <c r="J563" s="2"/>
      <c r="K563" s="2"/>
      <c r="L563" s="2"/>
      <c r="M563" s="2"/>
      <c r="N563" s="5"/>
      <c r="O563" s="5"/>
      <c r="P563" s="5"/>
      <c r="Q563" s="5"/>
    </row>
    <row r="564" spans="1:17" ht="30" customHeight="1" x14ac:dyDescent="0.25">
      <c r="A564" s="2">
        <v>9563</v>
      </c>
      <c r="B564" s="3" t="str">
        <f>HYPERLINK("https://www.facebook.com/p/C%C3%B4ng-an-x%C3%A3-Tr%C3%A0-Giang-C%C3%B4ng-an-Huy%E1%BB%87n-Ki%E1%BA%BFn-X%C6%B0%C6%A1ng-100067087161929/", "Công an xã Trà Giang tỉnh Thái Bình")</f>
        <v>Công an xã Trà Giang tỉnh Thái Bình</v>
      </c>
      <c r="C564" s="12" t="s">
        <v>342</v>
      </c>
      <c r="D564" s="13" t="s">
        <v>343</v>
      </c>
      <c r="F564" s="5"/>
      <c r="G564" s="5"/>
      <c r="H564" s="5"/>
      <c r="I564" s="2"/>
      <c r="J564" s="2"/>
      <c r="K564" s="2"/>
      <c r="L564" s="2"/>
      <c r="M564" s="2"/>
      <c r="N564" s="5"/>
      <c r="O564" s="5"/>
      <c r="P564" s="5"/>
      <c r="Q564" s="5"/>
    </row>
    <row r="565" spans="1:17" ht="30" customHeight="1" x14ac:dyDescent="0.25">
      <c r="A565" s="2">
        <v>9564</v>
      </c>
      <c r="B565" s="3" t="str">
        <f>HYPERLINK("https://kienxuong.thaibinh.gov.vn/cac-don-vi-hanh-chinh/xa-tra-giang", "UBND Ủy ban nhân dân xã Trà Giang tỉnh Thái Bình")</f>
        <v>UBND Ủy ban nhân dân xã Trà Giang tỉnh Thái Bình</v>
      </c>
      <c r="C565" s="12" t="s">
        <v>342</v>
      </c>
      <c r="F565" s="5"/>
      <c r="G565" s="5"/>
      <c r="H565" s="5"/>
      <c r="I565" s="2"/>
      <c r="J565" s="2"/>
      <c r="K565" s="2"/>
      <c r="L565" s="2"/>
      <c r="M565" s="2"/>
      <c r="N565" s="5"/>
      <c r="O565" s="5"/>
      <c r="P565" s="5"/>
      <c r="Q565" s="5"/>
    </row>
    <row r="566" spans="1:17" ht="30" customHeight="1" x14ac:dyDescent="0.25">
      <c r="A566" s="2">
        <v>9565</v>
      </c>
      <c r="B566" s="1" t="str">
        <f>HYPERLINK("https://www.facebook.com/profile.php?id=100092481380018", "Công an xã Quốc Tuấn tỉnh Thái Bình")</f>
        <v>Công an xã Quốc Tuấn tỉnh Thái Bình</v>
      </c>
      <c r="C566" s="12" t="s">
        <v>342</v>
      </c>
      <c r="D566" s="13" t="s">
        <v>343</v>
      </c>
      <c r="F566" s="5"/>
      <c r="G566" s="5"/>
      <c r="H566" s="5"/>
      <c r="I566" s="2"/>
      <c r="J566" s="2"/>
      <c r="K566" s="2"/>
      <c r="L566" s="2"/>
      <c r="M566" s="2"/>
      <c r="N566" s="5"/>
      <c r="O566" s="5"/>
      <c r="P566" s="5"/>
      <c r="Q566" s="5"/>
    </row>
    <row r="567" spans="1:17" ht="30" customHeight="1" x14ac:dyDescent="0.25">
      <c r="A567" s="2">
        <v>9566</v>
      </c>
      <c r="B567" s="3" t="str">
        <f>HYPERLINK("https://kienxuong.thaibinh.gov.vn/cac-don-vi-hanh-chinh/xa-vu-tay", "UBND Ủy ban nhân dân xã Quốc Tuấn tỉnh Thái Bình")</f>
        <v>UBND Ủy ban nhân dân xã Quốc Tuấn tỉnh Thái Bình</v>
      </c>
      <c r="C567" s="12" t="s">
        <v>342</v>
      </c>
      <c r="F567" s="5"/>
      <c r="G567" s="5"/>
      <c r="H567" s="5"/>
      <c r="I567" s="2"/>
      <c r="J567" s="2"/>
      <c r="K567" s="2"/>
      <c r="L567" s="2"/>
      <c r="M567" s="2"/>
      <c r="N567" s="5"/>
      <c r="O567" s="5"/>
      <c r="P567" s="5"/>
      <c r="Q567" s="5"/>
    </row>
    <row r="568" spans="1:17" ht="30" customHeight="1" x14ac:dyDescent="0.25">
      <c r="A568" s="2">
        <v>9567</v>
      </c>
      <c r="B568" s="1" t="str">
        <f>HYPERLINK("", "Công an xã An Bình tỉnh Thái Bình")</f>
        <v>Công an xã An Bình tỉnh Thái Bình</v>
      </c>
      <c r="C568" s="12" t="s">
        <v>342</v>
      </c>
      <c r="D568" s="13"/>
      <c r="F568" s="5"/>
      <c r="G568" s="5"/>
      <c r="H568" s="5"/>
      <c r="I568" s="2"/>
      <c r="J568" s="2"/>
      <c r="K568" s="2"/>
      <c r="L568" s="2"/>
      <c r="M568" s="2"/>
      <c r="N568" s="5"/>
      <c r="O568" s="5"/>
      <c r="P568" s="5"/>
      <c r="Q568" s="5"/>
    </row>
    <row r="569" spans="1:17" ht="30" customHeight="1" x14ac:dyDescent="0.25">
      <c r="A569" s="2">
        <v>9568</v>
      </c>
      <c r="B569" s="3" t="str">
        <f>HYPERLINK("https://kienxuong.thaibinh.gov.vn/cac-don-vi-hanh-chinh/xa-an-binh", "UBND Ủy ban nhân dân xã An Bình tỉnh Thái Bình")</f>
        <v>UBND Ủy ban nhân dân xã An Bình tỉnh Thái Bình</v>
      </c>
      <c r="C569" s="12" t="s">
        <v>342</v>
      </c>
      <c r="F569" s="5"/>
      <c r="G569" s="5"/>
      <c r="H569" s="5"/>
      <c r="I569" s="2"/>
      <c r="J569" s="2"/>
      <c r="K569" s="2"/>
      <c r="L569" s="2"/>
      <c r="M569" s="2"/>
      <c r="N569" s="5"/>
      <c r="O569" s="5"/>
      <c r="P569" s="5"/>
      <c r="Q569" s="5"/>
    </row>
    <row r="570" spans="1:17" ht="30" customHeight="1" x14ac:dyDescent="0.25">
      <c r="A570" s="2">
        <v>9569</v>
      </c>
      <c r="B570" s="1" t="str">
        <f>HYPERLINK("", "Công an xã Vũ Tây tỉnh Thái Bình")</f>
        <v>Công an xã Vũ Tây tỉnh Thái Bình</v>
      </c>
      <c r="C570" s="12" t="s">
        <v>342</v>
      </c>
      <c r="F570" s="5"/>
      <c r="G570" s="5"/>
      <c r="H570" s="5"/>
      <c r="I570" s="2"/>
      <c r="J570" s="2"/>
      <c r="K570" s="2"/>
      <c r="L570" s="2"/>
      <c r="M570" s="2"/>
      <c r="N570" s="5"/>
      <c r="O570" s="5"/>
      <c r="P570" s="5"/>
      <c r="Q570" s="5"/>
    </row>
    <row r="571" spans="1:17" ht="30" customHeight="1" x14ac:dyDescent="0.25">
      <c r="A571" s="2">
        <v>9570</v>
      </c>
      <c r="B571" s="3" t="str">
        <f>HYPERLINK("https://thaibinh.gov.vn/van-ban-phap-luat/van-ban-tinh-uy/cho-phep-ubnd-xa-vu-tay-huyen-kien-xuong-su-dung-dat-de-thuc.html", "UBND Ủy ban nhân dân xã Vũ Tây tỉnh Thái Bình")</f>
        <v>UBND Ủy ban nhân dân xã Vũ Tây tỉnh Thái Bình</v>
      </c>
      <c r="C571" s="12" t="s">
        <v>342</v>
      </c>
      <c r="F571" s="5"/>
      <c r="G571" s="5"/>
      <c r="H571" s="5"/>
      <c r="I571" s="2"/>
      <c r="J571" s="2"/>
      <c r="K571" s="2"/>
      <c r="L571" s="2"/>
      <c r="M571" s="2"/>
      <c r="N571" s="5"/>
      <c r="O571" s="5"/>
      <c r="P571" s="5"/>
      <c r="Q571" s="5"/>
    </row>
    <row r="572" spans="1:17" ht="30" customHeight="1" x14ac:dyDescent="0.25">
      <c r="A572" s="2">
        <v>9571</v>
      </c>
      <c r="B572" s="3" t="s">
        <v>104</v>
      </c>
      <c r="C572" s="14" t="s">
        <v>1</v>
      </c>
      <c r="D572" s="13" t="s">
        <v>343</v>
      </c>
      <c r="F572" s="5"/>
      <c r="G572" s="5"/>
      <c r="H572" s="5"/>
      <c r="I572" s="2"/>
      <c r="J572" s="2"/>
      <c r="K572" s="2"/>
      <c r="L572" s="2"/>
      <c r="M572" s="2"/>
      <c r="N572" s="5"/>
      <c r="O572" s="5"/>
      <c r="P572" s="5"/>
      <c r="Q572" s="5"/>
    </row>
    <row r="573" spans="1:17" ht="30" customHeight="1" x14ac:dyDescent="0.25">
      <c r="A573" s="2">
        <v>9572</v>
      </c>
      <c r="B573" s="3" t="str">
        <f>HYPERLINK("https://dongtrieu.quangninh.gov.vn/Trang/ChiTietBVGioiThieu.aspx?bvid=219", "UBND Ủy ban nhân dân xã Hồng Thái tỉnh Thái Bình")</f>
        <v>UBND Ủy ban nhân dân xã Hồng Thái tỉnh Thái Bình</v>
      </c>
      <c r="C573" s="12" t="s">
        <v>342</v>
      </c>
      <c r="F573" s="5"/>
      <c r="G573" s="5"/>
      <c r="H573" s="5"/>
      <c r="I573" s="2"/>
      <c r="J573" s="2"/>
      <c r="K573" s="2"/>
      <c r="L573" s="2"/>
      <c r="M573" s="2"/>
      <c r="N573" s="5"/>
      <c r="O573" s="5"/>
      <c r="P573" s="5"/>
      <c r="Q573" s="5"/>
    </row>
    <row r="574" spans="1:17" ht="30" customHeight="1" x14ac:dyDescent="0.25">
      <c r="A574" s="2">
        <v>9573</v>
      </c>
      <c r="B574" s="1" t="str">
        <f>HYPERLINK("", "Công an xã Bình Nguyên tỉnh Thái Bình")</f>
        <v>Công an xã Bình Nguyên tỉnh Thái Bình</v>
      </c>
      <c r="C574" s="12" t="s">
        <v>342</v>
      </c>
      <c r="F574" s="5"/>
      <c r="G574" s="5"/>
      <c r="H574" s="5"/>
      <c r="I574" s="2"/>
      <c r="J574" s="2"/>
      <c r="K574" s="2"/>
      <c r="L574" s="2"/>
      <c r="M574" s="2"/>
      <c r="N574" s="5"/>
      <c r="O574" s="5"/>
      <c r="P574" s="5"/>
      <c r="Q574" s="5"/>
    </row>
    <row r="575" spans="1:17" ht="30" customHeight="1" x14ac:dyDescent="0.25">
      <c r="A575" s="2">
        <v>9574</v>
      </c>
      <c r="B575" s="3" t="str">
        <f>HYPERLINK("https://kienxuong.thaibinh.gov.vn/cac-don-vi-hanh-chinh/xa-binh-nguyen", "UBND Ủy ban nhân dân xã Bình Nguyên tỉnh Thái Bình")</f>
        <v>UBND Ủy ban nhân dân xã Bình Nguyên tỉnh Thái Bình</v>
      </c>
      <c r="C575" s="12" t="s">
        <v>342</v>
      </c>
      <c r="F575" s="5"/>
      <c r="G575" s="5"/>
      <c r="H575" s="5"/>
      <c r="I575" s="2"/>
      <c r="J575" s="2"/>
      <c r="K575" s="2"/>
      <c r="L575" s="2"/>
      <c r="M575" s="2"/>
      <c r="N575" s="5"/>
      <c r="O575" s="5"/>
      <c r="P575" s="5"/>
      <c r="Q575" s="5"/>
    </row>
    <row r="576" spans="1:17" ht="30" customHeight="1" x14ac:dyDescent="0.25">
      <c r="A576" s="2">
        <v>9575</v>
      </c>
      <c r="B576" s="1" t="str">
        <f>HYPERLINK("", "Công an xã Vũ Sơn tỉnh Thái Bình")</f>
        <v>Công an xã Vũ Sơn tỉnh Thái Bình</v>
      </c>
      <c r="C576" s="12" t="s">
        <v>342</v>
      </c>
      <c r="F576" s="5"/>
      <c r="G576" s="5"/>
      <c r="H576" s="5"/>
      <c r="I576" s="2"/>
      <c r="J576" s="2"/>
      <c r="K576" s="2"/>
      <c r="L576" s="2"/>
      <c r="M576" s="2"/>
      <c r="N576" s="5"/>
      <c r="O576" s="5"/>
      <c r="P576" s="5"/>
      <c r="Q576" s="5"/>
    </row>
    <row r="577" spans="1:17" ht="30" customHeight="1" x14ac:dyDescent="0.25">
      <c r="A577" s="2">
        <v>9576</v>
      </c>
      <c r="B577" s="3" t="str">
        <f>HYPERLINK("https://kienxuong.thaibinh.gov.vn/cac-don-vi-hanh-chinh/xa-vu-le", "UBND Ủy ban nhân dân xã Vũ Sơn tỉnh Thái Bình")</f>
        <v>UBND Ủy ban nhân dân xã Vũ Sơn tỉnh Thái Bình</v>
      </c>
      <c r="C577" s="12" t="s">
        <v>342</v>
      </c>
      <c r="F577" s="5"/>
      <c r="G577" s="5"/>
      <c r="H577" s="5"/>
      <c r="I577" s="2"/>
      <c r="J577" s="2"/>
      <c r="K577" s="2"/>
      <c r="L577" s="2"/>
      <c r="M577" s="2"/>
      <c r="N577" s="5"/>
      <c r="O577" s="5"/>
      <c r="P577" s="5"/>
      <c r="Q577" s="5"/>
    </row>
    <row r="578" spans="1:17" ht="30" customHeight="1" x14ac:dyDescent="0.25">
      <c r="A578" s="2">
        <v>9577</v>
      </c>
      <c r="B578" s="1" t="str">
        <f>HYPERLINK("", "Công an xã Lê Lợi tỉnh Thái Bình")</f>
        <v>Công an xã Lê Lợi tỉnh Thái Bình</v>
      </c>
      <c r="C578" s="12" t="s">
        <v>342</v>
      </c>
      <c r="F578" s="5"/>
      <c r="G578" s="5"/>
      <c r="H578" s="5"/>
      <c r="I578" s="2"/>
      <c r="J578" s="2"/>
      <c r="K578" s="2"/>
      <c r="L578" s="2"/>
      <c r="M578" s="2"/>
      <c r="N578" s="5"/>
      <c r="O578" s="5"/>
      <c r="P578" s="5"/>
      <c r="Q578" s="5"/>
    </row>
    <row r="579" spans="1:17" ht="30" customHeight="1" x14ac:dyDescent="0.25">
      <c r="A579" s="2">
        <v>9578</v>
      </c>
      <c r="B579" s="3" t="str">
        <f>HYPERLINK("https://kienxuong.thaibinh.gov.vn/cac-don-vi-hanh-chinh/xa-le-loi", "UBND Ủy ban nhân dân xã Lê Lợi tỉnh Thái Bình")</f>
        <v>UBND Ủy ban nhân dân xã Lê Lợi tỉnh Thái Bình</v>
      </c>
      <c r="C579" s="12" t="s">
        <v>342</v>
      </c>
      <c r="F579" s="5"/>
      <c r="G579" s="5"/>
      <c r="H579" s="5"/>
      <c r="I579" s="2"/>
      <c r="J579" s="2"/>
      <c r="K579" s="2"/>
      <c r="L579" s="2"/>
      <c r="M579" s="2"/>
      <c r="N579" s="5"/>
      <c r="O579" s="5"/>
      <c r="P579" s="5"/>
      <c r="Q579" s="5"/>
    </row>
    <row r="580" spans="1:17" ht="30" customHeight="1" x14ac:dyDescent="0.25">
      <c r="A580" s="2">
        <v>9579</v>
      </c>
      <c r="B580" s="3" t="s">
        <v>105</v>
      </c>
      <c r="C580" s="14" t="s">
        <v>1</v>
      </c>
      <c r="F580" s="5"/>
      <c r="G580" s="5"/>
      <c r="H580" s="5"/>
      <c r="I580" s="2"/>
      <c r="J580" s="2"/>
      <c r="K580" s="2"/>
      <c r="L580" s="2"/>
      <c r="M580" s="2"/>
      <c r="N580" s="5"/>
      <c r="O580" s="5"/>
      <c r="P580" s="5"/>
      <c r="Q580" s="5"/>
    </row>
    <row r="581" spans="1:17" ht="30" customHeight="1" x14ac:dyDescent="0.25">
      <c r="A581" s="2">
        <v>9580</v>
      </c>
      <c r="B581" s="3" t="str">
        <f>HYPERLINK("https://hungha.thaibinh.gov.vn/tin-tuc/kinh-te/hoi-doanh-nhan-tre-tinh-thai-binh-trao-tang-cong-trinh-ngoi-.html", "UBND Ủy ban nhân dân xã Quyết Tiến tỉnh Thái Bình")</f>
        <v>UBND Ủy ban nhân dân xã Quyết Tiến tỉnh Thái Bình</v>
      </c>
      <c r="C581" s="12" t="s">
        <v>342</v>
      </c>
      <c r="F581" s="5"/>
      <c r="G581" s="5"/>
      <c r="H581" s="5"/>
      <c r="I581" s="2"/>
      <c r="J581" s="2"/>
      <c r="K581" s="2"/>
      <c r="L581" s="2"/>
      <c r="M581" s="2"/>
      <c r="N581" s="5"/>
      <c r="O581" s="5"/>
      <c r="P581" s="5"/>
      <c r="Q581" s="5"/>
    </row>
    <row r="582" spans="1:17" ht="30" customHeight="1" x14ac:dyDescent="0.25">
      <c r="A582" s="2">
        <v>9581</v>
      </c>
      <c r="B582" s="3" t="s">
        <v>106</v>
      </c>
      <c r="C582" s="14" t="s">
        <v>1</v>
      </c>
      <c r="F582" s="5"/>
      <c r="G582" s="5"/>
      <c r="H582" s="5"/>
      <c r="I582" s="2"/>
      <c r="J582" s="2"/>
      <c r="K582" s="2"/>
      <c r="L582" s="2"/>
      <c r="M582" s="2"/>
      <c r="N582" s="5"/>
      <c r="O582" s="5"/>
      <c r="P582" s="5"/>
      <c r="Q582" s="5"/>
    </row>
    <row r="583" spans="1:17" ht="30" customHeight="1" x14ac:dyDescent="0.25">
      <c r="A583" s="2">
        <v>9582</v>
      </c>
      <c r="B583" s="3" t="str">
        <f>HYPERLINK("https://kienxuong.thaibinh.gov.vn/cac-don-vi-hanh-chinh/xa-vu-le", "UBND Ủy ban nhân dân xã Vũ Lễ tỉnh Thái Bình")</f>
        <v>UBND Ủy ban nhân dân xã Vũ Lễ tỉnh Thái Bình</v>
      </c>
      <c r="C583" s="12" t="s">
        <v>342</v>
      </c>
      <c r="F583" s="5"/>
      <c r="G583" s="5"/>
      <c r="H583" s="5"/>
      <c r="I583" s="2"/>
      <c r="J583" s="2"/>
      <c r="K583" s="2"/>
      <c r="L583" s="2"/>
      <c r="M583" s="2"/>
      <c r="N583" s="5"/>
      <c r="O583" s="5"/>
      <c r="P583" s="5"/>
      <c r="Q583" s="5"/>
    </row>
    <row r="584" spans="1:17" ht="30" customHeight="1" x14ac:dyDescent="0.25">
      <c r="A584" s="2">
        <v>9583</v>
      </c>
      <c r="B584" s="3" t="s">
        <v>107</v>
      </c>
      <c r="C584" s="14" t="s">
        <v>1</v>
      </c>
      <c r="F584" s="5"/>
      <c r="G584" s="5"/>
      <c r="H584" s="5"/>
      <c r="I584" s="2"/>
      <c r="J584" s="2"/>
      <c r="K584" s="2"/>
      <c r="L584" s="2"/>
      <c r="M584" s="2"/>
      <c r="N584" s="5"/>
      <c r="O584" s="5"/>
      <c r="P584" s="5"/>
      <c r="Q584" s="5"/>
    </row>
    <row r="585" spans="1:17" ht="30" customHeight="1" x14ac:dyDescent="0.25">
      <c r="A585" s="2">
        <v>9584</v>
      </c>
      <c r="B585" s="3" t="str">
        <f>HYPERLINK("https://kienxuong.thaibinh.gov.vn/cac-don-vi-hanh-chinh/xa-thanh-tan", "UBND Ủy ban nhân dân xã Thanh Tân tỉnh Thái Bình")</f>
        <v>UBND Ủy ban nhân dân xã Thanh Tân tỉnh Thái Bình</v>
      </c>
      <c r="C585" s="12" t="s">
        <v>342</v>
      </c>
      <c r="F585" s="5"/>
      <c r="G585" s="5"/>
      <c r="H585" s="5"/>
      <c r="I585" s="2"/>
      <c r="J585" s="2"/>
      <c r="K585" s="2"/>
      <c r="L585" s="2"/>
      <c r="M585" s="2"/>
      <c r="N585" s="5"/>
      <c r="O585" s="5"/>
      <c r="P585" s="5"/>
      <c r="Q585" s="5"/>
    </row>
    <row r="586" spans="1:17" ht="30" customHeight="1" x14ac:dyDescent="0.25">
      <c r="A586" s="2">
        <v>9585</v>
      </c>
      <c r="B586" s="3" t="s">
        <v>108</v>
      </c>
      <c r="C586" s="14" t="s">
        <v>1</v>
      </c>
      <c r="F586" s="5"/>
      <c r="G586" s="5"/>
      <c r="H586" s="5"/>
      <c r="I586" s="2"/>
      <c r="J586" s="2"/>
      <c r="K586" s="2"/>
      <c r="L586" s="2"/>
      <c r="M586" s="2"/>
      <c r="N586" s="5"/>
      <c r="O586" s="5"/>
      <c r="P586" s="5"/>
      <c r="Q586" s="5"/>
    </row>
    <row r="587" spans="1:17" ht="30" customHeight="1" x14ac:dyDescent="0.25">
      <c r="A587" s="2">
        <v>9586</v>
      </c>
      <c r="B587" s="3" t="str">
        <f>HYPERLINK("https://kienxuong.thaibinh.gov.vn/cac-don-vi-hanh-chinh/xa-thuong-hien", "UBND Ủy ban nhân dân xã Thượng Hiền tỉnh Thái Bình")</f>
        <v>UBND Ủy ban nhân dân xã Thượng Hiền tỉnh Thái Bình</v>
      </c>
      <c r="C587" s="12" t="s">
        <v>342</v>
      </c>
      <c r="F587" s="5"/>
      <c r="G587" s="5"/>
      <c r="H587" s="5"/>
      <c r="I587" s="2"/>
      <c r="J587" s="2"/>
      <c r="K587" s="2"/>
      <c r="L587" s="2"/>
      <c r="M587" s="2"/>
      <c r="N587" s="5"/>
      <c r="O587" s="5"/>
      <c r="P587" s="5"/>
      <c r="Q587" s="5"/>
    </row>
    <row r="588" spans="1:17" ht="30" customHeight="1" x14ac:dyDescent="0.25">
      <c r="A588" s="2">
        <v>9587</v>
      </c>
      <c r="B588" s="1" t="str">
        <f>HYPERLINK("", "Công an xã Nam Cao tỉnh Thái Bình")</f>
        <v>Công an xã Nam Cao tỉnh Thái Bình</v>
      </c>
      <c r="C588" s="12" t="s">
        <v>342</v>
      </c>
      <c r="F588" s="5"/>
      <c r="G588" s="5"/>
      <c r="H588" s="5"/>
      <c r="I588" s="2"/>
      <c r="J588" s="2"/>
      <c r="K588" s="2"/>
      <c r="L588" s="2"/>
      <c r="M588" s="2"/>
      <c r="N588" s="5"/>
      <c r="O588" s="5"/>
      <c r="P588" s="5"/>
      <c r="Q588" s="5"/>
    </row>
    <row r="589" spans="1:17" ht="30" customHeight="1" x14ac:dyDescent="0.25">
      <c r="A589" s="2">
        <v>9588</v>
      </c>
      <c r="B589" s="3" t="str">
        <f>HYPERLINK("https://kienxuong.thaibinh.gov.vn/cac-don-vi-hanh-chinh/xa-nam-cao", "UBND Ủy ban nhân dân xã Nam Cao tỉnh Thái Bình")</f>
        <v>UBND Ủy ban nhân dân xã Nam Cao tỉnh Thái Bình</v>
      </c>
      <c r="C589" s="12" t="s">
        <v>342</v>
      </c>
      <c r="F589" s="5"/>
      <c r="G589" s="5"/>
      <c r="H589" s="5"/>
      <c r="I589" s="2"/>
      <c r="J589" s="2"/>
      <c r="K589" s="2"/>
      <c r="L589" s="2"/>
      <c r="M589" s="2"/>
      <c r="N589" s="5"/>
      <c r="O589" s="5"/>
      <c r="P589" s="5"/>
      <c r="Q589" s="5"/>
    </row>
    <row r="590" spans="1:17" ht="30" customHeight="1" x14ac:dyDescent="0.25">
      <c r="A590" s="2">
        <v>9589</v>
      </c>
      <c r="B590" s="1" t="str">
        <f>HYPERLINK("", "Công an xã Đình Phùng tỉnh Thái Bình")</f>
        <v>Công an xã Đình Phùng tỉnh Thái Bình</v>
      </c>
      <c r="C590" s="12" t="s">
        <v>342</v>
      </c>
      <c r="F590" s="5"/>
      <c r="G590" s="5"/>
      <c r="H590" s="5"/>
      <c r="I590" s="2"/>
      <c r="J590" s="2"/>
      <c r="K590" s="2"/>
      <c r="L590" s="2"/>
      <c r="M590" s="2"/>
      <c r="N590" s="5"/>
      <c r="O590" s="5"/>
      <c r="P590" s="5"/>
      <c r="Q590" s="5"/>
    </row>
    <row r="591" spans="1:17" ht="30" customHeight="1" x14ac:dyDescent="0.25">
      <c r="A591" s="2">
        <v>9590</v>
      </c>
      <c r="B591" s="3" t="str">
        <f>HYPERLINK("https://kienxuong.thaibinh.gov.vn/cac-don-vi-hanh-chinh/xa-dinh-phung", "UBND Ủy ban nhân dân xã Đình Phùng tỉnh Thái Bình")</f>
        <v>UBND Ủy ban nhân dân xã Đình Phùng tỉnh Thái Bình</v>
      </c>
      <c r="C591" s="12" t="s">
        <v>342</v>
      </c>
      <c r="F591" s="5"/>
      <c r="G591" s="5"/>
      <c r="H591" s="5"/>
      <c r="I591" s="2"/>
      <c r="J591" s="2"/>
      <c r="K591" s="2"/>
      <c r="L591" s="2"/>
      <c r="M591" s="2"/>
      <c r="N591" s="5"/>
      <c r="O591" s="5"/>
      <c r="P591" s="5"/>
      <c r="Q591" s="5"/>
    </row>
    <row r="592" spans="1:17" ht="30" customHeight="1" x14ac:dyDescent="0.25">
      <c r="A592" s="2">
        <v>9591</v>
      </c>
      <c r="B592" s="1" t="str">
        <f>HYPERLINK("", "Công an xã Vũ Ninh tỉnh Thái Bình")</f>
        <v>Công an xã Vũ Ninh tỉnh Thái Bình</v>
      </c>
      <c r="C592" s="12" t="s">
        <v>342</v>
      </c>
      <c r="F592" s="5"/>
      <c r="G592" s="5"/>
      <c r="H592" s="5"/>
      <c r="I592" s="2"/>
      <c r="J592" s="2"/>
      <c r="K592" s="2"/>
      <c r="L592" s="2"/>
      <c r="M592" s="2"/>
      <c r="N592" s="5"/>
      <c r="O592" s="5"/>
      <c r="P592" s="5"/>
      <c r="Q592" s="5"/>
    </row>
    <row r="593" spans="1:17" ht="30" customHeight="1" x14ac:dyDescent="0.25">
      <c r="A593" s="2">
        <v>9592</v>
      </c>
      <c r="B593" s="3" t="str">
        <f>HYPERLINK("https://kienxuong.thaibinh.gov.vn/cac-don-vi-hanh-chinh/xa-vu-ninh", "UBND Ủy ban nhân dân xã Vũ Ninh tỉnh Thái Bình")</f>
        <v>UBND Ủy ban nhân dân xã Vũ Ninh tỉnh Thái Bình</v>
      </c>
      <c r="C593" s="12" t="s">
        <v>342</v>
      </c>
      <c r="F593" s="5"/>
      <c r="G593" s="5"/>
      <c r="H593" s="5"/>
      <c r="I593" s="2"/>
      <c r="J593" s="2"/>
      <c r="K593" s="2"/>
      <c r="L593" s="2"/>
      <c r="M593" s="2"/>
      <c r="N593" s="5"/>
      <c r="O593" s="5"/>
      <c r="P593" s="5"/>
      <c r="Q593" s="5"/>
    </row>
    <row r="594" spans="1:17" ht="30" customHeight="1" x14ac:dyDescent="0.25">
      <c r="A594" s="2">
        <v>9593</v>
      </c>
      <c r="B594" s="1" t="str">
        <f>HYPERLINK("", "Công an xã Vũ An tỉnh Thái Bình")</f>
        <v>Công an xã Vũ An tỉnh Thái Bình</v>
      </c>
      <c r="C594" s="12" t="s">
        <v>342</v>
      </c>
      <c r="D594" s="13"/>
      <c r="F594" s="5"/>
      <c r="G594" s="5"/>
      <c r="H594" s="5"/>
      <c r="I594" s="2"/>
      <c r="J594" s="2"/>
      <c r="K594" s="2"/>
      <c r="L594" s="2"/>
      <c r="M594" s="2"/>
      <c r="N594" s="5"/>
      <c r="O594" s="5"/>
      <c r="P594" s="5"/>
      <c r="Q594" s="5"/>
    </row>
    <row r="595" spans="1:17" ht="30" customHeight="1" x14ac:dyDescent="0.25">
      <c r="A595" s="2">
        <v>9594</v>
      </c>
      <c r="B595" s="3" t="str">
        <f>HYPERLINK("https://vuthu.thaibinh.gov.vn/", "UBND Ủy ban nhân dân xã Vũ An tỉnh Thái Bình")</f>
        <v>UBND Ủy ban nhân dân xã Vũ An tỉnh Thái Bình</v>
      </c>
      <c r="C595" s="12" t="s">
        <v>342</v>
      </c>
      <c r="F595" s="5"/>
      <c r="G595" s="5"/>
      <c r="H595" s="5"/>
      <c r="I595" s="2"/>
      <c r="J595" s="2"/>
      <c r="K595" s="2"/>
      <c r="L595" s="2"/>
      <c r="M595" s="2"/>
      <c r="N595" s="5"/>
      <c r="O595" s="5"/>
      <c r="P595" s="5"/>
      <c r="Q595" s="5"/>
    </row>
    <row r="596" spans="1:17" ht="30" customHeight="1" x14ac:dyDescent="0.25">
      <c r="A596" s="2">
        <v>9595</v>
      </c>
      <c r="B596" s="3" t="s">
        <v>109</v>
      </c>
      <c r="C596" s="14" t="s">
        <v>1</v>
      </c>
      <c r="F596" s="5"/>
      <c r="G596" s="5"/>
      <c r="H596" s="5"/>
      <c r="I596" s="2"/>
      <c r="J596" s="2"/>
      <c r="K596" s="2"/>
      <c r="L596" s="2"/>
      <c r="M596" s="2"/>
      <c r="N596" s="5"/>
      <c r="O596" s="5"/>
      <c r="P596" s="5"/>
      <c r="Q596" s="5"/>
    </row>
    <row r="597" spans="1:17" ht="30" customHeight="1" x14ac:dyDescent="0.25">
      <c r="A597" s="2">
        <v>9596</v>
      </c>
      <c r="B597" s="3" t="str">
        <f>HYPERLINK("https://kienxuong.thaibinh.gov.vn/cac-don-vi-hanh-chinh/xa-quang-lich", "UBND Ủy ban nhân dân xã Quang Lịch tỉnh Thái Bình")</f>
        <v>UBND Ủy ban nhân dân xã Quang Lịch tỉnh Thái Bình</v>
      </c>
      <c r="C597" s="12" t="s">
        <v>342</v>
      </c>
      <c r="F597" s="5"/>
      <c r="G597" s="5"/>
      <c r="H597" s="5"/>
      <c r="I597" s="2"/>
      <c r="J597" s="2"/>
      <c r="K597" s="2"/>
      <c r="L597" s="2"/>
      <c r="M597" s="2"/>
      <c r="N597" s="5"/>
      <c r="O597" s="5"/>
      <c r="P597" s="5"/>
      <c r="Q597" s="5"/>
    </row>
    <row r="598" spans="1:17" ht="30" customHeight="1" x14ac:dyDescent="0.25">
      <c r="A598" s="2">
        <v>9597</v>
      </c>
      <c r="B598" s="3" t="str">
        <f>HYPERLINK("https://www.facebook.com/p/CA-40-x%C3%A3-H%C3%B2a-B%C3%ACnh-V%C5%A9-Th%C6%B0-Th%C3%A1i-B%C3%ACnh-100063933038001/", "Công an xã Hòa Bình tỉnh Thái Bình")</f>
        <v>Công an xã Hòa Bình tỉnh Thái Bình</v>
      </c>
      <c r="C598" s="12" t="s">
        <v>342</v>
      </c>
      <c r="F598" s="5"/>
      <c r="G598" s="5"/>
      <c r="H598" s="5"/>
      <c r="I598" s="2"/>
      <c r="J598" s="2"/>
      <c r="K598" s="2"/>
      <c r="L598" s="2"/>
      <c r="M598" s="2"/>
      <c r="N598" s="5"/>
      <c r="O598" s="5"/>
      <c r="P598" s="5"/>
      <c r="Q598" s="5"/>
    </row>
    <row r="599" spans="1:17" ht="30" customHeight="1" x14ac:dyDescent="0.25">
      <c r="A599" s="2">
        <v>9598</v>
      </c>
      <c r="B599" s="3" t="str">
        <f>HYPERLINK("https://kienxuong.thaibinh.gov.vn/cac-don-vi-hanh-chinh/xa-hoa-binh", "UBND Ủy ban nhân dân xã Hòa Bình tỉnh Thái Bình")</f>
        <v>UBND Ủy ban nhân dân xã Hòa Bình tỉnh Thái Bình</v>
      </c>
      <c r="C599" s="12" t="s">
        <v>342</v>
      </c>
      <c r="F599" s="5"/>
      <c r="G599" s="5"/>
      <c r="H599" s="5"/>
      <c r="I599" s="2"/>
      <c r="J599" s="2"/>
      <c r="K599" s="2"/>
      <c r="L599" s="2"/>
      <c r="M599" s="2"/>
      <c r="N599" s="5"/>
      <c r="O599" s="5"/>
      <c r="P599" s="5"/>
      <c r="Q599" s="5"/>
    </row>
    <row r="600" spans="1:17" ht="30" customHeight="1" x14ac:dyDescent="0.25">
      <c r="A600" s="2">
        <v>9599</v>
      </c>
      <c r="B600" s="1" t="str">
        <f>HYPERLINK("", "Công an xã Bình Minh tỉnh Thái Bình")</f>
        <v>Công an xã Bình Minh tỉnh Thái Bình</v>
      </c>
      <c r="C600" s="12" t="s">
        <v>342</v>
      </c>
      <c r="F600" s="5"/>
      <c r="G600" s="5"/>
      <c r="H600" s="5"/>
      <c r="I600" s="2"/>
      <c r="J600" s="2"/>
      <c r="K600" s="2"/>
      <c r="L600" s="2"/>
      <c r="M600" s="2"/>
      <c r="N600" s="5"/>
      <c r="O600" s="5"/>
      <c r="P600" s="5"/>
      <c r="Q600" s="5"/>
    </row>
    <row r="601" spans="1:17" ht="30" customHeight="1" x14ac:dyDescent="0.25">
      <c r="A601" s="2">
        <v>9600</v>
      </c>
      <c r="B601" s="3" t="str">
        <f>HYPERLINK("https://kienxuong.thaibinh.gov.vn/cac-don-vi-hanh-chinh/xa-binh-minh", "UBND Ủy ban nhân dân xã Bình Minh tỉnh Thái Bình")</f>
        <v>UBND Ủy ban nhân dân xã Bình Minh tỉnh Thái Bình</v>
      </c>
      <c r="C601" s="12" t="s">
        <v>342</v>
      </c>
      <c r="F601" s="5"/>
      <c r="G601" s="5"/>
      <c r="H601" s="5"/>
      <c r="I601" s="2"/>
      <c r="J601" s="2"/>
      <c r="K601" s="2"/>
      <c r="L601" s="2"/>
      <c r="M601" s="2"/>
      <c r="N601" s="5"/>
      <c r="O601" s="5"/>
      <c r="P601" s="5"/>
      <c r="Q601" s="5"/>
    </row>
    <row r="602" spans="1:17" ht="30" customHeight="1" x14ac:dyDescent="0.25">
      <c r="A602" s="2">
        <v>9601</v>
      </c>
      <c r="B602" s="1" t="str">
        <f>HYPERLINK("", "Công an xã Vũ Quí tỉnh Thái Bình")</f>
        <v>Công an xã Vũ Quí tỉnh Thái Bình</v>
      </c>
      <c r="C602" s="12" t="s">
        <v>342</v>
      </c>
      <c r="F602" s="5"/>
      <c r="G602" s="5"/>
      <c r="H602" s="5"/>
      <c r="I602" s="2"/>
      <c r="J602" s="2"/>
      <c r="K602" s="2"/>
      <c r="L602" s="2"/>
      <c r="M602" s="2"/>
      <c r="N602" s="5"/>
      <c r="O602" s="5"/>
      <c r="P602" s="5"/>
      <c r="Q602" s="5"/>
    </row>
    <row r="603" spans="1:17" ht="30" customHeight="1" x14ac:dyDescent="0.25">
      <c r="A603" s="2">
        <v>9602</v>
      </c>
      <c r="B603" s="3" t="str">
        <f>HYPERLINK("https://kienxuong.thaibinh.gov.vn/cac-don-vi-hanh-chinh/xa-vu-quy", "UBND Ủy ban nhân dân xã Vũ Quí tỉnh Thái Bình")</f>
        <v>UBND Ủy ban nhân dân xã Vũ Quí tỉnh Thái Bình</v>
      </c>
      <c r="C603" s="12" t="s">
        <v>342</v>
      </c>
      <c r="F603" s="5"/>
      <c r="G603" s="5"/>
      <c r="H603" s="5"/>
      <c r="I603" s="2"/>
      <c r="J603" s="2"/>
      <c r="K603" s="2"/>
      <c r="L603" s="2"/>
      <c r="M603" s="2"/>
      <c r="N603" s="5"/>
      <c r="O603" s="5"/>
      <c r="P603" s="5"/>
      <c r="Q603" s="5"/>
    </row>
    <row r="604" spans="1:17" ht="30" customHeight="1" x14ac:dyDescent="0.25">
      <c r="A604" s="2">
        <v>9603</v>
      </c>
      <c r="B604" s="1" t="str">
        <f>HYPERLINK("", "Công an xã Quang Bình tỉnh Thái Bình")</f>
        <v>Công an xã Quang Bình tỉnh Thái Bình</v>
      </c>
      <c r="C604" s="12" t="s">
        <v>342</v>
      </c>
      <c r="F604" s="5"/>
      <c r="G604" s="5"/>
      <c r="H604" s="5"/>
      <c r="I604" s="2"/>
      <c r="J604" s="2"/>
      <c r="K604" s="2"/>
      <c r="L604" s="2"/>
      <c r="M604" s="2"/>
      <c r="N604" s="5"/>
      <c r="O604" s="5"/>
      <c r="P604" s="5"/>
      <c r="Q604" s="5"/>
    </row>
    <row r="605" spans="1:17" ht="30" customHeight="1" x14ac:dyDescent="0.25">
      <c r="A605" s="2">
        <v>9604</v>
      </c>
      <c r="B605" s="3" t="str">
        <f>HYPERLINK("https://kienxuong.thaibinh.gov.vn/cac-don-vi-hanh-chinh/xa-quang-binh", "UBND Ủy ban nhân dân xã Quang Bình tỉnh Thái Bình")</f>
        <v>UBND Ủy ban nhân dân xã Quang Bình tỉnh Thái Bình</v>
      </c>
      <c r="C605" s="12" t="s">
        <v>342</v>
      </c>
      <c r="F605" s="5"/>
      <c r="G605" s="5"/>
      <c r="H605" s="5"/>
      <c r="I605" s="2"/>
      <c r="J605" s="2"/>
      <c r="K605" s="2"/>
      <c r="L605" s="2"/>
      <c r="M605" s="2"/>
      <c r="N605" s="5"/>
      <c r="O605" s="5"/>
      <c r="P605" s="5"/>
      <c r="Q605" s="5"/>
    </row>
    <row r="606" spans="1:17" ht="30" customHeight="1" x14ac:dyDescent="0.25">
      <c r="A606" s="2">
        <v>9605</v>
      </c>
      <c r="B606" s="1" t="str">
        <f>HYPERLINK("", "Công an xã An Bồi tỉnh Thái Bình")</f>
        <v>Công an xã An Bồi tỉnh Thái Bình</v>
      </c>
      <c r="C606" s="12" t="s">
        <v>342</v>
      </c>
      <c r="F606" s="5"/>
      <c r="G606" s="5"/>
      <c r="H606" s="5"/>
      <c r="I606" s="2"/>
      <c r="J606" s="2"/>
      <c r="K606" s="2"/>
      <c r="L606" s="2"/>
      <c r="M606" s="2"/>
      <c r="N606" s="5"/>
      <c r="O606" s="5"/>
      <c r="P606" s="5"/>
      <c r="Q606" s="5"/>
    </row>
    <row r="607" spans="1:17" ht="30" customHeight="1" x14ac:dyDescent="0.25">
      <c r="A607" s="2">
        <v>9606</v>
      </c>
      <c r="B607" s="3" t="str">
        <f>HYPERLINK("https://kienxuong.thaibinh.gov.vn/tin-tuc/nong-thon-moi/xa-an-boi-to-chuc-le-don-bang-cong-nhan-xa-dat-chuan-quoc-gi.html", "UBND Ủy ban nhân dân xã An Bồi tỉnh Thái Bình")</f>
        <v>UBND Ủy ban nhân dân xã An Bồi tỉnh Thái Bình</v>
      </c>
      <c r="C607" s="12" t="s">
        <v>342</v>
      </c>
      <c r="F607" s="5"/>
      <c r="G607" s="5"/>
      <c r="H607" s="5"/>
      <c r="I607" s="2"/>
      <c r="J607" s="2"/>
      <c r="K607" s="2"/>
      <c r="L607" s="2"/>
      <c r="M607" s="2"/>
      <c r="N607" s="5"/>
      <c r="O607" s="5"/>
      <c r="P607" s="5"/>
      <c r="Q607" s="5"/>
    </row>
    <row r="608" spans="1:17" ht="30" customHeight="1" x14ac:dyDescent="0.25">
      <c r="A608" s="2">
        <v>9607</v>
      </c>
      <c r="B608" s="1" t="str">
        <f>HYPERLINK("tr%E1%BA%BB-C%C3%B4ng-an-Th%C3%A1i-B%C3%ACnh-100068113789461/", "Công an xã Vũ Trung tỉnh Thái Bình")</f>
        <v>Công an xã Vũ Trung tỉnh Thái Bình</v>
      </c>
      <c r="C608" s="12" t="s">
        <v>342</v>
      </c>
      <c r="F608" s="5"/>
      <c r="G608" s="5"/>
      <c r="H608" s="5"/>
      <c r="I608" s="2"/>
      <c r="J608" s="2"/>
      <c r="K608" s="2"/>
      <c r="L608" s="2"/>
      <c r="M608" s="2"/>
      <c r="N608" s="5"/>
      <c r="O608" s="5"/>
      <c r="P608" s="5"/>
      <c r="Q608" s="5"/>
    </row>
    <row r="609" spans="1:17" ht="30" customHeight="1" x14ac:dyDescent="0.25">
      <c r="A609" s="2">
        <v>9608</v>
      </c>
      <c r="B609" s="3" t="str">
        <f>HYPERLINK("https://kienxuong.thaibinh.gov.vn/cac-don-vi-hanh-chinh/xa-vu-le", "UBND Ủy ban nhân dân xã Vũ Trung tỉnh Thái Bình")</f>
        <v>UBND Ủy ban nhân dân xã Vũ Trung tỉnh Thái Bình</v>
      </c>
      <c r="C609" s="12" t="s">
        <v>342</v>
      </c>
      <c r="F609" s="5"/>
      <c r="G609" s="5"/>
      <c r="H609" s="5"/>
      <c r="I609" s="2"/>
      <c r="J609" s="2"/>
      <c r="K609" s="2"/>
      <c r="L609" s="2"/>
      <c r="M609" s="2"/>
      <c r="N609" s="5"/>
      <c r="O609" s="5"/>
      <c r="P609" s="5"/>
      <c r="Q609" s="5"/>
    </row>
    <row r="610" spans="1:17" ht="30" customHeight="1" x14ac:dyDescent="0.25">
      <c r="A610" s="2">
        <v>9609</v>
      </c>
      <c r="B610" s="1" t="str">
        <f>HYPERLINK("", "Công an xã Vũ Thắng tỉnh Thái Bình")</f>
        <v>Công an xã Vũ Thắng tỉnh Thái Bình</v>
      </c>
      <c r="C610" s="12" t="s">
        <v>342</v>
      </c>
      <c r="F610" s="5"/>
      <c r="G610" s="5"/>
      <c r="H610" s="5"/>
      <c r="I610" s="2"/>
      <c r="J610" s="2"/>
      <c r="K610" s="2"/>
      <c r="L610" s="2"/>
      <c r="M610" s="2"/>
      <c r="N610" s="5"/>
      <c r="O610" s="5"/>
      <c r="P610" s="5"/>
      <c r="Q610" s="5"/>
    </row>
    <row r="611" spans="1:17" ht="30" customHeight="1" x14ac:dyDescent="0.25">
      <c r="A611" s="2">
        <v>9610</v>
      </c>
      <c r="B611" s="3" t="str">
        <f>HYPERLINK("https://kienxuong.thaibinh.gov.vn/cac-don-vi-hanh-chinh/xa-vu-thang", "UBND Ủy ban nhân dân xã Vũ Thắng tỉnh Thái Bình")</f>
        <v>UBND Ủy ban nhân dân xã Vũ Thắng tỉnh Thái Bình</v>
      </c>
      <c r="C611" s="12" t="s">
        <v>342</v>
      </c>
      <c r="F611" s="5"/>
      <c r="G611" s="5"/>
      <c r="H611" s="5"/>
      <c r="I611" s="2"/>
      <c r="J611" s="2"/>
      <c r="K611" s="2"/>
      <c r="L611" s="2"/>
      <c r="M611" s="2"/>
      <c r="N611" s="5"/>
      <c r="O611" s="5"/>
      <c r="P611" s="5"/>
      <c r="Q611" s="5"/>
    </row>
    <row r="612" spans="1:17" ht="30" customHeight="1" x14ac:dyDescent="0.25">
      <c r="A612" s="2">
        <v>9611</v>
      </c>
      <c r="B612" s="1" t="str">
        <f>HYPERLINK("", "Công an xã Vũ Công tỉnh Thái Bình")</f>
        <v>Công an xã Vũ Công tỉnh Thái Bình</v>
      </c>
      <c r="C612" s="12" t="s">
        <v>342</v>
      </c>
      <c r="F612" s="5"/>
      <c r="G612" s="5"/>
      <c r="H612" s="5"/>
      <c r="I612" s="2"/>
      <c r="J612" s="2"/>
      <c r="K612" s="2"/>
      <c r="L612" s="2"/>
      <c r="M612" s="2"/>
      <c r="N612" s="5"/>
      <c r="O612" s="5"/>
      <c r="P612" s="5"/>
      <c r="Q612" s="5"/>
    </row>
    <row r="613" spans="1:17" ht="30" customHeight="1" x14ac:dyDescent="0.25">
      <c r="A613" s="2">
        <v>9612</v>
      </c>
      <c r="B613" s="3" t="str">
        <f>HYPERLINK("https://kienxuong.thaibinh.gov.vn/cac-don-vi-hanh-chinh/xa-vu-cong", "UBND Ủy ban nhân dân xã Vũ Công tỉnh Thái Bình")</f>
        <v>UBND Ủy ban nhân dân xã Vũ Công tỉnh Thái Bình</v>
      </c>
      <c r="C613" s="12" t="s">
        <v>342</v>
      </c>
      <c r="F613" s="5"/>
      <c r="G613" s="5"/>
      <c r="H613" s="5"/>
      <c r="I613" s="2"/>
      <c r="J613" s="2"/>
      <c r="K613" s="2"/>
      <c r="L613" s="2"/>
      <c r="M613" s="2"/>
      <c r="N613" s="5"/>
      <c r="O613" s="5"/>
      <c r="P613" s="5"/>
      <c r="Q613" s="5"/>
    </row>
    <row r="614" spans="1:17" ht="30" customHeight="1" x14ac:dyDescent="0.25">
      <c r="A614" s="2">
        <v>9613</v>
      </c>
      <c r="B614" s="3" t="str">
        <f>HYPERLINK("https://www.facebook.com/p/C%C3%B4ng-an-x%C3%A3-V%C5%A9-Ho%C3%A0-Ki%E1%BA%BFn-X%C6%B0%C6%A1ng-100071621916731/", "Công an xã Vũ Hòa tỉnh Thái Bình")</f>
        <v>Công an xã Vũ Hòa tỉnh Thái Bình</v>
      </c>
      <c r="C614" s="12" t="s">
        <v>342</v>
      </c>
      <c r="D614" s="11" t="s">
        <v>343</v>
      </c>
      <c r="F614" s="5"/>
      <c r="G614" s="5"/>
      <c r="H614" s="5"/>
      <c r="I614" s="2"/>
      <c r="J614" s="2"/>
      <c r="K614" s="2"/>
      <c r="L614" s="2"/>
      <c r="M614" s="2"/>
      <c r="N614" s="5"/>
      <c r="O614" s="5"/>
      <c r="P614" s="5"/>
      <c r="Q614" s="5"/>
    </row>
    <row r="615" spans="1:17" ht="30" customHeight="1" x14ac:dyDescent="0.25">
      <c r="A615" s="2">
        <v>9614</v>
      </c>
      <c r="B615" s="3" t="str">
        <f>HYPERLINK("https://kienxuong.thaibinh.gov.vn/cac-don-vi-hanh-chinh/xa-vu-hoa", "UBND Ủy ban nhân dân xã Vũ Hòa tỉnh Thái Bình")</f>
        <v>UBND Ủy ban nhân dân xã Vũ Hòa tỉnh Thái Bình</v>
      </c>
      <c r="C615" s="12" t="s">
        <v>342</v>
      </c>
      <c r="F615" s="5"/>
      <c r="G615" s="5"/>
      <c r="H615" s="5"/>
      <c r="I615" s="2"/>
      <c r="J615" s="2"/>
      <c r="K615" s="2"/>
      <c r="L615" s="2"/>
      <c r="M615" s="2"/>
      <c r="N615" s="5"/>
      <c r="O615" s="5"/>
      <c r="P615" s="5"/>
      <c r="Q615" s="5"/>
    </row>
    <row r="616" spans="1:17" ht="30" customHeight="1" x14ac:dyDescent="0.25">
      <c r="A616" s="2">
        <v>9615</v>
      </c>
      <c r="B616" s="3" t="s">
        <v>110</v>
      </c>
      <c r="C616" s="14" t="s">
        <v>1</v>
      </c>
      <c r="D616" s="11" t="s">
        <v>343</v>
      </c>
      <c r="F616" s="5"/>
      <c r="G616" s="5"/>
      <c r="H616" s="5"/>
      <c r="I616" s="2"/>
      <c r="J616" s="2"/>
      <c r="K616" s="2"/>
      <c r="L616" s="2"/>
      <c r="M616" s="2"/>
      <c r="N616" s="5"/>
      <c r="O616" s="5"/>
      <c r="P616" s="5"/>
      <c r="Q616" s="5"/>
    </row>
    <row r="617" spans="1:17" ht="30" customHeight="1" x14ac:dyDescent="0.25">
      <c r="A617" s="2">
        <v>9616</v>
      </c>
      <c r="B617" s="3" t="str">
        <f>HYPERLINK("https://haiha.quangninh.gov.vn/Trang/ChiTietBVGioiThieu.aspx?bvid=128", "UBND Ủy ban nhân dân xã Quang Minh tỉnh Thái Bình")</f>
        <v>UBND Ủy ban nhân dân xã Quang Minh tỉnh Thái Bình</v>
      </c>
      <c r="C617" s="12" t="s">
        <v>342</v>
      </c>
      <c r="F617" s="5"/>
      <c r="G617" s="5"/>
      <c r="H617" s="5"/>
      <c r="I617" s="2"/>
      <c r="J617" s="2"/>
      <c r="K617" s="2"/>
      <c r="L617" s="2"/>
      <c r="M617" s="2"/>
      <c r="N617" s="5"/>
      <c r="O617" s="5"/>
      <c r="P617" s="5"/>
      <c r="Q617" s="5"/>
    </row>
    <row r="618" spans="1:17" ht="30" customHeight="1" x14ac:dyDescent="0.25">
      <c r="A618" s="2">
        <v>9617</v>
      </c>
      <c r="B618" s="1" t="str">
        <f>HYPERLINK("", "Công an xã Quang Trung tỉnh Thái Bình")</f>
        <v>Công an xã Quang Trung tỉnh Thái Bình</v>
      </c>
      <c r="C618" s="12" t="s">
        <v>342</v>
      </c>
      <c r="F618" s="5"/>
      <c r="G618" s="5"/>
      <c r="H618" s="5"/>
      <c r="I618" s="2"/>
      <c r="J618" s="2"/>
      <c r="K618" s="2"/>
      <c r="L618" s="2"/>
      <c r="M618" s="2"/>
      <c r="N618" s="5"/>
      <c r="O618" s="5"/>
      <c r="P618" s="5"/>
      <c r="Q618" s="5"/>
    </row>
    <row r="619" spans="1:17" ht="30" customHeight="1" x14ac:dyDescent="0.25">
      <c r="A619" s="2">
        <v>9618</v>
      </c>
      <c r="B619" s="3" t="str">
        <f>HYPERLINK("https://hungha.thaibinh.gov.vn/tin-tuc/tin-tuc-su-kien-noi-bat/huyen-hung-ha-cong-bo-thanh-lap-dang-bo-xa-quang-trung..html", "UBND Ủy ban nhân dân xã Quang Trung tỉnh Thái Bình")</f>
        <v>UBND Ủy ban nhân dân xã Quang Trung tỉnh Thái Bình</v>
      </c>
      <c r="C619" s="12" t="s">
        <v>342</v>
      </c>
      <c r="F619" s="5"/>
      <c r="G619" s="5"/>
      <c r="H619" s="5"/>
      <c r="I619" s="2"/>
      <c r="J619" s="2"/>
      <c r="K619" s="2"/>
      <c r="L619" s="2"/>
      <c r="M619" s="2"/>
      <c r="N619" s="5"/>
      <c r="O619" s="5"/>
      <c r="P619" s="5"/>
      <c r="Q619" s="5"/>
    </row>
    <row r="620" spans="1:17" ht="30" customHeight="1" x14ac:dyDescent="0.25">
      <c r="A620" s="2">
        <v>9619</v>
      </c>
      <c r="B620" s="1" t="str">
        <f>HYPERLINK("", "Công an xã Minh Hưng tỉnh Thái Bình")</f>
        <v>Công an xã Minh Hưng tỉnh Thái Bình</v>
      </c>
      <c r="C620" s="12" t="s">
        <v>342</v>
      </c>
      <c r="F620" s="5"/>
      <c r="G620" s="5"/>
      <c r="H620" s="5"/>
      <c r="I620" s="2"/>
      <c r="J620" s="2"/>
      <c r="K620" s="2"/>
      <c r="L620" s="2"/>
      <c r="M620" s="2"/>
      <c r="N620" s="5"/>
      <c r="O620" s="5"/>
      <c r="P620" s="5"/>
      <c r="Q620" s="5"/>
    </row>
    <row r="621" spans="1:17" ht="30" customHeight="1" x14ac:dyDescent="0.25">
      <c r="A621" s="2">
        <v>9620</v>
      </c>
      <c r="B621" s="3" t="str">
        <f>HYPERLINK("https://donghung.thaibinh.gov.vn/", "UBND Ủy ban nhân dân xã Minh Hưng tỉnh Thái Bình")</f>
        <v>UBND Ủy ban nhân dân xã Minh Hưng tỉnh Thái Bình</v>
      </c>
      <c r="C621" s="12" t="s">
        <v>342</v>
      </c>
      <c r="F621" s="5"/>
      <c r="G621" s="5"/>
      <c r="H621" s="5"/>
      <c r="I621" s="2"/>
      <c r="J621" s="2"/>
      <c r="K621" s="2"/>
      <c r="L621" s="2"/>
      <c r="M621" s="2"/>
      <c r="N621" s="5"/>
      <c r="O621" s="5"/>
      <c r="P621" s="5"/>
      <c r="Q621" s="5"/>
    </row>
    <row r="622" spans="1:17" ht="30" customHeight="1" x14ac:dyDescent="0.25">
      <c r="A622" s="2">
        <v>9621</v>
      </c>
      <c r="B622" s="3" t="s">
        <v>111</v>
      </c>
      <c r="C622" s="14" t="s">
        <v>1</v>
      </c>
      <c r="F622" s="5"/>
      <c r="G622" s="5"/>
      <c r="H622" s="5"/>
      <c r="I622" s="2"/>
      <c r="J622" s="2"/>
      <c r="K622" s="2"/>
      <c r="L622" s="2"/>
      <c r="M622" s="2"/>
      <c r="N622" s="5"/>
      <c r="O622" s="5"/>
      <c r="P622" s="5"/>
      <c r="Q622" s="5"/>
    </row>
    <row r="623" spans="1:17" ht="30" customHeight="1" x14ac:dyDescent="0.25">
      <c r="A623" s="2">
        <v>9622</v>
      </c>
      <c r="B623" s="3" t="str">
        <f>HYPERLINK("https://thaibinh.gov.vn/van-ban-phap-luat/van-ban-dieu-hanh/ve-viec-cho-phep-ubnd-xa-quang-hung-huyen-kien-xuong-chuyen-.html", "UBND Ủy ban nhân dân xã Quang Hưng tỉnh Thái Bình")</f>
        <v>UBND Ủy ban nhân dân xã Quang Hưng tỉnh Thái Bình</v>
      </c>
      <c r="C623" s="12" t="s">
        <v>342</v>
      </c>
      <c r="F623" s="5"/>
      <c r="G623" s="5"/>
      <c r="H623" s="5"/>
      <c r="I623" s="2"/>
      <c r="J623" s="2"/>
      <c r="K623" s="2"/>
      <c r="L623" s="2"/>
      <c r="M623" s="2"/>
      <c r="N623" s="5"/>
      <c r="O623" s="5"/>
      <c r="P623" s="5"/>
      <c r="Q623" s="5"/>
    </row>
    <row r="624" spans="1:17" ht="30" customHeight="1" x14ac:dyDescent="0.25">
      <c r="A624" s="2">
        <v>9623</v>
      </c>
      <c r="B624" s="3" t="s">
        <v>112</v>
      </c>
      <c r="C624" s="14" t="s">
        <v>1</v>
      </c>
      <c r="F624" s="5"/>
      <c r="G624" s="5"/>
      <c r="H624" s="5"/>
      <c r="I624" s="2"/>
      <c r="J624" s="2"/>
      <c r="K624" s="2"/>
      <c r="L624" s="2"/>
      <c r="M624" s="2"/>
      <c r="N624" s="5"/>
      <c r="O624" s="5"/>
      <c r="P624" s="5"/>
      <c r="Q624" s="5"/>
    </row>
    <row r="625" spans="1:17" ht="30" customHeight="1" x14ac:dyDescent="0.25">
      <c r="A625" s="2">
        <v>9624</v>
      </c>
      <c r="B625" s="3" t="str">
        <f>HYPERLINK("https://vubinh.kienxuong.thaibinh.gov.vn/", "UBND Ủy ban nhân dân xã Vũ Bình tỉnh Thái Bình")</f>
        <v>UBND Ủy ban nhân dân xã Vũ Bình tỉnh Thái Bình</v>
      </c>
      <c r="C625" s="12" t="s">
        <v>342</v>
      </c>
      <c r="F625" s="5"/>
      <c r="G625" s="5"/>
      <c r="H625" s="5"/>
      <c r="I625" s="2"/>
      <c r="J625" s="2"/>
      <c r="K625" s="2"/>
      <c r="L625" s="2"/>
      <c r="M625" s="2"/>
      <c r="N625" s="5"/>
      <c r="O625" s="5"/>
      <c r="P625" s="5"/>
      <c r="Q625" s="5"/>
    </row>
    <row r="626" spans="1:17" ht="30" customHeight="1" x14ac:dyDescent="0.25">
      <c r="A626" s="2">
        <v>9625</v>
      </c>
      <c r="B626" s="3" t="str">
        <f>HYPERLINK("https://www.facebook.com/ConganxaMinhTan/", "Công an xã Minh Tân tỉnh Thái Bình")</f>
        <v>Công an xã Minh Tân tỉnh Thái Bình</v>
      </c>
      <c r="C626" s="12" t="s">
        <v>342</v>
      </c>
      <c r="D626" s="13" t="s">
        <v>343</v>
      </c>
      <c r="F626" s="5"/>
      <c r="G626" s="5"/>
      <c r="H626" s="5"/>
      <c r="I626" s="2"/>
      <c r="J626" s="2"/>
      <c r="K626" s="2"/>
      <c r="L626" s="2"/>
      <c r="M626" s="2"/>
      <c r="N626" s="5"/>
      <c r="O626" s="5"/>
      <c r="P626" s="5"/>
      <c r="Q626" s="5"/>
    </row>
    <row r="627" spans="1:17" ht="30" customHeight="1" x14ac:dyDescent="0.25">
      <c r="A627" s="2">
        <v>9626</v>
      </c>
      <c r="B627" s="3" t="str">
        <f>HYPERLINK("https://minhtan.kienxuong.thaibinh.gov.vn/", "UBND Ủy ban nhân dân xã Minh Tân tỉnh Thái Bình")</f>
        <v>UBND Ủy ban nhân dân xã Minh Tân tỉnh Thái Bình</v>
      </c>
      <c r="C627" s="12" t="s">
        <v>342</v>
      </c>
      <c r="F627" s="5"/>
      <c r="G627" s="5"/>
      <c r="H627" s="5"/>
      <c r="I627" s="2"/>
      <c r="J627" s="2"/>
      <c r="K627" s="2"/>
      <c r="L627" s="2"/>
      <c r="M627" s="2"/>
      <c r="N627" s="5"/>
      <c r="O627" s="5"/>
      <c r="P627" s="5"/>
      <c r="Q627" s="5"/>
    </row>
    <row r="628" spans="1:17" ht="30" customHeight="1" x14ac:dyDescent="0.25">
      <c r="A628" s="2">
        <v>9627</v>
      </c>
      <c r="B628" s="1" t="str">
        <f>HYPERLINK("", "Công an xã Nam Bình tỉnh Thái Bình")</f>
        <v>Công an xã Nam Bình tỉnh Thái Bình</v>
      </c>
      <c r="C628" s="12" t="s">
        <v>342</v>
      </c>
      <c r="F628" s="5"/>
      <c r="G628" s="5"/>
      <c r="H628" s="5"/>
      <c r="I628" s="2"/>
      <c r="J628" s="2"/>
      <c r="K628" s="2"/>
      <c r="L628" s="2"/>
      <c r="M628" s="2"/>
      <c r="N628" s="5"/>
      <c r="O628" s="5"/>
      <c r="P628" s="5"/>
      <c r="Q628" s="5"/>
    </row>
    <row r="629" spans="1:17" ht="30" customHeight="1" x14ac:dyDescent="0.25">
      <c r="A629" s="2">
        <v>9628</v>
      </c>
      <c r="B629" s="3" t="str">
        <f>HYPERLINK("https://kienxuong.thaibinh.gov.vn/cac-don-vi-hanh-chinh/xa-nam-binh", "UBND Ủy ban nhân dân xã Nam Bình tỉnh Thái Bình")</f>
        <v>UBND Ủy ban nhân dân xã Nam Bình tỉnh Thái Bình</v>
      </c>
      <c r="C629" s="12" t="s">
        <v>342</v>
      </c>
      <c r="F629" s="5"/>
      <c r="G629" s="5"/>
      <c r="H629" s="5"/>
      <c r="I629" s="2"/>
      <c r="J629" s="2"/>
      <c r="K629" s="2"/>
      <c r="L629" s="2"/>
      <c r="M629" s="2"/>
      <c r="N629" s="5"/>
      <c r="O629" s="5"/>
      <c r="P629" s="5"/>
      <c r="Q629" s="5"/>
    </row>
    <row r="630" spans="1:17" ht="30" customHeight="1" x14ac:dyDescent="0.25">
      <c r="A630" s="2">
        <v>9629</v>
      </c>
      <c r="B630" s="1" t="str">
        <f>HYPERLINK("", "Công an xã Bình Thanh tỉnh Thái Bình")</f>
        <v>Công an xã Bình Thanh tỉnh Thái Bình</v>
      </c>
      <c r="C630" s="12" t="s">
        <v>342</v>
      </c>
      <c r="F630" s="5"/>
      <c r="G630" s="5"/>
      <c r="H630" s="5"/>
      <c r="I630" s="2"/>
      <c r="J630" s="2"/>
      <c r="K630" s="2"/>
      <c r="L630" s="2"/>
      <c r="M630" s="2"/>
      <c r="N630" s="5"/>
      <c r="O630" s="5"/>
      <c r="P630" s="5"/>
      <c r="Q630" s="5"/>
    </row>
    <row r="631" spans="1:17" ht="30" customHeight="1" x14ac:dyDescent="0.25">
      <c r="A631" s="2">
        <v>9630</v>
      </c>
      <c r="B631" s="3" t="str">
        <f>HYPERLINK("https://kienxuong.thaibinh.gov.vn/cac-don-vi-hanh-chinh/xa-binh-thanh", "UBND Ủy ban nhân dân xã Bình Thanh tỉnh Thái Bình")</f>
        <v>UBND Ủy ban nhân dân xã Bình Thanh tỉnh Thái Bình</v>
      </c>
      <c r="C631" s="12" t="s">
        <v>342</v>
      </c>
      <c r="F631" s="5"/>
      <c r="G631" s="5"/>
      <c r="H631" s="5"/>
      <c r="I631" s="2"/>
      <c r="J631" s="2"/>
      <c r="K631" s="2"/>
      <c r="L631" s="2"/>
      <c r="M631" s="2"/>
      <c r="N631" s="5"/>
      <c r="O631" s="5"/>
      <c r="P631" s="5"/>
      <c r="Q631" s="5"/>
    </row>
    <row r="632" spans="1:17" ht="30" customHeight="1" x14ac:dyDescent="0.25">
      <c r="A632" s="2">
        <v>9631</v>
      </c>
      <c r="B632" s="1" t="str">
        <f>HYPERLINK("", "Công an xã Bình Định tỉnh Thái Bình")</f>
        <v>Công an xã Bình Định tỉnh Thái Bình</v>
      </c>
      <c r="C632" s="12" t="s">
        <v>342</v>
      </c>
      <c r="F632" s="5"/>
      <c r="G632" s="5"/>
      <c r="H632" s="5"/>
      <c r="I632" s="2"/>
      <c r="J632" s="2"/>
      <c r="K632" s="2"/>
      <c r="L632" s="2"/>
      <c r="M632" s="2"/>
      <c r="N632" s="5"/>
      <c r="O632" s="5"/>
      <c r="P632" s="5"/>
      <c r="Q632" s="5"/>
    </row>
    <row r="633" spans="1:17" ht="30" customHeight="1" x14ac:dyDescent="0.25">
      <c r="A633" s="2">
        <v>9632</v>
      </c>
      <c r="B633" s="3" t="str">
        <f>HYPERLINK("https://kienxuong.thaibinh.gov.vn/quy-hoach/quy-hoach-chuyen-de/xa-binh-dinh", "UBND Ủy ban nhân dân xã Bình Định tỉnh Thái Bình")</f>
        <v>UBND Ủy ban nhân dân xã Bình Định tỉnh Thái Bình</v>
      </c>
      <c r="C633" s="12" t="s">
        <v>342</v>
      </c>
      <c r="F633" s="5"/>
      <c r="G633" s="5"/>
      <c r="H633" s="5"/>
      <c r="I633" s="2"/>
      <c r="J633" s="2"/>
      <c r="K633" s="2"/>
      <c r="L633" s="2"/>
      <c r="M633" s="2"/>
      <c r="N633" s="5"/>
      <c r="O633" s="5"/>
      <c r="P633" s="5"/>
      <c r="Q633" s="5"/>
    </row>
    <row r="634" spans="1:17" ht="30" customHeight="1" x14ac:dyDescent="0.25">
      <c r="A634" s="2">
        <v>9633</v>
      </c>
      <c r="B634" s="3" t="s">
        <v>113</v>
      </c>
      <c r="C634" s="14" t="s">
        <v>1</v>
      </c>
      <c r="F634" s="5"/>
      <c r="G634" s="5"/>
      <c r="H634" s="5"/>
      <c r="I634" s="2"/>
      <c r="J634" s="2"/>
      <c r="K634" s="2"/>
      <c r="L634" s="2"/>
      <c r="M634" s="2"/>
      <c r="N634" s="5"/>
      <c r="O634" s="5"/>
      <c r="P634" s="5"/>
      <c r="Q634" s="5"/>
    </row>
    <row r="635" spans="1:17" ht="30" customHeight="1" x14ac:dyDescent="0.25">
      <c r="A635" s="2">
        <v>9634</v>
      </c>
      <c r="B635" s="3" t="str">
        <f>HYPERLINK("https://kienxuong.thaibinh.gov.vn/cac-don-vi-hanh-chinh/xa-hong-tien", "UBND Ủy ban nhân dân xã Hồng Tiến tỉnh Thái Bình")</f>
        <v>UBND Ủy ban nhân dân xã Hồng Tiến tỉnh Thái Bình</v>
      </c>
      <c r="C635" s="12" t="s">
        <v>342</v>
      </c>
      <c r="F635" s="5"/>
      <c r="G635" s="5"/>
      <c r="H635" s="5"/>
      <c r="I635" s="2"/>
      <c r="J635" s="2"/>
      <c r="K635" s="2"/>
      <c r="L635" s="2"/>
      <c r="M635" s="2"/>
      <c r="N635" s="5"/>
      <c r="O635" s="5"/>
      <c r="P635" s="5"/>
      <c r="Q635" s="5"/>
    </row>
    <row r="636" spans="1:17" ht="30" customHeight="1" x14ac:dyDescent="0.25">
      <c r="A636" s="2">
        <v>9635</v>
      </c>
      <c r="B636" s="3" t="s">
        <v>114</v>
      </c>
      <c r="C636" s="14" t="s">
        <v>1</v>
      </c>
      <c r="F636" s="5"/>
      <c r="G636" s="5"/>
      <c r="H636" s="5"/>
      <c r="I636" s="2"/>
      <c r="J636" s="2"/>
      <c r="K636" s="2"/>
      <c r="L636" s="2"/>
      <c r="M636" s="2"/>
      <c r="N636" s="5"/>
      <c r="O636" s="5"/>
      <c r="P636" s="5"/>
      <c r="Q636" s="5"/>
    </row>
    <row r="637" spans="1:17" ht="30" customHeight="1" x14ac:dyDescent="0.25">
      <c r="A637" s="2">
        <v>9636</v>
      </c>
      <c r="B637" s="3" t="str">
        <f>HYPERLINK("https://vuthu.thaibinh.gov.vn/", "UBND Ủy ban nhân dân thị trấn Vũ Thư tỉnh Thái Bình")</f>
        <v>UBND Ủy ban nhân dân thị trấn Vũ Thư tỉnh Thái Bình</v>
      </c>
      <c r="C637" s="12" t="s">
        <v>342</v>
      </c>
      <c r="F637" s="5"/>
      <c r="G637" s="5"/>
      <c r="H637" s="5"/>
      <c r="I637" s="2"/>
      <c r="J637" s="2"/>
      <c r="K637" s="2"/>
      <c r="L637" s="2"/>
      <c r="M637" s="2"/>
      <c r="N637" s="5"/>
      <c r="O637" s="5"/>
      <c r="P637" s="5"/>
      <c r="Q637" s="5"/>
    </row>
    <row r="638" spans="1:17" ht="30" customHeight="1" x14ac:dyDescent="0.25">
      <c r="A638" s="2">
        <v>9637</v>
      </c>
      <c r="B638" s="3" t="s">
        <v>115</v>
      </c>
      <c r="C638" s="14" t="s">
        <v>1</v>
      </c>
      <c r="F638" s="5"/>
      <c r="G638" s="5"/>
      <c r="H638" s="5"/>
      <c r="I638" s="2"/>
      <c r="J638" s="2"/>
      <c r="K638" s="2"/>
      <c r="L638" s="2"/>
      <c r="M638" s="2"/>
      <c r="N638" s="5"/>
      <c r="O638" s="5"/>
      <c r="P638" s="5"/>
      <c r="Q638" s="5"/>
    </row>
    <row r="639" spans="1:17" ht="30" customHeight="1" x14ac:dyDescent="0.25">
      <c r="A639" s="2">
        <v>9638</v>
      </c>
      <c r="B639" s="3" t="str">
        <f>HYPERLINK("https://thaibinh.gov.vn/van-ban-phap-luat/van-ban-dieu-hanh/ve-viec-giao-dat-cho-uy-ban-nhan-dan-xa-hong-ly-huyen-vu-thu.html", "UBND Ủy ban nhân dân xã Hồng Lý tỉnh Thái Bình")</f>
        <v>UBND Ủy ban nhân dân xã Hồng Lý tỉnh Thái Bình</v>
      </c>
      <c r="C639" s="12" t="s">
        <v>342</v>
      </c>
      <c r="F639" s="5"/>
      <c r="G639" s="5"/>
      <c r="H639" s="5"/>
      <c r="I639" s="2"/>
      <c r="J639" s="2"/>
      <c r="K639" s="2"/>
      <c r="L639" s="2"/>
      <c r="M639" s="2"/>
      <c r="N639" s="5"/>
      <c r="O639" s="5"/>
      <c r="P639" s="5"/>
      <c r="Q639" s="5"/>
    </row>
    <row r="640" spans="1:17" ht="30" customHeight="1" x14ac:dyDescent="0.25">
      <c r="A640" s="2">
        <v>9639</v>
      </c>
      <c r="B640" s="1" t="str">
        <f>HYPERLINK("", "Công an xã Đồng Thanh tỉnh Thái Bình")</f>
        <v>Công an xã Đồng Thanh tỉnh Thái Bình</v>
      </c>
      <c r="C640" s="12" t="s">
        <v>342</v>
      </c>
      <c r="F640" s="5"/>
      <c r="G640" s="5"/>
      <c r="H640" s="5"/>
      <c r="I640" s="2"/>
      <c r="J640" s="2"/>
      <c r="K640" s="2"/>
      <c r="L640" s="2"/>
      <c r="M640" s="2"/>
      <c r="N640" s="5"/>
      <c r="O640" s="5"/>
      <c r="P640" s="5"/>
      <c r="Q640" s="5"/>
    </row>
    <row r="641" spans="1:17" ht="30" customHeight="1" x14ac:dyDescent="0.25">
      <c r="A641" s="2">
        <v>9640</v>
      </c>
      <c r="B641" s="3" t="str">
        <f>HYPERLINK("https://vuthu.thaibinh.gov.vn/", "UBND Ủy ban nhân dân xã Đồng Thanh tỉnh Thái Bình")</f>
        <v>UBND Ủy ban nhân dân xã Đồng Thanh tỉnh Thái Bình</v>
      </c>
      <c r="C641" s="12" t="s">
        <v>342</v>
      </c>
      <c r="F641" s="5"/>
      <c r="G641" s="5"/>
      <c r="H641" s="5"/>
      <c r="I641" s="2"/>
      <c r="J641" s="2"/>
      <c r="K641" s="2"/>
      <c r="L641" s="2"/>
      <c r="M641" s="2"/>
      <c r="N641" s="5"/>
      <c r="O641" s="5"/>
      <c r="P641" s="5"/>
      <c r="Q641" s="5"/>
    </row>
    <row r="642" spans="1:17" ht="30" customHeight="1" x14ac:dyDescent="0.25">
      <c r="A642" s="2">
        <v>9641</v>
      </c>
      <c r="B642" s="1" t="str">
        <f>HYPERLINK("", "Công an xã Xuân Hòa tỉnh Thái Bình")</f>
        <v>Công an xã Xuân Hòa tỉnh Thái Bình</v>
      </c>
      <c r="C642" s="12" t="s">
        <v>342</v>
      </c>
      <c r="F642" s="5"/>
      <c r="G642" s="5"/>
      <c r="H642" s="5"/>
      <c r="I642" s="2"/>
      <c r="J642" s="2"/>
      <c r="K642" s="2"/>
      <c r="L642" s="2"/>
      <c r="M642" s="2"/>
      <c r="N642" s="5"/>
      <c r="O642" s="5"/>
      <c r="P642" s="5"/>
      <c r="Q642" s="5"/>
    </row>
    <row r="643" spans="1:17" ht="30" customHeight="1" x14ac:dyDescent="0.25">
      <c r="A643" s="2">
        <v>9642</v>
      </c>
      <c r="B643" s="3" t="str">
        <f>HYPERLINK("https://vuthu.thaibinh.gov.vn/gioi-thieu/dia-diem-tham-quan/khach-san", "UBND Ủy ban nhân dân xã Xuân Hòa tỉnh Thái Bình")</f>
        <v>UBND Ủy ban nhân dân xã Xuân Hòa tỉnh Thái Bình</v>
      </c>
      <c r="C643" s="12" t="s">
        <v>342</v>
      </c>
      <c r="F643" s="5"/>
      <c r="G643" s="5"/>
      <c r="H643" s="5"/>
      <c r="I643" s="2"/>
      <c r="J643" s="2"/>
      <c r="K643" s="2"/>
      <c r="L643" s="2"/>
      <c r="M643" s="2"/>
      <c r="N643" s="5"/>
      <c r="O643" s="5"/>
      <c r="P643" s="5"/>
      <c r="Q643" s="5"/>
    </row>
    <row r="644" spans="1:17" ht="30" customHeight="1" x14ac:dyDescent="0.25">
      <c r="A644" s="2">
        <v>9643</v>
      </c>
      <c r="B644" s="1" t="str">
        <f>HYPERLINK("", "Công an xã Hiệp Hòa tỉnh Thái Bình")</f>
        <v>Công an xã Hiệp Hòa tỉnh Thái Bình</v>
      </c>
      <c r="C644" s="12" t="s">
        <v>342</v>
      </c>
      <c r="F644" s="5"/>
      <c r="G644" s="5"/>
      <c r="H644" s="5"/>
      <c r="I644" s="2"/>
      <c r="J644" s="2"/>
      <c r="K644" s="2"/>
      <c r="L644" s="2"/>
      <c r="M644" s="2"/>
      <c r="N644" s="5"/>
      <c r="O644" s="5"/>
      <c r="P644" s="5"/>
      <c r="Q644" s="5"/>
    </row>
    <row r="645" spans="1:17" ht="30" customHeight="1" x14ac:dyDescent="0.25">
      <c r="A645" s="2">
        <v>9644</v>
      </c>
      <c r="B645" s="3" t="str">
        <f>HYPERLINK("https://www.quangninh.gov.vn/donvi/TXQuangYen/Trang/ChiTietBVGioiThieu.aspx?bvid=203", "UBND Ủy ban nhân dân xã Hiệp Hòa tỉnh Thái Bình")</f>
        <v>UBND Ủy ban nhân dân xã Hiệp Hòa tỉnh Thái Bình</v>
      </c>
      <c r="C645" s="12" t="s">
        <v>342</v>
      </c>
      <c r="F645" s="5"/>
      <c r="G645" s="5"/>
      <c r="H645" s="5"/>
      <c r="I645" s="2"/>
      <c r="J645" s="2"/>
      <c r="K645" s="2"/>
      <c r="L645" s="2"/>
      <c r="M645" s="2"/>
      <c r="N645" s="5"/>
      <c r="O645" s="5"/>
      <c r="P645" s="5"/>
      <c r="Q645" s="5"/>
    </row>
    <row r="646" spans="1:17" ht="30" customHeight="1" x14ac:dyDescent="0.25">
      <c r="A646" s="2">
        <v>9645</v>
      </c>
      <c r="B646" s="3" t="s">
        <v>116</v>
      </c>
      <c r="C646" s="14" t="s">
        <v>1</v>
      </c>
      <c r="F646" s="5"/>
      <c r="G646" s="5"/>
      <c r="H646" s="5"/>
      <c r="I646" s="2"/>
      <c r="J646" s="2"/>
      <c r="K646" s="2"/>
      <c r="L646" s="2"/>
      <c r="M646" s="2"/>
      <c r="N646" s="5"/>
      <c r="O646" s="5"/>
      <c r="P646" s="5"/>
      <c r="Q646" s="5"/>
    </row>
    <row r="647" spans="1:17" ht="30" customHeight="1" x14ac:dyDescent="0.25">
      <c r="A647" s="2">
        <v>9646</v>
      </c>
      <c r="B647" s="3" t="str">
        <f>HYPERLINK("https://thaibinh.gov.vn/van-ban-phap-luat/van-ban-dieu-hanh/ve-viec-cho-phep-uy-ban-nhan-dan-xa-phuc-thanh-huyen-vu-thu-.html", "UBND Ủy ban nhân dân xã Phúc Thành tỉnh Thái Bình")</f>
        <v>UBND Ủy ban nhân dân xã Phúc Thành tỉnh Thái Bình</v>
      </c>
      <c r="C647" s="12" t="s">
        <v>342</v>
      </c>
      <c r="F647" s="5"/>
      <c r="G647" s="5"/>
      <c r="H647" s="5"/>
      <c r="I647" s="2"/>
      <c r="J647" s="2"/>
      <c r="K647" s="2"/>
      <c r="L647" s="2"/>
      <c r="M647" s="2"/>
      <c r="N647" s="5"/>
      <c r="O647" s="5"/>
      <c r="P647" s="5"/>
      <c r="Q647" s="5"/>
    </row>
    <row r="648" spans="1:17" ht="30" customHeight="1" x14ac:dyDescent="0.25">
      <c r="A648" s="2">
        <v>9647</v>
      </c>
      <c r="B648" s="3" t="s">
        <v>117</v>
      </c>
      <c r="C648" s="14" t="s">
        <v>1</v>
      </c>
      <c r="F648" s="5"/>
      <c r="G648" s="5"/>
      <c r="H648" s="5"/>
      <c r="I648" s="2"/>
      <c r="J648" s="2"/>
      <c r="K648" s="2"/>
      <c r="L648" s="2"/>
      <c r="M648" s="2"/>
      <c r="N648" s="5"/>
      <c r="O648" s="5"/>
      <c r="P648" s="5"/>
      <c r="Q648" s="5"/>
    </row>
    <row r="649" spans="1:17" ht="30" customHeight="1" x14ac:dyDescent="0.25">
      <c r="A649" s="2">
        <v>9648</v>
      </c>
      <c r="B649" s="3" t="str">
        <f>HYPERLINK("https://thaibinh.gov.vn/van-ban-phap-luat/van-ban-dieu-hanh/ve-viec-cho-phep-ubnd-xa-tan-phong-huyen-vu-thu-su-dung-de-t.html", "UBND Ủy ban nhân dân xã Tân Phong tỉnh Thái Bình")</f>
        <v>UBND Ủy ban nhân dân xã Tân Phong tỉnh Thái Bình</v>
      </c>
      <c r="C649" s="12" t="s">
        <v>342</v>
      </c>
      <c r="F649" s="5"/>
      <c r="G649" s="5"/>
      <c r="H649" s="5"/>
      <c r="I649" s="2"/>
      <c r="J649" s="2"/>
      <c r="K649" s="2"/>
      <c r="L649" s="2"/>
      <c r="M649" s="2"/>
      <c r="N649" s="5"/>
      <c r="O649" s="5"/>
      <c r="P649" s="5"/>
      <c r="Q649" s="5"/>
    </row>
    <row r="650" spans="1:17" ht="30" customHeight="1" x14ac:dyDescent="0.25">
      <c r="A650" s="2">
        <v>9649</v>
      </c>
      <c r="B650" s="3" t="s">
        <v>118</v>
      </c>
      <c r="C650" s="14" t="s">
        <v>1</v>
      </c>
      <c r="F650" s="5"/>
      <c r="G650" s="5"/>
      <c r="H650" s="5"/>
      <c r="I650" s="2"/>
      <c r="J650" s="2"/>
      <c r="K650" s="2"/>
      <c r="L650" s="2"/>
      <c r="M650" s="2"/>
      <c r="N650" s="5"/>
      <c r="O650" s="5"/>
      <c r="P650" s="5"/>
      <c r="Q650" s="5"/>
    </row>
    <row r="651" spans="1:17" ht="30" customHeight="1" x14ac:dyDescent="0.25">
      <c r="A651" s="2">
        <v>9650</v>
      </c>
      <c r="B651" s="3" t="str">
        <f>HYPERLINK("https://vuthu.thaibinh.gov.vn/tin-tuc/chinh-tri/xa-song-la-ng-minh-quang-do-ng-chi-chu-ti-ch-uy-ban-nhan-dan.html", "UBND Ủy ban nhân dân xã Song Lãng tỉnh Thái Bình")</f>
        <v>UBND Ủy ban nhân dân xã Song Lãng tỉnh Thái Bình</v>
      </c>
      <c r="C651" s="12" t="s">
        <v>342</v>
      </c>
      <c r="F651" s="5"/>
      <c r="G651" s="5"/>
      <c r="H651" s="5"/>
      <c r="I651" s="2"/>
      <c r="J651" s="2"/>
      <c r="K651" s="2"/>
      <c r="L651" s="2"/>
      <c r="M651" s="2"/>
      <c r="N651" s="5"/>
      <c r="O651" s="5"/>
      <c r="P651" s="5"/>
      <c r="Q651" s="5"/>
    </row>
    <row r="652" spans="1:17" ht="30" customHeight="1" x14ac:dyDescent="0.25">
      <c r="A652" s="2">
        <v>9651</v>
      </c>
      <c r="B652" s="3" t="s">
        <v>59</v>
      </c>
      <c r="C652" s="14" t="s">
        <v>1</v>
      </c>
      <c r="F652" s="5"/>
      <c r="G652" s="5"/>
      <c r="H652" s="5"/>
      <c r="I652" s="2"/>
      <c r="J652" s="2"/>
      <c r="K652" s="2"/>
      <c r="L652" s="2"/>
      <c r="M652" s="2"/>
      <c r="N652" s="5"/>
      <c r="O652" s="5"/>
      <c r="P652" s="5"/>
      <c r="Q652" s="5"/>
    </row>
    <row r="653" spans="1:17" ht="30" customHeight="1" x14ac:dyDescent="0.25">
      <c r="A653" s="2">
        <v>9652</v>
      </c>
      <c r="B653" s="3" t="str">
        <f>HYPERLINK("https://thaibinh.gov.vn/van-ban-phap-luat/van-ban-dieu-hanh/ve-viec-cho-phep-uy-ban-nhan-dan-xa-tan-hoa-huyen-vu-thu-chu.html", "UBND Ủy ban nhân dân xã Tân Hòa tỉnh Thái Bình")</f>
        <v>UBND Ủy ban nhân dân xã Tân Hòa tỉnh Thái Bình</v>
      </c>
      <c r="C653" s="12" t="s">
        <v>342</v>
      </c>
      <c r="F653" s="5"/>
      <c r="G653" s="5"/>
      <c r="H653" s="5"/>
      <c r="I653" s="2"/>
      <c r="J653" s="2"/>
      <c r="K653" s="2"/>
      <c r="L653" s="2"/>
      <c r="M653" s="2"/>
      <c r="N653" s="5"/>
      <c r="O653" s="5"/>
      <c r="P653" s="5"/>
      <c r="Q653" s="5"/>
    </row>
    <row r="654" spans="1:17" ht="30" customHeight="1" x14ac:dyDescent="0.25">
      <c r="A654" s="2">
        <v>9653</v>
      </c>
      <c r="B654" s="1" t="str">
        <f>HYPERLINK("", "Công an xã Việt Hùng tỉnh Thái Bình")</f>
        <v>Công an xã Việt Hùng tỉnh Thái Bình</v>
      </c>
      <c r="C654" s="12" t="s">
        <v>342</v>
      </c>
      <c r="F654" s="5"/>
      <c r="G654" s="5"/>
      <c r="H654" s="5"/>
      <c r="I654" s="2"/>
      <c r="J654" s="2"/>
      <c r="K654" s="2"/>
      <c r="L654" s="2"/>
      <c r="M654" s="2"/>
      <c r="N654" s="5"/>
      <c r="O654" s="5"/>
      <c r="P654" s="5"/>
      <c r="Q654" s="5"/>
    </row>
    <row r="655" spans="1:17" ht="30" customHeight="1" x14ac:dyDescent="0.25">
      <c r="A655" s="2">
        <v>9654</v>
      </c>
      <c r="B655" s="3" t="str">
        <f>HYPERLINK("https://thaibinh.gov.vn/van-ban-phap-luat/van-ban-dieu-hanh/ve-viec-giao-dat-cho-uy-ban-nhan-dan-xa-viet-hung-huyen-vu-t.html", "UBND Ủy ban nhân dân xã Việt Hùng tỉnh Thái Bình")</f>
        <v>UBND Ủy ban nhân dân xã Việt Hùng tỉnh Thái Bình</v>
      </c>
      <c r="C655" s="12" t="s">
        <v>342</v>
      </c>
      <c r="F655" s="5"/>
      <c r="G655" s="5"/>
      <c r="H655" s="5"/>
      <c r="I655" s="2"/>
      <c r="J655" s="2"/>
      <c r="K655" s="2"/>
      <c r="L655" s="2"/>
      <c r="M655" s="2"/>
      <c r="N655" s="5"/>
      <c r="O655" s="5"/>
      <c r="P655" s="5"/>
      <c r="Q655" s="5"/>
    </row>
    <row r="656" spans="1:17" ht="30" customHeight="1" x14ac:dyDescent="0.25">
      <c r="A656" s="2">
        <v>9655</v>
      </c>
      <c r="B656" s="3" t="s">
        <v>119</v>
      </c>
      <c r="C656" s="14" t="s">
        <v>1</v>
      </c>
      <c r="F656" s="5"/>
      <c r="G656" s="5"/>
      <c r="H656" s="5"/>
      <c r="I656" s="2"/>
      <c r="J656" s="2"/>
      <c r="K656" s="2"/>
      <c r="L656" s="2"/>
      <c r="M656" s="2"/>
      <c r="N656" s="5"/>
      <c r="O656" s="5"/>
      <c r="P656" s="5"/>
      <c r="Q656" s="5"/>
    </row>
    <row r="657" spans="1:17" ht="30" customHeight="1" x14ac:dyDescent="0.25">
      <c r="A657" s="2">
        <v>9656</v>
      </c>
      <c r="B657" s="3" t="str">
        <f>HYPERLINK("https://vuthu.thaibinh.gov.vn/tin-tuc/chinh-tri/hdnd-xa-minh-lang-nhie-m-ky-mo-i-to-chuc-ky-hop-thu-nhat.html", "UBND Ủy ban nhân dân xã Minh Lãng tỉnh Thái Bình")</f>
        <v>UBND Ủy ban nhân dân xã Minh Lãng tỉnh Thái Bình</v>
      </c>
      <c r="C657" s="12" t="s">
        <v>342</v>
      </c>
      <c r="F657" s="5"/>
      <c r="G657" s="5"/>
      <c r="H657" s="5"/>
      <c r="I657" s="2"/>
      <c r="J657" s="2"/>
      <c r="K657" s="2"/>
      <c r="L657" s="2"/>
      <c r="M657" s="2"/>
      <c r="N657" s="5"/>
      <c r="O657" s="5"/>
      <c r="P657" s="5"/>
      <c r="Q657" s="5"/>
    </row>
    <row r="658" spans="1:17" ht="30" customHeight="1" x14ac:dyDescent="0.25">
      <c r="A658" s="2">
        <v>9657</v>
      </c>
      <c r="B658" s="1" t="str">
        <f>HYPERLINK("", "Công an xã Minh Khai tỉnh Thái Bình")</f>
        <v>Công an xã Minh Khai tỉnh Thái Bình</v>
      </c>
      <c r="C658" s="12" t="s">
        <v>342</v>
      </c>
      <c r="F658" s="5"/>
      <c r="G658" s="5"/>
      <c r="H658" s="5"/>
      <c r="I658" s="2"/>
      <c r="J658" s="2"/>
      <c r="K658" s="2"/>
      <c r="L658" s="2"/>
      <c r="M658" s="2"/>
      <c r="N658" s="5"/>
      <c r="O658" s="5"/>
      <c r="P658" s="5"/>
      <c r="Q658" s="5"/>
    </row>
    <row r="659" spans="1:17" ht="30" customHeight="1" x14ac:dyDescent="0.25">
      <c r="A659" s="2">
        <v>9658</v>
      </c>
      <c r="B659" s="3" t="str">
        <f>HYPERLINK("https://vuthu.thaibinh.gov.vn/tin-tuc/chinh-tri/hoi-dong-nhan-dan-xa-minh-khai-khoa-xx-to-chuc-ky-hop-thu-nh.html", "UBND Ủy ban nhân dân xã Minh Khai tỉnh Thái Bình")</f>
        <v>UBND Ủy ban nhân dân xã Minh Khai tỉnh Thái Bình</v>
      </c>
      <c r="C659" s="12" t="s">
        <v>342</v>
      </c>
      <c r="F659" s="5"/>
      <c r="G659" s="5"/>
      <c r="H659" s="5"/>
      <c r="I659" s="2"/>
      <c r="J659" s="2"/>
      <c r="K659" s="2"/>
      <c r="L659" s="2"/>
      <c r="M659" s="2"/>
      <c r="N659" s="5"/>
      <c r="O659" s="5"/>
      <c r="P659" s="5"/>
      <c r="Q659" s="5"/>
    </row>
    <row r="660" spans="1:17" ht="30" customHeight="1" x14ac:dyDescent="0.25">
      <c r="A660" s="2">
        <v>9659</v>
      </c>
      <c r="B660" s="3" t="s">
        <v>120</v>
      </c>
      <c r="C660" s="14" t="s">
        <v>1</v>
      </c>
      <c r="D660" s="11" t="s">
        <v>343</v>
      </c>
      <c r="F660" s="5"/>
      <c r="G660" s="5"/>
      <c r="H660" s="5"/>
      <c r="I660" s="2"/>
      <c r="J660" s="2"/>
      <c r="K660" s="2"/>
      <c r="L660" s="2"/>
      <c r="M660" s="2"/>
      <c r="N660" s="5"/>
      <c r="O660" s="5"/>
      <c r="P660" s="5"/>
      <c r="Q660" s="5"/>
    </row>
    <row r="661" spans="1:17" ht="30" customHeight="1" x14ac:dyDescent="0.25">
      <c r="A661" s="2">
        <v>9660</v>
      </c>
      <c r="B661" s="3" t="str">
        <f>HYPERLINK("https://vuthu.thaibinh.gov.vn/", "UBND Ủy ban nhân dân xã Dũng Nghĩa tỉnh Thái Bình")</f>
        <v>UBND Ủy ban nhân dân xã Dũng Nghĩa tỉnh Thái Bình</v>
      </c>
      <c r="C661" s="12" t="s">
        <v>342</v>
      </c>
      <c r="F661" s="5"/>
      <c r="G661" s="5"/>
      <c r="H661" s="5"/>
      <c r="I661" s="2"/>
      <c r="J661" s="2"/>
      <c r="K661" s="2"/>
      <c r="L661" s="2"/>
      <c r="M661" s="2"/>
      <c r="N661" s="5"/>
      <c r="O661" s="5"/>
      <c r="P661" s="5"/>
      <c r="Q661" s="5"/>
    </row>
    <row r="662" spans="1:17" ht="30" customHeight="1" x14ac:dyDescent="0.25">
      <c r="A662" s="2">
        <v>9661</v>
      </c>
      <c r="B662" s="3" t="s">
        <v>121</v>
      </c>
      <c r="C662" s="14" t="s">
        <v>1</v>
      </c>
      <c r="F662" s="5"/>
      <c r="G662" s="5"/>
      <c r="H662" s="5"/>
      <c r="I662" s="2"/>
      <c r="J662" s="2"/>
      <c r="K662" s="2"/>
      <c r="L662" s="2"/>
      <c r="M662" s="2"/>
      <c r="N662" s="5"/>
      <c r="O662" s="5"/>
      <c r="P662" s="5"/>
      <c r="Q662" s="5"/>
    </row>
    <row r="663" spans="1:17" ht="30" customHeight="1" x14ac:dyDescent="0.25">
      <c r="A663" s="2">
        <v>9662</v>
      </c>
      <c r="B663" s="3" t="str">
        <f>HYPERLINK("https://sokhcn.thaibinh.gov.vn/thong-tin/cong-khai-minh-bach/quyet-dinh-so-3340-qd-ubnd-ngay-27-12-2021-cua-uy-ban-nhan-d.html", "UBND Ủy ban nhân dân xã Minh Quang tỉnh Thái Bình")</f>
        <v>UBND Ủy ban nhân dân xã Minh Quang tỉnh Thái Bình</v>
      </c>
      <c r="C663" s="12" t="s">
        <v>342</v>
      </c>
      <c r="F663" s="5"/>
      <c r="G663" s="5"/>
      <c r="H663" s="5"/>
      <c r="I663" s="2"/>
      <c r="J663" s="2"/>
      <c r="K663" s="2"/>
      <c r="L663" s="2"/>
      <c r="M663" s="2"/>
      <c r="N663" s="5"/>
      <c r="O663" s="5"/>
      <c r="P663" s="5"/>
      <c r="Q663" s="5"/>
    </row>
    <row r="664" spans="1:17" ht="30" customHeight="1" x14ac:dyDescent="0.25">
      <c r="A664" s="2">
        <v>9663</v>
      </c>
      <c r="B664" s="3" t="s">
        <v>122</v>
      </c>
      <c r="C664" s="14" t="s">
        <v>1</v>
      </c>
      <c r="D664" s="13" t="s">
        <v>343</v>
      </c>
      <c r="F664" s="5"/>
      <c r="G664" s="5"/>
      <c r="H664" s="5"/>
      <c r="I664" s="2"/>
      <c r="J664" s="2"/>
      <c r="K664" s="2"/>
      <c r="L664" s="2"/>
      <c r="M664" s="2"/>
      <c r="N664" s="5"/>
      <c r="O664" s="5"/>
      <c r="P664" s="5"/>
      <c r="Q664" s="5"/>
    </row>
    <row r="665" spans="1:17" ht="30" customHeight="1" x14ac:dyDescent="0.25">
      <c r="A665" s="2">
        <v>9664</v>
      </c>
      <c r="B665" s="3" t="str">
        <f>HYPERLINK("https://vuthu.thaibinh.gov.vn/", "UBND Ủy ban nhân dân xã Tam Quang tỉnh Thái Bình")</f>
        <v>UBND Ủy ban nhân dân xã Tam Quang tỉnh Thái Bình</v>
      </c>
      <c r="C665" s="12" t="s">
        <v>342</v>
      </c>
      <c r="F665" s="5"/>
      <c r="G665" s="5"/>
      <c r="H665" s="5"/>
      <c r="I665" s="2"/>
      <c r="J665" s="2"/>
      <c r="K665" s="2"/>
      <c r="L665" s="2"/>
      <c r="M665" s="2"/>
      <c r="N665" s="5"/>
      <c r="O665" s="5"/>
      <c r="P665" s="5"/>
      <c r="Q665" s="5"/>
    </row>
    <row r="666" spans="1:17" ht="30" customHeight="1" x14ac:dyDescent="0.25">
      <c r="A666" s="2">
        <v>9665</v>
      </c>
      <c r="B666" s="3" t="str">
        <f>HYPERLINK("https://www.facebook.com/p/C%C3%B4ng-an-x%C3%A3-T%C3%A2n-L%E1%BA%ADp-V%C5%A9-Th%C6%B0-Th%C3%A1i-B%C3%ACnh-100071370459145/", "Công an xã Tân Lập tỉnh Thái Bình")</f>
        <v>Công an xã Tân Lập tỉnh Thái Bình</v>
      </c>
      <c r="C666" s="12" t="s">
        <v>342</v>
      </c>
      <c r="D666" s="13" t="s">
        <v>343</v>
      </c>
      <c r="F666" s="5"/>
      <c r="G666" s="5"/>
      <c r="H666" s="5"/>
      <c r="I666" s="2"/>
      <c r="J666" s="2"/>
      <c r="K666" s="2"/>
      <c r="L666" s="2"/>
      <c r="M666" s="2"/>
      <c r="N666" s="5"/>
      <c r="O666" s="5"/>
      <c r="P666" s="5"/>
      <c r="Q666" s="5"/>
    </row>
    <row r="667" spans="1:17" ht="30" customHeight="1" x14ac:dyDescent="0.25">
      <c r="A667" s="2">
        <v>9666</v>
      </c>
      <c r="B667" s="3" t="str">
        <f>HYPERLINK("https://vuthu.thaibinh.gov.vn/tin-tuc/chinh-tri/hoi-dong-nhan-dan-xa-tan-lap-khoa-xx-ban-hanh-8-nghi-quyet-t.html", "UBND Ủy ban nhân dân xã Tân Lập tỉnh Thái Bình")</f>
        <v>UBND Ủy ban nhân dân xã Tân Lập tỉnh Thái Bình</v>
      </c>
      <c r="C667" s="12" t="s">
        <v>342</v>
      </c>
      <c r="F667" s="5"/>
      <c r="G667" s="5"/>
      <c r="H667" s="5"/>
      <c r="I667" s="2"/>
      <c r="J667" s="2"/>
      <c r="K667" s="2"/>
      <c r="L667" s="2"/>
      <c r="M667" s="2"/>
      <c r="N667" s="5"/>
      <c r="O667" s="5"/>
      <c r="P667" s="5"/>
      <c r="Q667" s="5"/>
    </row>
    <row r="668" spans="1:17" ht="30" customHeight="1" x14ac:dyDescent="0.25">
      <c r="A668" s="2">
        <v>9667</v>
      </c>
      <c r="B668" s="3" t="s">
        <v>123</v>
      </c>
      <c r="C668" s="14" t="s">
        <v>1</v>
      </c>
      <c r="F668" s="5"/>
      <c r="G668" s="5"/>
      <c r="H668" s="5"/>
      <c r="I668" s="2"/>
      <c r="J668" s="2"/>
      <c r="K668" s="2"/>
      <c r="L668" s="2"/>
      <c r="M668" s="2"/>
      <c r="N668" s="5"/>
      <c r="O668" s="5"/>
      <c r="P668" s="5"/>
      <c r="Q668" s="5"/>
    </row>
    <row r="669" spans="1:17" ht="30" customHeight="1" x14ac:dyDescent="0.25">
      <c r="A669" s="2">
        <v>9668</v>
      </c>
      <c r="B669" s="3" t="str">
        <f>HYPERLINK("https://vuthu.thaibinh.gov.vn/", "UBND Ủy ban nhân dân xã Bách Thuận tỉnh Thái Bình")</f>
        <v>UBND Ủy ban nhân dân xã Bách Thuận tỉnh Thái Bình</v>
      </c>
      <c r="C669" s="12" t="s">
        <v>342</v>
      </c>
      <c r="F669" s="5"/>
      <c r="G669" s="5"/>
      <c r="H669" s="5"/>
      <c r="I669" s="2"/>
      <c r="J669" s="2"/>
      <c r="K669" s="2"/>
      <c r="L669" s="2"/>
      <c r="M669" s="2"/>
      <c r="N669" s="5"/>
      <c r="O669" s="5"/>
      <c r="P669" s="5"/>
      <c r="Q669" s="5"/>
    </row>
    <row r="670" spans="1:17" ht="30" customHeight="1" x14ac:dyDescent="0.25">
      <c r="A670" s="2">
        <v>9669</v>
      </c>
      <c r="B670" s="1" t="str">
        <f>HYPERLINK("https://www.facebook.com/profile.php?id=100071707385629", "Công an xã Tự Tân tỉnh Thái Bình")</f>
        <v>Công an xã Tự Tân tỉnh Thái Bình</v>
      </c>
      <c r="C670" s="12" t="s">
        <v>342</v>
      </c>
      <c r="D670" s="13" t="s">
        <v>343</v>
      </c>
      <c r="F670" s="5"/>
      <c r="G670" s="5"/>
      <c r="H670" s="5"/>
      <c r="I670" s="2"/>
      <c r="J670" s="2"/>
      <c r="K670" s="2"/>
      <c r="L670" s="2"/>
      <c r="M670" s="2"/>
      <c r="N670" s="5"/>
      <c r="O670" s="5"/>
      <c r="P670" s="5"/>
      <c r="Q670" s="5"/>
    </row>
    <row r="671" spans="1:17" ht="30" customHeight="1" x14ac:dyDescent="0.25">
      <c r="A671" s="2">
        <v>9670</v>
      </c>
      <c r="B671" s="3" t="str">
        <f>HYPERLINK("https://vuthu.thaibinh.gov.vn/", "UBND Ủy ban nhân dân xã Tự Tân tỉnh Thái Bình")</f>
        <v>UBND Ủy ban nhân dân xã Tự Tân tỉnh Thái Bình</v>
      </c>
      <c r="C671" s="12" t="s">
        <v>342</v>
      </c>
      <c r="F671" s="5"/>
      <c r="G671" s="5"/>
      <c r="H671" s="5"/>
      <c r="I671" s="2"/>
      <c r="J671" s="2"/>
      <c r="K671" s="2"/>
      <c r="L671" s="2"/>
      <c r="M671" s="2"/>
      <c r="N671" s="5"/>
      <c r="O671" s="5"/>
      <c r="P671" s="5"/>
      <c r="Q671" s="5"/>
    </row>
    <row r="672" spans="1:17" ht="30" customHeight="1" x14ac:dyDescent="0.25">
      <c r="A672" s="2">
        <v>9671</v>
      </c>
      <c r="B672" s="3" t="s">
        <v>124</v>
      </c>
      <c r="C672" s="14" t="s">
        <v>1</v>
      </c>
      <c r="F672" s="5"/>
      <c r="G672" s="5"/>
      <c r="H672" s="5"/>
      <c r="I672" s="2"/>
      <c r="J672" s="2"/>
      <c r="K672" s="2"/>
      <c r="L672" s="2"/>
      <c r="M672" s="2"/>
      <c r="N672" s="5"/>
      <c r="O672" s="5"/>
      <c r="P672" s="5"/>
      <c r="Q672" s="5"/>
    </row>
    <row r="673" spans="1:17" ht="30" customHeight="1" x14ac:dyDescent="0.25">
      <c r="A673" s="2">
        <v>9672</v>
      </c>
      <c r="B673" s="3" t="str">
        <f>HYPERLINK("https://vuthu.thaibinh.gov.vn/", "UBND Ủy ban nhân dân xã Song An tỉnh Thái Bình")</f>
        <v>UBND Ủy ban nhân dân xã Song An tỉnh Thái Bình</v>
      </c>
      <c r="C673" s="12" t="s">
        <v>342</v>
      </c>
      <c r="F673" s="5"/>
      <c r="G673" s="5"/>
      <c r="H673" s="5"/>
      <c r="I673" s="2"/>
      <c r="J673" s="2"/>
      <c r="K673" s="2"/>
      <c r="L673" s="2"/>
      <c r="M673" s="2"/>
      <c r="N673" s="5"/>
      <c r="O673" s="5"/>
      <c r="P673" s="5"/>
      <c r="Q673" s="5"/>
    </row>
    <row r="674" spans="1:17" ht="30" customHeight="1" x14ac:dyDescent="0.25">
      <c r="A674" s="2">
        <v>9673</v>
      </c>
      <c r="B674" s="1" t="str">
        <f>HYPERLINK("", "Công an xã Trung An tỉnh Thái Bình")</f>
        <v>Công an xã Trung An tỉnh Thái Bình</v>
      </c>
      <c r="C674" s="12" t="s">
        <v>342</v>
      </c>
      <c r="F674" s="5"/>
      <c r="G674" s="5"/>
      <c r="H674" s="5"/>
      <c r="I674" s="2"/>
      <c r="J674" s="2"/>
      <c r="K674" s="2"/>
      <c r="L674" s="2"/>
      <c r="M674" s="2"/>
      <c r="N674" s="5"/>
      <c r="O674" s="5"/>
      <c r="P674" s="5"/>
      <c r="Q674" s="5"/>
    </row>
    <row r="675" spans="1:17" ht="30" customHeight="1" x14ac:dyDescent="0.25">
      <c r="A675" s="2">
        <v>9674</v>
      </c>
      <c r="B675" s="3" t="str">
        <f>HYPERLINK("https://vuthu.thaibinh.gov.vn/", "UBND Ủy ban nhân dân xã Trung An tỉnh Thái Bình")</f>
        <v>UBND Ủy ban nhân dân xã Trung An tỉnh Thái Bình</v>
      </c>
      <c r="C675" s="12" t="s">
        <v>342</v>
      </c>
      <c r="F675" s="5"/>
      <c r="G675" s="5"/>
      <c r="H675" s="5"/>
      <c r="I675" s="2"/>
      <c r="J675" s="2"/>
      <c r="K675" s="2"/>
      <c r="L675" s="2"/>
      <c r="M675" s="2"/>
      <c r="N675" s="5"/>
      <c r="O675" s="5"/>
      <c r="P675" s="5"/>
      <c r="Q675" s="5"/>
    </row>
    <row r="676" spans="1:17" ht="30" customHeight="1" x14ac:dyDescent="0.25">
      <c r="A676" s="2">
        <v>9675</v>
      </c>
      <c r="B676" s="3" t="s">
        <v>125</v>
      </c>
      <c r="C676" s="14" t="s">
        <v>1</v>
      </c>
      <c r="F676" s="5"/>
      <c r="G676" s="5"/>
      <c r="H676" s="5"/>
      <c r="I676" s="2"/>
      <c r="J676" s="2"/>
      <c r="K676" s="2"/>
      <c r="L676" s="2"/>
      <c r="M676" s="2"/>
      <c r="N676" s="5"/>
      <c r="O676" s="5"/>
      <c r="P676" s="5"/>
      <c r="Q676" s="5"/>
    </row>
    <row r="677" spans="1:17" ht="30" customHeight="1" x14ac:dyDescent="0.25">
      <c r="A677" s="2">
        <v>9676</v>
      </c>
      <c r="B677" s="3" t="str">
        <f>HYPERLINK("https://vuthu.thaibinh.gov.vn/", "UBND Ủy ban nhân dân xã Vũ Hội tỉnh Thái Bình")</f>
        <v>UBND Ủy ban nhân dân xã Vũ Hội tỉnh Thái Bình</v>
      </c>
      <c r="C677" s="12" t="s">
        <v>342</v>
      </c>
      <c r="F677" s="5"/>
      <c r="G677" s="5"/>
      <c r="H677" s="5"/>
      <c r="I677" s="2"/>
      <c r="J677" s="2"/>
      <c r="K677" s="2"/>
      <c r="L677" s="2"/>
      <c r="M677" s="2"/>
      <c r="N677" s="5"/>
      <c r="O677" s="5"/>
      <c r="P677" s="5"/>
      <c r="Q677" s="5"/>
    </row>
    <row r="678" spans="1:17" ht="30" customHeight="1" x14ac:dyDescent="0.25">
      <c r="A678" s="2">
        <v>9677</v>
      </c>
      <c r="B678" s="3" t="str">
        <f>HYPERLINK("https://www.facebook.com/p/CA-40-x%C3%A3-H%C3%B2a-B%C3%ACnh-V%C5%A9-Th%C6%B0-Th%C3%A1i-B%C3%ACnh-100063933038001/", "Công an xã Hòa Bình tỉnh Thái Bình")</f>
        <v>Công an xã Hòa Bình tỉnh Thái Bình</v>
      </c>
      <c r="C678" s="12" t="s">
        <v>342</v>
      </c>
      <c r="F678" s="5"/>
      <c r="G678" s="5"/>
      <c r="H678" s="5"/>
      <c r="I678" s="2"/>
      <c r="J678" s="2"/>
      <c r="K678" s="2"/>
      <c r="L678" s="2"/>
      <c r="M678" s="2"/>
      <c r="N678" s="5"/>
      <c r="O678" s="5"/>
      <c r="P678" s="5"/>
      <c r="Q678" s="5"/>
    </row>
    <row r="679" spans="1:17" ht="30" customHeight="1" x14ac:dyDescent="0.25">
      <c r="A679" s="2">
        <v>9678</v>
      </c>
      <c r="B679" s="3" t="str">
        <f>HYPERLINK("https://kienxuong.thaibinh.gov.vn/cac-don-vi-hanh-chinh/xa-hoa-binh", "UBND Ủy ban nhân dân xã Hòa Bình tỉnh Thái Bình")</f>
        <v>UBND Ủy ban nhân dân xã Hòa Bình tỉnh Thái Bình</v>
      </c>
      <c r="C679" s="12" t="s">
        <v>342</v>
      </c>
      <c r="F679" s="5"/>
      <c r="G679" s="5"/>
      <c r="H679" s="5"/>
      <c r="I679" s="2"/>
      <c r="J679" s="2"/>
      <c r="K679" s="2"/>
      <c r="L679" s="2"/>
      <c r="M679" s="2"/>
      <c r="N679" s="5"/>
      <c r="O679" s="5"/>
      <c r="P679" s="5"/>
      <c r="Q679" s="5"/>
    </row>
    <row r="680" spans="1:17" ht="30" customHeight="1" x14ac:dyDescent="0.25">
      <c r="A680" s="2">
        <v>9679</v>
      </c>
      <c r="B680" s="3" t="str">
        <f>HYPERLINK("https://www.facebook.com/p/C%C3%B4ng-an-x%C3%A3-Nguy%C3%AAn-X%C3%A1-%C4%90%C3%B4ng-H%C6%B0ng-Th%C3%A1i-B%C3%ACnh-100075874274651/", "Công an xã Nguyên Xá tỉnh Thái Bình")</f>
        <v>Công an xã Nguyên Xá tỉnh Thái Bình</v>
      </c>
      <c r="C680" s="12" t="s">
        <v>342</v>
      </c>
      <c r="D680" s="13" t="s">
        <v>343</v>
      </c>
      <c r="F680" s="5"/>
      <c r="G680" s="5"/>
      <c r="H680" s="5"/>
      <c r="I680" s="2"/>
      <c r="J680" s="2"/>
      <c r="K680" s="2"/>
      <c r="L680" s="2"/>
      <c r="M680" s="2"/>
      <c r="N680" s="5"/>
      <c r="O680" s="5"/>
      <c r="P680" s="5"/>
      <c r="Q680" s="5"/>
    </row>
    <row r="681" spans="1:17" ht="30" customHeight="1" x14ac:dyDescent="0.25">
      <c r="A681" s="2">
        <v>9680</v>
      </c>
      <c r="B681" s="3" t="str">
        <f>HYPERLINK("https://soxaydung.thaibinh.gov.vn/tin-tuc/-du-an-phat-trien-nha-o-thuong-mai-khu-dan-cu-thon-thai-xa-n.html", "UBND Ủy ban nhân dân xã Nguyên Xá tỉnh Thái Bình")</f>
        <v>UBND Ủy ban nhân dân xã Nguyên Xá tỉnh Thái Bình</v>
      </c>
      <c r="C681" s="12" t="s">
        <v>342</v>
      </c>
      <c r="F681" s="5"/>
      <c r="G681" s="5"/>
      <c r="H681" s="5"/>
      <c r="I681" s="2"/>
      <c r="J681" s="2"/>
      <c r="K681" s="2"/>
      <c r="L681" s="2"/>
      <c r="M681" s="2"/>
      <c r="N681" s="5"/>
      <c r="O681" s="5"/>
      <c r="P681" s="5"/>
      <c r="Q681" s="5"/>
    </row>
    <row r="682" spans="1:17" ht="30" customHeight="1" x14ac:dyDescent="0.25">
      <c r="A682" s="2">
        <v>9681</v>
      </c>
      <c r="B682" s="1" t="str">
        <f>HYPERLINK("", "Công an xã Việt Thuận tỉnh Thái Bình")</f>
        <v>Công an xã Việt Thuận tỉnh Thái Bình</v>
      </c>
      <c r="C682" s="12" t="s">
        <v>342</v>
      </c>
      <c r="F682" s="5"/>
      <c r="G682" s="5"/>
      <c r="H682" s="5"/>
      <c r="I682" s="2"/>
      <c r="J682" s="2"/>
      <c r="K682" s="2"/>
      <c r="L682" s="2"/>
      <c r="M682" s="2"/>
      <c r="N682" s="5"/>
      <c r="O682" s="5"/>
      <c r="P682" s="5"/>
      <c r="Q682" s="5"/>
    </row>
    <row r="683" spans="1:17" ht="30" customHeight="1" x14ac:dyDescent="0.25">
      <c r="A683" s="2">
        <v>9682</v>
      </c>
      <c r="B683" s="3" t="str">
        <f>HYPERLINK("https://vuthu.thaibinh.gov.vn/", "UBND Ủy ban nhân dân xã Việt Thuận tỉnh Thái Bình")</f>
        <v>UBND Ủy ban nhân dân xã Việt Thuận tỉnh Thái Bình</v>
      </c>
      <c r="C683" s="12" t="s">
        <v>342</v>
      </c>
      <c r="F683" s="5"/>
      <c r="G683" s="5"/>
      <c r="H683" s="5"/>
      <c r="I683" s="2"/>
      <c r="J683" s="2"/>
      <c r="K683" s="2"/>
      <c r="L683" s="2"/>
      <c r="M683" s="2"/>
      <c r="N683" s="5"/>
      <c r="O683" s="5"/>
      <c r="P683" s="5"/>
      <c r="Q683" s="5"/>
    </row>
    <row r="684" spans="1:17" ht="30" customHeight="1" x14ac:dyDescent="0.25">
      <c r="A684" s="2">
        <v>9683</v>
      </c>
      <c r="B684" s="3" t="s">
        <v>126</v>
      </c>
      <c r="C684" s="14" t="s">
        <v>1</v>
      </c>
      <c r="F684" s="5"/>
      <c r="G684" s="5"/>
      <c r="H684" s="5"/>
      <c r="I684" s="2"/>
      <c r="J684" s="2"/>
      <c r="K684" s="2"/>
      <c r="L684" s="2"/>
      <c r="M684" s="2"/>
      <c r="N684" s="5"/>
      <c r="O684" s="5"/>
      <c r="P684" s="5"/>
      <c r="Q684" s="5"/>
    </row>
    <row r="685" spans="1:17" ht="30" customHeight="1" x14ac:dyDescent="0.25">
      <c r="A685" s="2">
        <v>9684</v>
      </c>
      <c r="B685" s="3" t="str">
        <f>HYPERLINK("https://vuthu.thaibinh.gov.vn/", "UBND Ủy ban nhân dân xã Vũ Vinh tỉnh Thái Bình")</f>
        <v>UBND Ủy ban nhân dân xã Vũ Vinh tỉnh Thái Bình</v>
      </c>
      <c r="C685" s="12" t="s">
        <v>342</v>
      </c>
      <c r="F685" s="5"/>
      <c r="G685" s="5"/>
      <c r="H685" s="5"/>
      <c r="I685" s="2"/>
      <c r="J685" s="2"/>
      <c r="K685" s="2"/>
      <c r="L685" s="2"/>
      <c r="M685" s="2"/>
      <c r="N685" s="5"/>
      <c r="O685" s="5"/>
      <c r="P685" s="5"/>
      <c r="Q685" s="5"/>
    </row>
    <row r="686" spans="1:17" ht="30" customHeight="1" x14ac:dyDescent="0.25">
      <c r="A686" s="2">
        <v>9685</v>
      </c>
      <c r="B686" s="3" t="s">
        <v>127</v>
      </c>
      <c r="C686" s="14" t="s">
        <v>1</v>
      </c>
      <c r="F686" s="5"/>
      <c r="G686" s="5"/>
      <c r="H686" s="5"/>
      <c r="I686" s="2"/>
      <c r="J686" s="2"/>
      <c r="K686" s="2"/>
      <c r="L686" s="2"/>
      <c r="M686" s="2"/>
      <c r="N686" s="5"/>
      <c r="O686" s="5"/>
      <c r="P686" s="5"/>
      <c r="Q686" s="5"/>
    </row>
    <row r="687" spans="1:17" ht="30" customHeight="1" x14ac:dyDescent="0.25">
      <c r="A687" s="2">
        <v>9686</v>
      </c>
      <c r="B687" s="3" t="str">
        <f>HYPERLINK("https://vudoai.vuthu.thaibinh.gov.vn/", "UBND Ủy ban nhân dân xã Vũ Đoài tỉnh Thái Bình")</f>
        <v>UBND Ủy ban nhân dân xã Vũ Đoài tỉnh Thái Bình</v>
      </c>
      <c r="C687" s="12" t="s">
        <v>342</v>
      </c>
      <c r="F687" s="5"/>
      <c r="G687" s="5"/>
      <c r="H687" s="5"/>
      <c r="I687" s="2"/>
      <c r="J687" s="2"/>
      <c r="K687" s="2"/>
      <c r="L687" s="2"/>
      <c r="M687" s="2"/>
      <c r="N687" s="5"/>
      <c r="O687" s="5"/>
      <c r="P687" s="5"/>
      <c r="Q687" s="5"/>
    </row>
    <row r="688" spans="1:17" ht="30" customHeight="1" x14ac:dyDescent="0.25">
      <c r="A688" s="2">
        <v>9687</v>
      </c>
      <c r="B688" s="3" t="s">
        <v>128</v>
      </c>
      <c r="C688" s="14" t="s">
        <v>1</v>
      </c>
      <c r="F688" s="5"/>
      <c r="G688" s="5"/>
      <c r="H688" s="5"/>
      <c r="I688" s="2"/>
      <c r="J688" s="2"/>
      <c r="K688" s="2"/>
      <c r="L688" s="2"/>
      <c r="M688" s="2"/>
      <c r="N688" s="5"/>
      <c r="O688" s="5"/>
      <c r="P688" s="5"/>
      <c r="Q688" s="5"/>
    </row>
    <row r="689" spans="1:17" ht="30" customHeight="1" x14ac:dyDescent="0.25">
      <c r="A689" s="2">
        <v>9688</v>
      </c>
      <c r="B689" s="3" t="str">
        <f>HYPERLINK("https://thaibinh.gov.vn/van-ban-phap-luat/van-ban-dieu-hanh/cho-phep-uy-ban-nhan-dan-xa-vu-tien-huyen-vu-thu-chuyen-muc-.html?customDomain=thaibinh.gov.vn", "UBND Ủy ban nhân dân xã Vũ Tiến tỉnh Thái Bình")</f>
        <v>UBND Ủy ban nhân dân xã Vũ Tiến tỉnh Thái Bình</v>
      </c>
      <c r="C689" s="12" t="s">
        <v>342</v>
      </c>
      <c r="F689" s="5"/>
      <c r="G689" s="5"/>
      <c r="H689" s="5"/>
      <c r="I689" s="2"/>
      <c r="J689" s="2"/>
      <c r="K689" s="2"/>
      <c r="L689" s="2"/>
      <c r="M689" s="2"/>
      <c r="N689" s="5"/>
      <c r="O689" s="5"/>
      <c r="P689" s="5"/>
      <c r="Q689" s="5"/>
    </row>
    <row r="690" spans="1:17" ht="30" customHeight="1" x14ac:dyDescent="0.25">
      <c r="A690" s="2">
        <v>9689</v>
      </c>
      <c r="B690" s="3" t="s">
        <v>129</v>
      </c>
      <c r="C690" s="14" t="s">
        <v>1</v>
      </c>
      <c r="F690" s="5"/>
      <c r="G690" s="5"/>
      <c r="H690" s="5"/>
      <c r="I690" s="2"/>
      <c r="J690" s="2"/>
      <c r="K690" s="2"/>
      <c r="L690" s="2"/>
      <c r="M690" s="2"/>
      <c r="N690" s="5"/>
      <c r="O690" s="5"/>
      <c r="P690" s="5"/>
      <c r="Q690" s="5"/>
    </row>
    <row r="691" spans="1:17" ht="30" customHeight="1" x14ac:dyDescent="0.25">
      <c r="A691" s="2">
        <v>9690</v>
      </c>
      <c r="B691" s="3" t="str">
        <f>HYPERLINK("https://vuthu.thaibinh.gov.vn/", "UBND Ủy ban nhân dân xã Vũ Vân tỉnh Thái Bình")</f>
        <v>UBND Ủy ban nhân dân xã Vũ Vân tỉnh Thái Bình</v>
      </c>
      <c r="C691" s="12" t="s">
        <v>342</v>
      </c>
      <c r="F691" s="5"/>
      <c r="G691" s="5"/>
      <c r="H691" s="5"/>
      <c r="I691" s="2"/>
      <c r="J691" s="2"/>
      <c r="K691" s="2"/>
      <c r="L691" s="2"/>
      <c r="M691" s="2"/>
      <c r="N691" s="5"/>
      <c r="O691" s="5"/>
      <c r="P691" s="5"/>
      <c r="Q691" s="5"/>
    </row>
    <row r="692" spans="1:17" ht="30" customHeight="1" x14ac:dyDescent="0.25">
      <c r="A692" s="2">
        <v>9691</v>
      </c>
      <c r="B692" s="1" t="str">
        <f>HYPERLINK("", "Công an xã Duy Nhất tỉnh Thái Bình")</f>
        <v>Công an xã Duy Nhất tỉnh Thái Bình</v>
      </c>
      <c r="C692" s="12" t="s">
        <v>342</v>
      </c>
      <c r="F692" s="5"/>
      <c r="G692" s="5"/>
      <c r="H692" s="5"/>
      <c r="I692" s="2"/>
      <c r="J692" s="2"/>
      <c r="K692" s="2"/>
      <c r="L692" s="2"/>
      <c r="M692" s="2"/>
      <c r="N692" s="5"/>
      <c r="O692" s="5"/>
      <c r="P692" s="5"/>
      <c r="Q692" s="5"/>
    </row>
    <row r="693" spans="1:17" ht="30" customHeight="1" x14ac:dyDescent="0.25">
      <c r="A693" s="2">
        <v>9692</v>
      </c>
      <c r="B693" s="3" t="str">
        <f>HYPERLINK("https://sotnmt.thaibinh.gov.vn/thong-tin-hanh-chinh-cong/van-ban/quyet-dinh-giao-dat/vv-giao-dat-cho-ubnd-xa-duy-nhat-huyen-vu-thu-de-thuc-hien-q.html", "UBND Ủy ban nhân dân xã Duy Nhất tỉnh Thái Bình")</f>
        <v>UBND Ủy ban nhân dân xã Duy Nhất tỉnh Thái Bình</v>
      </c>
      <c r="C693" s="12" t="s">
        <v>342</v>
      </c>
      <c r="F693" s="5"/>
      <c r="G693" s="5"/>
      <c r="H693" s="5"/>
      <c r="I693" s="2"/>
      <c r="J693" s="2"/>
      <c r="K693" s="2"/>
      <c r="L693" s="2"/>
      <c r="M693" s="2"/>
      <c r="N693" s="5"/>
      <c r="O693" s="5"/>
      <c r="P693" s="5"/>
      <c r="Q693" s="5"/>
    </row>
    <row r="694" spans="1:17" ht="30" customHeight="1" x14ac:dyDescent="0.25">
      <c r="A694" s="2">
        <v>9693</v>
      </c>
      <c r="B694" s="1" t="str">
        <f>HYPERLINK("", "Công an xã Hồng Phong tỉnh Thái Bình")</f>
        <v>Công an xã Hồng Phong tỉnh Thái Bình</v>
      </c>
      <c r="C694" s="12" t="s">
        <v>342</v>
      </c>
      <c r="D694" s="13"/>
      <c r="F694" s="5"/>
      <c r="G694" s="5"/>
      <c r="H694" s="5"/>
      <c r="I694" s="2"/>
      <c r="J694" s="2"/>
      <c r="K694" s="2"/>
      <c r="L694" s="2"/>
      <c r="M694" s="2"/>
      <c r="N694" s="5"/>
      <c r="O694" s="5"/>
      <c r="P694" s="5"/>
      <c r="Q694" s="5"/>
    </row>
    <row r="695" spans="1:17" ht="30" customHeight="1" x14ac:dyDescent="0.25">
      <c r="A695" s="2">
        <v>9694</v>
      </c>
      <c r="B695" s="3" t="str">
        <f>HYPERLINK("https://vuthu.thaibinh.gov.vn/", "UBND Ủy ban nhân dân xã Hồng Phong tỉnh Thái Bình")</f>
        <v>UBND Ủy ban nhân dân xã Hồng Phong tỉnh Thái Bình</v>
      </c>
      <c r="C695" s="12" t="s">
        <v>342</v>
      </c>
      <c r="F695" s="5"/>
      <c r="G695" s="5"/>
      <c r="H695" s="5"/>
      <c r="I695" s="2"/>
      <c r="J695" s="2"/>
      <c r="K695" s="2"/>
      <c r="L695" s="2"/>
      <c r="M695" s="2"/>
      <c r="N695" s="5"/>
      <c r="O695" s="5"/>
      <c r="P695" s="5"/>
      <c r="Q695" s="5"/>
    </row>
    <row r="696" spans="1:17" ht="30" customHeight="1" x14ac:dyDescent="0.25">
      <c r="A696" s="2">
        <v>9695</v>
      </c>
      <c r="B696" s="3" t="s">
        <v>130</v>
      </c>
      <c r="C696" s="14" t="s">
        <v>1</v>
      </c>
      <c r="F696" s="5"/>
      <c r="G696" s="5"/>
      <c r="H696" s="5"/>
      <c r="I696" s="2"/>
      <c r="J696" s="2"/>
      <c r="K696" s="2"/>
      <c r="L696" s="2"/>
      <c r="M696" s="2"/>
      <c r="N696" s="5"/>
      <c r="O696" s="5"/>
      <c r="P696" s="5"/>
      <c r="Q696" s="5"/>
    </row>
    <row r="697" spans="1:17" ht="30" customHeight="1" x14ac:dyDescent="0.25">
      <c r="A697" s="2">
        <v>9696</v>
      </c>
      <c r="B697" s="3" t="str">
        <f>HYPERLINK("https://dichvucong.namdinh.gov.vn/portaldvc/KenhTin/dich-vu-cong-truc-tuyen.aspx?_dv=DF4850ED-1515-B7E6-4C22-92D618504C50", "UBND Ủy ban nhân dân phường Quang Trung tỉnh Hà Nam")</f>
        <v>UBND Ủy ban nhân dân phường Quang Trung tỉnh Hà Nam</v>
      </c>
      <c r="C697" s="12" t="s">
        <v>342</v>
      </c>
      <c r="F697" s="5"/>
      <c r="G697" s="5"/>
      <c r="H697" s="5"/>
      <c r="I697" s="2"/>
      <c r="J697" s="2"/>
      <c r="K697" s="2"/>
      <c r="L697" s="2"/>
      <c r="M697" s="2"/>
      <c r="N697" s="5"/>
      <c r="O697" s="5"/>
      <c r="P697" s="5"/>
      <c r="Q697" s="5"/>
    </row>
    <row r="698" spans="1:17" ht="30" customHeight="1" x14ac:dyDescent="0.25">
      <c r="A698" s="2">
        <v>9697</v>
      </c>
      <c r="B698" s="3" t="s">
        <v>131</v>
      </c>
      <c r="C698" s="14" t="s">
        <v>1</v>
      </c>
      <c r="F698" s="5"/>
      <c r="G698" s="5"/>
      <c r="H698" s="5"/>
      <c r="I698" s="2"/>
      <c r="J698" s="2"/>
      <c r="K698" s="2"/>
      <c r="L698" s="2"/>
      <c r="M698" s="2"/>
      <c r="N698" s="5"/>
      <c r="O698" s="5"/>
      <c r="P698" s="5"/>
      <c r="Q698" s="5"/>
    </row>
    <row r="699" spans="1:17" ht="30" customHeight="1" x14ac:dyDescent="0.25">
      <c r="A699" s="2">
        <v>9698</v>
      </c>
      <c r="B699" s="3" t="str">
        <f>HYPERLINK("https://phuly.hanam.gov.vn/Pages/cac-xa-phuong175562080.aspx", "UBND Ủy ban nhân dân phường Lương Khánh Thiện tỉnh Hà Nam")</f>
        <v>UBND Ủy ban nhân dân phường Lương Khánh Thiện tỉnh Hà Nam</v>
      </c>
      <c r="C699" s="12" t="s">
        <v>342</v>
      </c>
      <c r="F699" s="5"/>
      <c r="G699" s="5"/>
      <c r="H699" s="5"/>
      <c r="I699" s="2"/>
      <c r="J699" s="2"/>
      <c r="K699" s="2"/>
      <c r="L699" s="2"/>
      <c r="M699" s="2"/>
      <c r="N699" s="5"/>
      <c r="O699" s="5"/>
      <c r="P699" s="5"/>
      <c r="Q699" s="5"/>
    </row>
    <row r="700" spans="1:17" ht="30" customHeight="1" x14ac:dyDescent="0.25">
      <c r="A700" s="2">
        <v>9699</v>
      </c>
      <c r="B700" s="3" t="s">
        <v>132</v>
      </c>
      <c r="C700" s="14" t="s">
        <v>1</v>
      </c>
      <c r="F700" s="5"/>
      <c r="G700" s="5"/>
      <c r="H700" s="5"/>
      <c r="I700" s="2"/>
      <c r="J700" s="2"/>
      <c r="K700" s="2"/>
      <c r="L700" s="2"/>
      <c r="M700" s="2"/>
      <c r="N700" s="5"/>
      <c r="O700" s="5"/>
      <c r="P700" s="5"/>
      <c r="Q700" s="5"/>
    </row>
    <row r="701" spans="1:17" ht="30" customHeight="1" x14ac:dyDescent="0.25">
      <c r="A701" s="2">
        <v>9700</v>
      </c>
      <c r="B701" s="3" t="str">
        <f>HYPERLINK("https://phuly.hanam.gov.vn/Pages/ky-hop-thu-nhat-hoi-dong-nhan-dan-phuong-le-hong-phong-khoa-v-nhiem-ky-2021-2026.aspx", "UBND Ủy ban nhân dân phường Lê Hồng Phong tỉnh Hà Nam")</f>
        <v>UBND Ủy ban nhân dân phường Lê Hồng Phong tỉnh Hà Nam</v>
      </c>
      <c r="C701" s="12" t="s">
        <v>342</v>
      </c>
      <c r="F701" s="5"/>
      <c r="G701" s="5"/>
      <c r="H701" s="5"/>
      <c r="I701" s="2"/>
      <c r="J701" s="2"/>
      <c r="K701" s="2"/>
      <c r="L701" s="2"/>
      <c r="M701" s="2"/>
      <c r="N701" s="5"/>
      <c r="O701" s="5"/>
      <c r="P701" s="5"/>
      <c r="Q701" s="5"/>
    </row>
    <row r="702" spans="1:17" ht="30" customHeight="1" x14ac:dyDescent="0.25">
      <c r="A702" s="2">
        <v>9701</v>
      </c>
      <c r="B702" s="3" t="str">
        <f>HYPERLINK("https://www.facebook.com/p/C%C3%B4ng-an-ph%C6%B0%E1%BB%9Dng-Minh-Khai-th%C3%A0nh-ph%E1%BB%91-Ph%E1%BB%A7-L%C3%BD-61552689226494/", "Công an phường Minh Khai tỉnh Hà Nam")</f>
        <v>Công an phường Minh Khai tỉnh Hà Nam</v>
      </c>
      <c r="C702" s="12" t="s">
        <v>342</v>
      </c>
      <c r="F702" s="5"/>
      <c r="G702" s="5"/>
      <c r="H702" s="5"/>
      <c r="I702" s="2"/>
      <c r="J702" s="2"/>
      <c r="K702" s="2"/>
      <c r="L702" s="2"/>
      <c r="M702" s="2"/>
      <c r="N702" s="5"/>
      <c r="O702" s="5"/>
      <c r="P702" s="5"/>
      <c r="Q702" s="5"/>
    </row>
    <row r="703" spans="1:17" ht="30" customHeight="1" x14ac:dyDescent="0.25">
      <c r="A703" s="2">
        <v>9702</v>
      </c>
      <c r="B703" s="3" t="str">
        <f>HYPERLINK("https://phuly.hanam.gov.vn/Pages/cac-xa-phuong175562080.aspx", "UBND Ủy ban nhân dân phường Minh Khai tỉnh Hà Nam")</f>
        <v>UBND Ủy ban nhân dân phường Minh Khai tỉnh Hà Nam</v>
      </c>
      <c r="C703" s="12" t="s">
        <v>342</v>
      </c>
      <c r="F703" s="5"/>
      <c r="G703" s="5"/>
      <c r="H703" s="5"/>
      <c r="I703" s="2"/>
      <c r="J703" s="2"/>
      <c r="K703" s="2"/>
      <c r="L703" s="2"/>
      <c r="M703" s="2"/>
      <c r="N703" s="5"/>
      <c r="O703" s="5"/>
      <c r="P703" s="5"/>
      <c r="Q703" s="5"/>
    </row>
    <row r="704" spans="1:17" ht="30" customHeight="1" x14ac:dyDescent="0.25">
      <c r="A704" s="2">
        <v>9703</v>
      </c>
      <c r="B704" s="3" t="s">
        <v>133</v>
      </c>
      <c r="C704" s="14" t="s">
        <v>1</v>
      </c>
      <c r="F704" s="5"/>
      <c r="G704" s="5"/>
      <c r="H704" s="5"/>
      <c r="I704" s="2"/>
      <c r="J704" s="2"/>
      <c r="K704" s="2"/>
      <c r="L704" s="2"/>
      <c r="M704" s="2"/>
      <c r="N704" s="5"/>
      <c r="O704" s="5"/>
      <c r="P704" s="5"/>
      <c r="Q704" s="5"/>
    </row>
    <row r="705" spans="1:17" ht="30" customHeight="1" x14ac:dyDescent="0.25">
      <c r="A705" s="2">
        <v>9704</v>
      </c>
      <c r="B705" s="3" t="str">
        <f>HYPERLINK("https://dean06.hanam.gov.vn/index.php/vi/news/tin-cap-huyen/ubnd-phuong-hai-ba-trung-trien-khai-mo-hinh-tuyen-truyen-thuc-hien-de-an-06-cua-chinh-phu-tren-dia-ban-phuong-hai-ba-trung-646.html", "UBND Ủy ban nhân dân phường Hai Bà Trưng tỉnh Hà Nam")</f>
        <v>UBND Ủy ban nhân dân phường Hai Bà Trưng tỉnh Hà Nam</v>
      </c>
      <c r="C705" s="12" t="s">
        <v>342</v>
      </c>
      <c r="F705" s="5"/>
      <c r="G705" s="5"/>
      <c r="H705" s="5"/>
      <c r="I705" s="2"/>
      <c r="J705" s="2"/>
      <c r="K705" s="2"/>
      <c r="L705" s="2"/>
      <c r="M705" s="2"/>
      <c r="N705" s="5"/>
      <c r="O705" s="5"/>
      <c r="P705" s="5"/>
      <c r="Q705" s="5"/>
    </row>
    <row r="706" spans="1:17" ht="30" customHeight="1" x14ac:dyDescent="0.25">
      <c r="A706" s="2">
        <v>9705</v>
      </c>
      <c r="B706" s="3" t="str">
        <f>HYPERLINK("https://www.facebook.com/p/C%C3%B4ng-an-ph%C6%B0%E1%BB%9Dng-Tr%E1%BA%A7n-H%C6%B0ng-%C4%90%E1%BA%A1o-TpPh%E1%BB%A7-L%C3%BD-H%C3%A0-Nam-100083035562709/", "Công an phường Trần Hưng Đạo tỉnh Hà Nam")</f>
        <v>Công an phường Trần Hưng Đạo tỉnh Hà Nam</v>
      </c>
      <c r="C706" s="12" t="s">
        <v>342</v>
      </c>
      <c r="F706" s="5"/>
      <c r="G706" s="5"/>
      <c r="H706" s="5"/>
      <c r="I706" s="2"/>
      <c r="J706" s="2"/>
      <c r="K706" s="2"/>
      <c r="L706" s="2"/>
      <c r="M706" s="2"/>
      <c r="N706" s="5"/>
      <c r="O706" s="5"/>
      <c r="P706" s="5"/>
      <c r="Q706" s="5"/>
    </row>
    <row r="707" spans="1:17" ht="30" customHeight="1" x14ac:dyDescent="0.25">
      <c r="A707" s="2">
        <v>9706</v>
      </c>
      <c r="B707" s="3" t="str">
        <f>HYPERLINK("https://phuly.hanam.gov.vn/Pages/cac-xa-phuong175562080.aspx", "UBND Ủy ban nhân dân phường Trần Hưng Đạo tỉnh Hà Nam")</f>
        <v>UBND Ủy ban nhân dân phường Trần Hưng Đạo tỉnh Hà Nam</v>
      </c>
      <c r="C707" s="12" t="s">
        <v>342</v>
      </c>
      <c r="F707" s="5"/>
      <c r="G707" s="5"/>
      <c r="H707" s="5"/>
      <c r="I707" s="2"/>
      <c r="J707" s="2"/>
      <c r="K707" s="2"/>
      <c r="L707" s="2"/>
      <c r="M707" s="2"/>
      <c r="N707" s="5"/>
      <c r="O707" s="5"/>
      <c r="P707" s="5"/>
      <c r="Q707" s="5"/>
    </row>
    <row r="708" spans="1:17" ht="30" customHeight="1" x14ac:dyDescent="0.25">
      <c r="A708" s="2">
        <v>9707</v>
      </c>
      <c r="B708" s="1" t="str">
        <f>HYPERLINK("", "Công an phường Lam Hạ tỉnh Hà Nam")</f>
        <v>Công an phường Lam Hạ tỉnh Hà Nam</v>
      </c>
      <c r="C708" s="12" t="s">
        <v>342</v>
      </c>
      <c r="F708" s="5"/>
      <c r="G708" s="5"/>
      <c r="H708" s="5"/>
      <c r="I708" s="2"/>
      <c r="J708" s="2"/>
      <c r="K708" s="2"/>
      <c r="L708" s="2"/>
      <c r="M708" s="2"/>
      <c r="N708" s="5"/>
      <c r="O708" s="5"/>
      <c r="P708" s="5"/>
      <c r="Q708" s="5"/>
    </row>
    <row r="709" spans="1:17" ht="30" customHeight="1" x14ac:dyDescent="0.25">
      <c r="A709" s="2">
        <v>9708</v>
      </c>
      <c r="B709" s="3" t="str">
        <f>HYPERLINK("https://phuly.hanam.gov.vn/Pages/ubnd-phuong-lam-ha-thanh-pho-phu-ly-to-chuc-hoi-nghi-trien-khai-mo-hinh-phoi-hop-quan-ly-giao-duc-giup-do-nguoi-co.aspx", "UBND Ủy ban nhân dân phường Lam Hạ tỉnh Hà Nam")</f>
        <v>UBND Ủy ban nhân dân phường Lam Hạ tỉnh Hà Nam</v>
      </c>
      <c r="C709" s="12" t="s">
        <v>342</v>
      </c>
      <c r="F709" s="5"/>
      <c r="G709" s="5"/>
      <c r="H709" s="5"/>
      <c r="I709" s="2"/>
      <c r="J709" s="2"/>
      <c r="K709" s="2"/>
      <c r="L709" s="2"/>
      <c r="M709" s="2"/>
      <c r="N709" s="5"/>
      <c r="O709" s="5"/>
      <c r="P709" s="5"/>
      <c r="Q709" s="5"/>
    </row>
    <row r="710" spans="1:17" ht="30" customHeight="1" x14ac:dyDescent="0.25">
      <c r="A710" s="2">
        <v>9709</v>
      </c>
      <c r="B710" s="3" t="s">
        <v>134</v>
      </c>
      <c r="C710" s="14" t="s">
        <v>1</v>
      </c>
      <c r="D710" s="11" t="s">
        <v>343</v>
      </c>
      <c r="F710" s="5"/>
      <c r="G710" s="5"/>
      <c r="H710" s="5"/>
      <c r="I710" s="2"/>
      <c r="J710" s="2"/>
      <c r="K710" s="2"/>
      <c r="L710" s="2"/>
      <c r="M710" s="2"/>
      <c r="N710" s="5"/>
      <c r="O710" s="5"/>
      <c r="P710" s="5"/>
      <c r="Q710" s="5"/>
    </row>
    <row r="711" spans="1:17" ht="30" customHeight="1" x14ac:dyDescent="0.25">
      <c r="A711" s="2">
        <v>9710</v>
      </c>
      <c r="B711" s="3" t="str">
        <f>HYPERLINK("https://phuly.hanam.gov.vn/Pages/hdnd-xa-phu-van-to-chuc-ky-hop-thu-nhat-hdnd-xa-khoa-xxvi-nhiem-ky-2021-2026.aspx", "UBND Ủy ban nhân dân xã Phù Vân tỉnh Hà Nam")</f>
        <v>UBND Ủy ban nhân dân xã Phù Vân tỉnh Hà Nam</v>
      </c>
      <c r="C711" s="12" t="s">
        <v>342</v>
      </c>
      <c r="F711" s="5"/>
      <c r="G711" s="5"/>
      <c r="H711" s="5"/>
      <c r="I711" s="2"/>
      <c r="J711" s="2"/>
      <c r="K711" s="2"/>
      <c r="L711" s="2"/>
      <c r="M711" s="2"/>
      <c r="N711" s="5"/>
      <c r="O711" s="5"/>
      <c r="P711" s="5"/>
      <c r="Q711" s="5"/>
    </row>
    <row r="712" spans="1:17" ht="30" customHeight="1" x14ac:dyDescent="0.25">
      <c r="A712" s="2">
        <v>9711</v>
      </c>
      <c r="B712" s="3" t="s">
        <v>135</v>
      </c>
      <c r="C712" s="14" t="s">
        <v>1</v>
      </c>
      <c r="D712" s="13" t="s">
        <v>343</v>
      </c>
      <c r="F712" s="5"/>
      <c r="G712" s="5"/>
      <c r="H712" s="5"/>
      <c r="I712" s="2"/>
      <c r="J712" s="2"/>
      <c r="K712" s="2"/>
      <c r="L712" s="2"/>
      <c r="M712" s="2"/>
      <c r="N712" s="5"/>
      <c r="O712" s="5"/>
      <c r="P712" s="5"/>
      <c r="Q712" s="5"/>
    </row>
    <row r="713" spans="1:17" ht="30" customHeight="1" x14ac:dyDescent="0.25">
      <c r="A713" s="2">
        <v>9712</v>
      </c>
      <c r="B713" s="3" t="str">
        <f>HYPERLINK("https://congan.hanam.gov.vn/index.php/vi/news/tin-hoat-dong/uy-ban-nhan-dan-phuong-liem-chinh-thanh-pho-phu-ly-trien-khai-xay-dung-mo-hinh-phuong-khong-co-hoat-dong-tin-dung-den-853.html", "UBND Ủy ban nhân dân phường Liêm Chính tỉnh Hà Nam")</f>
        <v>UBND Ủy ban nhân dân phường Liêm Chính tỉnh Hà Nam</v>
      </c>
      <c r="C713" s="12" t="s">
        <v>342</v>
      </c>
      <c r="F713" s="5"/>
      <c r="G713" s="5"/>
      <c r="H713" s="5"/>
      <c r="I713" s="2"/>
      <c r="J713" s="2"/>
      <c r="K713" s="2"/>
      <c r="L713" s="2"/>
      <c r="M713" s="2"/>
      <c r="N713" s="5"/>
      <c r="O713" s="5"/>
      <c r="P713" s="5"/>
      <c r="Q713" s="5"/>
    </row>
    <row r="714" spans="1:17" ht="30" customHeight="1" x14ac:dyDescent="0.25">
      <c r="A714" s="2">
        <v>9713</v>
      </c>
      <c r="B714" s="1" t="str">
        <f>HYPERLINK("", "Công an xã Liêm Chung tỉnh Hà Nam")</f>
        <v>Công an xã Liêm Chung tỉnh Hà Nam</v>
      </c>
      <c r="C714" s="12" t="s">
        <v>342</v>
      </c>
      <c r="F714" s="5"/>
      <c r="G714" s="5"/>
      <c r="H714" s="5"/>
      <c r="I714" s="2"/>
      <c r="J714" s="2"/>
      <c r="K714" s="2"/>
      <c r="L714" s="2"/>
      <c r="M714" s="2"/>
      <c r="N714" s="5"/>
      <c r="O714" s="5"/>
      <c r="P714" s="5"/>
      <c r="Q714" s="5"/>
    </row>
    <row r="715" spans="1:17" ht="30" customHeight="1" x14ac:dyDescent="0.25">
      <c r="A715" s="2">
        <v>9714</v>
      </c>
      <c r="B715" s="3" t="str">
        <f>HYPERLINK("https://phuly.hanam.gov.vn/Pages/hdnd-xa-liem-chung-to-chuc-ky-hop-thu-nhat-khoa-xix-nhiem-ky-2021-2026.aspx", "UBND Ủy ban nhân dân xã Liêm Chung tỉnh Hà Nam")</f>
        <v>UBND Ủy ban nhân dân xã Liêm Chung tỉnh Hà Nam</v>
      </c>
      <c r="C715" s="12" t="s">
        <v>342</v>
      </c>
      <c r="F715" s="5"/>
      <c r="G715" s="5"/>
      <c r="H715" s="5"/>
      <c r="I715" s="2"/>
      <c r="J715" s="2"/>
      <c r="K715" s="2"/>
      <c r="L715" s="2"/>
      <c r="M715" s="2"/>
      <c r="N715" s="5"/>
      <c r="O715" s="5"/>
      <c r="P715" s="5"/>
      <c r="Q715" s="5"/>
    </row>
    <row r="716" spans="1:17" ht="30" customHeight="1" x14ac:dyDescent="0.25">
      <c r="A716" s="2">
        <v>9715</v>
      </c>
      <c r="B716" s="1" t="str">
        <f>HYPERLINK("https://www.facebook.com/profile.php?id=100086677282934", "Công an phường Thanh Châu tỉnh Hà Nam")</f>
        <v>Công an phường Thanh Châu tỉnh Hà Nam</v>
      </c>
      <c r="C716" s="12" t="s">
        <v>342</v>
      </c>
      <c r="D716" s="11" t="s">
        <v>343</v>
      </c>
      <c r="F716" s="5"/>
      <c r="G716" s="5"/>
      <c r="H716" s="5"/>
      <c r="I716" s="2"/>
      <c r="J716" s="2"/>
      <c r="K716" s="2"/>
      <c r="L716" s="2"/>
      <c r="M716" s="2"/>
      <c r="N716" s="5"/>
      <c r="O716" s="5"/>
      <c r="P716" s="5"/>
      <c r="Q716" s="5"/>
    </row>
    <row r="717" spans="1:17" ht="30" customHeight="1" x14ac:dyDescent="0.25">
      <c r="A717" s="2">
        <v>9716</v>
      </c>
      <c r="B717" s="3" t="str">
        <f>HYPERLINK("https://phuly.hanam.gov.vn/Pages/cac-xa-phuong175562080.aspx", "UBND Ủy ban nhân dân phường Thanh Châu tỉnh Hà Nam")</f>
        <v>UBND Ủy ban nhân dân phường Thanh Châu tỉnh Hà Nam</v>
      </c>
      <c r="C717" s="12" t="s">
        <v>342</v>
      </c>
      <c r="F717" s="5"/>
      <c r="G717" s="5"/>
      <c r="H717" s="5"/>
      <c r="I717" s="2"/>
      <c r="J717" s="2"/>
      <c r="K717" s="2"/>
      <c r="L717" s="2"/>
      <c r="M717" s="2"/>
      <c r="N717" s="5"/>
      <c r="O717" s="5"/>
      <c r="P717" s="5"/>
      <c r="Q717" s="5"/>
    </row>
    <row r="718" spans="1:17" ht="30" customHeight="1" x14ac:dyDescent="0.25">
      <c r="A718" s="2">
        <v>9717</v>
      </c>
      <c r="B718" s="3" t="str">
        <f>HYPERLINK("https://www.facebook.com/p/C%C3%B4ng-an-ph%C6%B0%E1%BB%9Dng-Ch%C3%A2u-S%C6%A1n-100081799500667/", "Công an phường Châu Sơn tỉnh Hà Nam")</f>
        <v>Công an phường Châu Sơn tỉnh Hà Nam</v>
      </c>
      <c r="C718" s="12" t="s">
        <v>342</v>
      </c>
      <c r="F718" s="5"/>
      <c r="G718" s="5"/>
      <c r="H718" s="5"/>
      <c r="I718" s="2"/>
      <c r="J718" s="2"/>
      <c r="K718" s="2"/>
      <c r="L718" s="2"/>
      <c r="M718" s="2"/>
      <c r="N718" s="5"/>
      <c r="O718" s="5"/>
      <c r="P718" s="5"/>
      <c r="Q718" s="5"/>
    </row>
    <row r="719" spans="1:17" ht="30" customHeight="1" x14ac:dyDescent="0.25">
      <c r="A719" s="2">
        <v>9718</v>
      </c>
      <c r="B719" s="3" t="str">
        <f>HYPERLINK("https://phuly.hanam.gov.vn/Pages/ky-hop-thu-nhat-hoi-dong-nhan-dan-phuong-chau-son-khoa-xviii-nhiem-ky-2021-2026.aspx", "UBND Ủy ban nhân dân phường Châu Sơn tỉnh Hà Nam")</f>
        <v>UBND Ủy ban nhân dân phường Châu Sơn tỉnh Hà Nam</v>
      </c>
      <c r="C719" s="12" t="s">
        <v>342</v>
      </c>
      <c r="F719" s="5"/>
      <c r="G719" s="5"/>
      <c r="H719" s="5"/>
      <c r="I719" s="2"/>
      <c r="J719" s="2"/>
      <c r="K719" s="2"/>
      <c r="L719" s="2"/>
      <c r="M719" s="2"/>
      <c r="N719" s="5"/>
      <c r="O719" s="5"/>
      <c r="P719" s="5"/>
      <c r="Q719" s="5"/>
    </row>
    <row r="720" spans="1:17" ht="30" customHeight="1" x14ac:dyDescent="0.25">
      <c r="A720" s="2">
        <v>9719</v>
      </c>
      <c r="B720" s="3" t="str">
        <f>HYPERLINK("https://www.facebook.com/people/C%C3%B4ng-an-x%C3%A3-TI%C3%8AN-T%C3%82N/100082973810090/", "Công an xã Tiên Tân tỉnh Hà Nam")</f>
        <v>Công an xã Tiên Tân tỉnh Hà Nam</v>
      </c>
      <c r="C720" s="12" t="s">
        <v>342</v>
      </c>
      <c r="F720" s="5"/>
      <c r="G720" s="5"/>
      <c r="H720" s="5"/>
      <c r="I720" s="2"/>
      <c r="J720" s="2"/>
      <c r="K720" s="2"/>
      <c r="L720" s="2"/>
      <c r="M720" s="2"/>
      <c r="N720" s="5"/>
      <c r="O720" s="5"/>
      <c r="P720" s="5"/>
      <c r="Q720" s="5"/>
    </row>
    <row r="721" spans="1:17" ht="30" customHeight="1" x14ac:dyDescent="0.25">
      <c r="A721" s="2">
        <v>9720</v>
      </c>
      <c r="B721" s="3" t="str">
        <f>HYPERLINK("https://phuly.hanam.gov.vn/Pages/dai-hoi-dai-bieu-dang-bo-xa-tien-tan-lan-thu-xxvii-nhiem-ky-2020-2025.aspx", "UBND Ủy ban nhân dân xã Tiên Tân tỉnh Hà Nam")</f>
        <v>UBND Ủy ban nhân dân xã Tiên Tân tỉnh Hà Nam</v>
      </c>
      <c r="C721" s="12" t="s">
        <v>342</v>
      </c>
      <c r="F721" s="5"/>
      <c r="G721" s="5"/>
      <c r="H721" s="5"/>
      <c r="I721" s="2"/>
      <c r="J721" s="2"/>
      <c r="K721" s="2"/>
      <c r="L721" s="2"/>
      <c r="M721" s="2"/>
      <c r="N721" s="5"/>
      <c r="O721" s="5"/>
      <c r="P721" s="5"/>
      <c r="Q721" s="5"/>
    </row>
    <row r="722" spans="1:17" ht="30" customHeight="1" x14ac:dyDescent="0.25">
      <c r="A722" s="2">
        <v>9721</v>
      </c>
      <c r="B722" s="1" t="str">
        <f>HYPERLINK("https://www.facebook.com/profile.php?id=61552604290834", "Công an xã Tiên Hiệp tỉnh Hà Nam")</f>
        <v>Công an xã Tiên Hiệp tỉnh Hà Nam</v>
      </c>
      <c r="C722" s="12" t="s">
        <v>342</v>
      </c>
      <c r="D722" s="13" t="s">
        <v>343</v>
      </c>
      <c r="F722" s="5"/>
      <c r="G722" s="5"/>
      <c r="H722" s="5"/>
      <c r="I722" s="2"/>
      <c r="J722" s="2"/>
      <c r="K722" s="2"/>
      <c r="L722" s="2"/>
      <c r="M722" s="2"/>
      <c r="N722" s="5"/>
      <c r="O722" s="5"/>
      <c r="P722" s="5"/>
      <c r="Q722" s="5"/>
    </row>
    <row r="723" spans="1:17" ht="30" customHeight="1" x14ac:dyDescent="0.25">
      <c r="A723" s="2">
        <v>9722</v>
      </c>
      <c r="B723" s="3" t="str">
        <f>HYPERLINK("https://hanam.gov.vn/Pages/chu-tich-ubnd-tinh-doi-thoai-voi-nhan-dan-xa-tien-hiep-thanh-pho-phu-ly-ve-cong-tac-giai-phong-mat-bang-khu-do-thi-thoi.aspx", "UBND Ủy ban nhân dân xã Tiên Hiệp tỉnh Hà Nam")</f>
        <v>UBND Ủy ban nhân dân xã Tiên Hiệp tỉnh Hà Nam</v>
      </c>
      <c r="C723" s="12" t="s">
        <v>342</v>
      </c>
      <c r="F723" s="5"/>
      <c r="G723" s="5"/>
      <c r="H723" s="5"/>
      <c r="I723" s="2"/>
      <c r="J723" s="2"/>
      <c r="K723" s="2"/>
      <c r="L723" s="2"/>
      <c r="M723" s="2"/>
      <c r="N723" s="5"/>
      <c r="O723" s="5"/>
      <c r="P723" s="5"/>
      <c r="Q723" s="5"/>
    </row>
    <row r="724" spans="1:17" ht="30" customHeight="1" x14ac:dyDescent="0.25">
      <c r="A724" s="2">
        <v>9723</v>
      </c>
      <c r="B724" s="3" t="str">
        <f>HYPERLINK("https://www.facebook.com/p/C%C3%B4ng-an-x%C3%A3-ti%C3%AAn-h%E1%BA%A3i-100075866299583/", "Công an xã Tiên Hải tỉnh Hà Nam")</f>
        <v>Công an xã Tiên Hải tỉnh Hà Nam</v>
      </c>
      <c r="C724" s="12" t="s">
        <v>342</v>
      </c>
      <c r="D724" s="13" t="s">
        <v>343</v>
      </c>
      <c r="F724" s="5"/>
      <c r="G724" s="5"/>
      <c r="H724" s="5"/>
      <c r="I724" s="2"/>
      <c r="J724" s="2"/>
      <c r="K724" s="2"/>
      <c r="L724" s="2"/>
      <c r="M724" s="2"/>
      <c r="N724" s="5"/>
      <c r="O724" s="5"/>
      <c r="P724" s="5"/>
      <c r="Q724" s="5"/>
    </row>
    <row r="725" spans="1:17" ht="30" customHeight="1" x14ac:dyDescent="0.25">
      <c r="A725" s="2">
        <v>9724</v>
      </c>
      <c r="B725" s="3" t="str">
        <f>HYPERLINK("https://phuly.hanam.gov.vn/Pages/xa-tien-hai-tp-phu-ly-to-chuc-le-cong-bo-xa-tien-hai-dat-chuan-ntm-nang-cao-nam-2023-va-ra-mat-luc-luong-tham-gia-bao-v.aspx", "UBND Ủy ban nhân dân xã Tiên Hải tỉnh Hà Nam")</f>
        <v>UBND Ủy ban nhân dân xã Tiên Hải tỉnh Hà Nam</v>
      </c>
      <c r="C725" s="12" t="s">
        <v>342</v>
      </c>
      <c r="F725" s="5"/>
      <c r="G725" s="5"/>
      <c r="H725" s="5"/>
      <c r="I725" s="2"/>
      <c r="J725" s="2"/>
      <c r="K725" s="2"/>
      <c r="L725" s="2"/>
      <c r="M725" s="2"/>
      <c r="N725" s="5"/>
      <c r="O725" s="5"/>
      <c r="P725" s="5"/>
      <c r="Q725" s="5"/>
    </row>
    <row r="726" spans="1:17" ht="30" customHeight="1" x14ac:dyDescent="0.25">
      <c r="A726" s="2">
        <v>9725</v>
      </c>
      <c r="B726" s="1" t="str">
        <f>HYPERLINK("", "Công an xã Kim Bình tỉnh Hà Nam")</f>
        <v>Công an xã Kim Bình tỉnh Hà Nam</v>
      </c>
      <c r="C726" s="12" t="s">
        <v>342</v>
      </c>
      <c r="F726" s="5"/>
      <c r="G726" s="5"/>
      <c r="H726" s="5"/>
      <c r="I726" s="2"/>
      <c r="J726" s="2"/>
      <c r="K726" s="2"/>
      <c r="L726" s="2"/>
      <c r="M726" s="2"/>
      <c r="N726" s="5"/>
      <c r="O726" s="5"/>
      <c r="P726" s="5"/>
      <c r="Q726" s="5"/>
    </row>
    <row r="727" spans="1:17" ht="30" customHeight="1" x14ac:dyDescent="0.25">
      <c r="A727" s="2">
        <v>9726</v>
      </c>
      <c r="B727" s="3" t="str">
        <f>HYPERLINK("https://phuly.hanam.gov.vn/Pages/ky-hop-thu-nhat-hdnd-xa-kim-binh-khoa-xv-nhiem-ky-2021-2026.aspx", "UBND Ủy ban nhân dân xã Kim Bình tỉnh Hà Nam")</f>
        <v>UBND Ủy ban nhân dân xã Kim Bình tỉnh Hà Nam</v>
      </c>
      <c r="C727" s="12" t="s">
        <v>342</v>
      </c>
      <c r="F727" s="5"/>
      <c r="G727" s="5"/>
      <c r="H727" s="5"/>
      <c r="I727" s="2"/>
      <c r="J727" s="2"/>
      <c r="K727" s="2"/>
      <c r="L727" s="2"/>
      <c r="M727" s="2"/>
      <c r="N727" s="5"/>
      <c r="O727" s="5"/>
      <c r="P727" s="5"/>
      <c r="Q727" s="5"/>
    </row>
    <row r="728" spans="1:17" ht="30" customHeight="1" x14ac:dyDescent="0.25">
      <c r="A728" s="2">
        <v>9727</v>
      </c>
      <c r="B728" s="1" t="str">
        <f>HYPERLINK("", "Công an xã Liêm Tuyền tỉnh Hà Nam")</f>
        <v>Công an xã Liêm Tuyền tỉnh Hà Nam</v>
      </c>
      <c r="C728" s="12" t="s">
        <v>342</v>
      </c>
      <c r="F728" s="5"/>
      <c r="G728" s="5"/>
      <c r="H728" s="5"/>
      <c r="I728" s="2"/>
      <c r="J728" s="2"/>
      <c r="K728" s="2"/>
      <c r="L728" s="2"/>
      <c r="M728" s="2"/>
      <c r="N728" s="5"/>
      <c r="O728" s="5"/>
      <c r="P728" s="5"/>
      <c r="Q728" s="5"/>
    </row>
    <row r="729" spans="1:17" ht="30" customHeight="1" x14ac:dyDescent="0.25">
      <c r="A729" s="2">
        <v>9728</v>
      </c>
      <c r="B729" s="3" t="str">
        <f>HYPERLINK("https://phuly.hanam.gov.vn/Pages/hdnd-xa-liem-tuyen-khoa-xix-nhiem-ky-2021-2026-to-chuc-ky-hop-thu-7-ky-hop-chuyen-de.aspx", "UBND Ủy ban nhân dân xã Liêm Tuyền tỉnh Hà Nam")</f>
        <v>UBND Ủy ban nhân dân xã Liêm Tuyền tỉnh Hà Nam</v>
      </c>
      <c r="C729" s="12" t="s">
        <v>342</v>
      </c>
      <c r="F729" s="5"/>
      <c r="G729" s="5"/>
      <c r="H729" s="5"/>
      <c r="I729" s="2"/>
      <c r="J729" s="2"/>
      <c r="K729" s="2"/>
      <c r="L729" s="2"/>
      <c r="M729" s="2"/>
      <c r="N729" s="5"/>
      <c r="O729" s="5"/>
      <c r="P729" s="5"/>
      <c r="Q729" s="5"/>
    </row>
    <row r="730" spans="1:17" ht="30" customHeight="1" x14ac:dyDescent="0.25">
      <c r="A730" s="2">
        <v>9729</v>
      </c>
      <c r="B730" s="3" t="s">
        <v>136</v>
      </c>
      <c r="C730" s="14" t="s">
        <v>1</v>
      </c>
      <c r="D730" s="13" t="s">
        <v>343</v>
      </c>
      <c r="F730" s="5"/>
      <c r="G730" s="5"/>
      <c r="H730" s="5"/>
      <c r="I730" s="2"/>
      <c r="J730" s="2"/>
      <c r="K730" s="2"/>
      <c r="L730" s="2"/>
      <c r="M730" s="2"/>
      <c r="N730" s="5"/>
      <c r="O730" s="5"/>
      <c r="P730" s="5"/>
      <c r="Q730" s="5"/>
    </row>
    <row r="731" spans="1:17" ht="30" customHeight="1" x14ac:dyDescent="0.25">
      <c r="A731" s="2">
        <v>9730</v>
      </c>
      <c r="B731" s="3" t="str">
        <f>HYPERLINK("https://phuly.hanam.gov.vn/Pages/dang-uy-hdnd-ubnd-ubmttq-xa-liem-tiet-long-trong-to-chuc-le-cong-bo-quyet-dinh-cua-ubnd-tinh-ha-nam-cong-nhan-xa-dat.aspx", "UBND Ủy ban nhân dân xã Liêm Tiết tỉnh Hà Nam")</f>
        <v>UBND Ủy ban nhân dân xã Liêm Tiết tỉnh Hà Nam</v>
      </c>
      <c r="C731" s="12" t="s">
        <v>342</v>
      </c>
      <c r="F731" s="5"/>
      <c r="G731" s="5"/>
      <c r="H731" s="5"/>
      <c r="I731" s="2"/>
      <c r="J731" s="2"/>
      <c r="K731" s="2"/>
      <c r="L731" s="2"/>
      <c r="M731" s="2"/>
      <c r="N731" s="5"/>
      <c r="O731" s="5"/>
      <c r="P731" s="5"/>
      <c r="Q731" s="5"/>
    </row>
    <row r="732" spans="1:17" ht="30" customHeight="1" x14ac:dyDescent="0.25">
      <c r="A732" s="2">
        <v>9731</v>
      </c>
      <c r="B732" s="1" t="str">
        <f>HYPERLINK("", "Công an phường Thanh Tuyền tỉnh Hà Nam")</f>
        <v>Công an phường Thanh Tuyền tỉnh Hà Nam</v>
      </c>
      <c r="C732" s="12" t="s">
        <v>342</v>
      </c>
      <c r="F732" s="5"/>
      <c r="G732" s="5"/>
      <c r="H732" s="5"/>
      <c r="I732" s="2"/>
      <c r="J732" s="2"/>
      <c r="K732" s="2"/>
      <c r="L732" s="2"/>
      <c r="M732" s="2"/>
      <c r="N732" s="5"/>
      <c r="O732" s="5"/>
      <c r="P732" s="5"/>
      <c r="Q732" s="5"/>
    </row>
    <row r="733" spans="1:17" ht="30" customHeight="1" x14ac:dyDescent="0.25">
      <c r="A733" s="2">
        <v>9732</v>
      </c>
      <c r="B733" s="3" t="str">
        <f>HYPERLINK("https://congan.hanam.gov.vn/index.php/vi/news/tin-hoat-dong/phuong-thanh-tuyen-tp-phu-ly-to-chuc-ngay-hoi-toan-dan-bao-ve-an-ninh-to-quoc-nam-2024-2726.html", "UBND Ủy ban nhân dân phường Thanh Tuyền tỉnh Hà Nam")</f>
        <v>UBND Ủy ban nhân dân phường Thanh Tuyền tỉnh Hà Nam</v>
      </c>
      <c r="C733" s="12" t="s">
        <v>342</v>
      </c>
      <c r="F733" s="5"/>
      <c r="G733" s="5"/>
      <c r="H733" s="5"/>
      <c r="I733" s="2"/>
      <c r="J733" s="2"/>
      <c r="K733" s="2"/>
      <c r="L733" s="2"/>
      <c r="M733" s="2"/>
      <c r="N733" s="5"/>
      <c r="O733" s="5"/>
      <c r="P733" s="5"/>
      <c r="Q733" s="5"/>
    </row>
    <row r="734" spans="1:17" ht="30" customHeight="1" x14ac:dyDescent="0.25">
      <c r="A734" s="2">
        <v>9733</v>
      </c>
      <c r="B734" s="1" t="str">
        <f>HYPERLINK("", "Công an xã Đinh Xá tỉnh Hà Nam")</f>
        <v>Công an xã Đinh Xá tỉnh Hà Nam</v>
      </c>
      <c r="C734" s="12" t="s">
        <v>342</v>
      </c>
      <c r="F734" s="5"/>
      <c r="G734" s="5"/>
      <c r="H734" s="5"/>
      <c r="I734" s="2"/>
      <c r="J734" s="2"/>
      <c r="K734" s="2"/>
      <c r="L734" s="2"/>
      <c r="M734" s="2"/>
      <c r="N734" s="5"/>
      <c r="O734" s="5"/>
      <c r="P734" s="5"/>
      <c r="Q734" s="5"/>
    </row>
    <row r="735" spans="1:17" ht="30" customHeight="1" x14ac:dyDescent="0.25">
      <c r="A735" s="2">
        <v>9734</v>
      </c>
      <c r="B735" s="3" t="str">
        <f>HYPERLINK("https://phuly.hanam.gov.vn/Pages/dang-uy---hdnd--ubnd-xa-dinh-xa-xa-liem-chung-va-phuong-thanh-chau-gap-mat-mung-thanh-nien-len-duong-bao-ve-to-quoc.aspx", "UBND Ủy ban nhân dân xã Đinh Xá tỉnh Hà Nam")</f>
        <v>UBND Ủy ban nhân dân xã Đinh Xá tỉnh Hà Nam</v>
      </c>
      <c r="C735" s="12" t="s">
        <v>342</v>
      </c>
      <c r="F735" s="5"/>
      <c r="G735" s="5"/>
      <c r="H735" s="5"/>
      <c r="I735" s="2"/>
      <c r="J735" s="2"/>
      <c r="K735" s="2"/>
      <c r="L735" s="2"/>
      <c r="M735" s="2"/>
      <c r="N735" s="5"/>
      <c r="O735" s="5"/>
      <c r="P735" s="5"/>
      <c r="Q735" s="5"/>
    </row>
    <row r="736" spans="1:17" ht="30" customHeight="1" x14ac:dyDescent="0.25">
      <c r="A736" s="2">
        <v>9735</v>
      </c>
      <c r="B736" s="1" t="str">
        <f>HYPERLINK("https://www.facebook.com/profile.php?id=100083034955323", "Công an xã Trịnh Xá tỉnh Hà Nam")</f>
        <v>Công an xã Trịnh Xá tỉnh Hà Nam</v>
      </c>
      <c r="C736" s="12" t="s">
        <v>342</v>
      </c>
      <c r="D736" s="11" t="s">
        <v>343</v>
      </c>
      <c r="F736" s="5"/>
      <c r="G736" s="5"/>
      <c r="H736" s="5"/>
      <c r="I736" s="2"/>
      <c r="J736" s="2"/>
      <c r="K736" s="2"/>
      <c r="L736" s="2"/>
      <c r="M736" s="2"/>
      <c r="N736" s="5"/>
      <c r="O736" s="5"/>
      <c r="P736" s="5"/>
      <c r="Q736" s="5"/>
    </row>
    <row r="737" spans="1:17" ht="30" customHeight="1" x14ac:dyDescent="0.25">
      <c r="A737" s="2">
        <v>9736</v>
      </c>
      <c r="B737" s="3" t="str">
        <f>HYPERLINK("https://phuly.hanam.gov.vn/Pages/dang-uy--hdnd--ubnd--ub-mttq-xa-trinh-xa-thanh-pho-phu-ly-to-chuc-le-don-nhan-va-an-tang-hai-cot-liet-sy-chu-phuc-thien.aspx", "UBND Ủy ban nhân dân xã Trịnh Xá tỉnh Hà Nam")</f>
        <v>UBND Ủy ban nhân dân xã Trịnh Xá tỉnh Hà Nam</v>
      </c>
      <c r="C737" s="12" t="s">
        <v>342</v>
      </c>
      <c r="F737" s="5"/>
      <c r="G737" s="5"/>
      <c r="H737" s="5"/>
      <c r="I737" s="2"/>
      <c r="J737" s="2"/>
      <c r="K737" s="2"/>
      <c r="L737" s="2"/>
      <c r="M737" s="2"/>
      <c r="N737" s="5"/>
      <c r="O737" s="5"/>
      <c r="P737" s="5"/>
      <c r="Q737" s="5"/>
    </row>
    <row r="738" spans="1:17" ht="30" customHeight="1" x14ac:dyDescent="0.25">
      <c r="A738" s="2">
        <v>9737</v>
      </c>
      <c r="B738" s="1" t="str">
        <f>HYPERLINK("", "Công an thị trấn Đồng Văn tỉnh Hà Nam")</f>
        <v>Công an thị trấn Đồng Văn tỉnh Hà Nam</v>
      </c>
      <c r="C738" s="12" t="s">
        <v>342</v>
      </c>
      <c r="F738" s="5"/>
      <c r="G738" s="5"/>
      <c r="H738" s="5"/>
      <c r="I738" s="2"/>
      <c r="J738" s="2"/>
      <c r="K738" s="2"/>
      <c r="L738" s="2"/>
      <c r="M738" s="2"/>
      <c r="N738" s="5"/>
      <c r="O738" s="5"/>
      <c r="P738" s="5"/>
      <c r="Q738" s="5"/>
    </row>
    <row r="739" spans="1:17" ht="30" customHeight="1" x14ac:dyDescent="0.25">
      <c r="A739" s="2">
        <v>9738</v>
      </c>
      <c r="B739" s="3" t="str">
        <f>HYPERLINK("https://hanam.gov.vn/", "UBND Ủy ban nhân dân thị trấn Đồng Văn tỉnh Hà Nam")</f>
        <v>UBND Ủy ban nhân dân thị trấn Đồng Văn tỉnh Hà Nam</v>
      </c>
      <c r="C739" s="12" t="s">
        <v>342</v>
      </c>
      <c r="F739" s="5"/>
      <c r="G739" s="5"/>
      <c r="H739" s="5"/>
      <c r="I739" s="2"/>
      <c r="J739" s="2"/>
      <c r="K739" s="2"/>
      <c r="L739" s="2"/>
      <c r="M739" s="2"/>
      <c r="N739" s="5"/>
      <c r="O739" s="5"/>
      <c r="P739" s="5"/>
      <c r="Q739" s="5"/>
    </row>
    <row r="740" spans="1:17" ht="30" customHeight="1" x14ac:dyDescent="0.25">
      <c r="A740" s="2">
        <v>9739</v>
      </c>
      <c r="B740" s="1" t="str">
        <f>HYPERLINK("", "Công an thị trấn Hòa Mạc tỉnh Hà Nam")</f>
        <v>Công an thị trấn Hòa Mạc tỉnh Hà Nam</v>
      </c>
      <c r="C740" s="12" t="s">
        <v>342</v>
      </c>
      <c r="F740" s="5"/>
      <c r="G740" s="5"/>
      <c r="H740" s="5"/>
      <c r="I740" s="2"/>
      <c r="J740" s="2"/>
      <c r="K740" s="2"/>
      <c r="L740" s="2"/>
      <c r="M740" s="2"/>
      <c r="N740" s="5"/>
      <c r="O740" s="5"/>
      <c r="P740" s="5"/>
      <c r="Q740" s="5"/>
    </row>
    <row r="741" spans="1:17" ht="30" customHeight="1" x14ac:dyDescent="0.25">
      <c r="A741" s="2">
        <v>9740</v>
      </c>
      <c r="B741" s="3" t="str">
        <f>HYPERLINK("https://www.duytien.gov.vn/", "UBND Ủy ban nhân dân thị trấn Hòa Mạc tỉnh Hà Nam")</f>
        <v>UBND Ủy ban nhân dân thị trấn Hòa Mạc tỉnh Hà Nam</v>
      </c>
      <c r="C741" s="12" t="s">
        <v>342</v>
      </c>
      <c r="F741" s="5"/>
      <c r="G741" s="5"/>
      <c r="H741" s="5"/>
      <c r="I741" s="2"/>
      <c r="J741" s="2"/>
      <c r="K741" s="2"/>
      <c r="L741" s="2"/>
      <c r="M741" s="2"/>
      <c r="N741" s="5"/>
      <c r="O741" s="5"/>
      <c r="P741" s="5"/>
      <c r="Q741" s="5"/>
    </row>
    <row r="742" spans="1:17" ht="30" customHeight="1" x14ac:dyDescent="0.25">
      <c r="A742" s="2">
        <v>9741</v>
      </c>
      <c r="B742" s="3" t="s">
        <v>137</v>
      </c>
      <c r="C742" s="14" t="s">
        <v>1</v>
      </c>
      <c r="F742" s="5"/>
      <c r="G742" s="5"/>
      <c r="H742" s="5"/>
      <c r="I742" s="2"/>
      <c r="J742" s="2"/>
      <c r="K742" s="2"/>
      <c r="L742" s="2"/>
      <c r="M742" s="2"/>
      <c r="N742" s="5"/>
      <c r="O742" s="5"/>
      <c r="P742" s="5"/>
      <c r="Q742" s="5"/>
    </row>
    <row r="743" spans="1:17" ht="30" customHeight="1" x14ac:dyDescent="0.25">
      <c r="A743" s="2">
        <v>9742</v>
      </c>
      <c r="B743" s="3" t="str">
        <f>HYPERLINK("https://duytien.hanam.gov.vn/Pages/danh-sach-so-dien-thoai-cua-lanh-dao-cac-xa-thi-tran-tren-dia-ban-huyen-duy-tien.aspx", "UBND Ủy ban nhân dân xã Mộc Bắc tỉnh Hà Nam")</f>
        <v>UBND Ủy ban nhân dân xã Mộc Bắc tỉnh Hà Nam</v>
      </c>
      <c r="C743" s="12" t="s">
        <v>342</v>
      </c>
      <c r="F743" s="5"/>
      <c r="G743" s="5"/>
      <c r="H743" s="5"/>
      <c r="I743" s="2"/>
      <c r="J743" s="2"/>
      <c r="K743" s="2"/>
      <c r="L743" s="2"/>
      <c r="M743" s="2"/>
      <c r="N743" s="5"/>
      <c r="O743" s="5"/>
      <c r="P743" s="5"/>
      <c r="Q743" s="5"/>
    </row>
    <row r="744" spans="1:17" ht="30" customHeight="1" x14ac:dyDescent="0.25">
      <c r="A744" s="2">
        <v>9743</v>
      </c>
      <c r="B744" s="1" t="str">
        <f>HYPERLINK("", "Công an xã Châu Giang tỉnh Hà Nam")</f>
        <v>Công an xã Châu Giang tỉnh Hà Nam</v>
      </c>
      <c r="C744" s="12" t="s">
        <v>342</v>
      </c>
      <c r="F744" s="5"/>
      <c r="G744" s="5"/>
      <c r="H744" s="5"/>
      <c r="I744" s="2"/>
      <c r="J744" s="2"/>
      <c r="K744" s="2"/>
      <c r="L744" s="2"/>
      <c r="M744" s="2"/>
      <c r="N744" s="5"/>
      <c r="O744" s="5"/>
      <c r="P744" s="5"/>
      <c r="Q744" s="5"/>
    </row>
    <row r="745" spans="1:17" ht="30" customHeight="1" x14ac:dyDescent="0.25">
      <c r="A745" s="2">
        <v>9744</v>
      </c>
      <c r="B745" s="3" t="str">
        <f>HYPERLINK("https://duytien.hanam.gov.vn/Pages/danh-ba-thu-dien-tu-638035252698929969.aspx", "UBND Ủy ban nhân dân xã Châu Giang tỉnh Hà Nam")</f>
        <v>UBND Ủy ban nhân dân xã Châu Giang tỉnh Hà Nam</v>
      </c>
      <c r="C745" s="12" t="s">
        <v>342</v>
      </c>
      <c r="F745" s="5"/>
      <c r="G745" s="5"/>
      <c r="H745" s="5"/>
      <c r="I745" s="2"/>
      <c r="J745" s="2"/>
      <c r="K745" s="2"/>
      <c r="L745" s="2"/>
      <c r="M745" s="2"/>
      <c r="N745" s="5"/>
      <c r="O745" s="5"/>
      <c r="P745" s="5"/>
      <c r="Q745" s="5"/>
    </row>
    <row r="746" spans="1:17" ht="30" customHeight="1" x14ac:dyDescent="0.25">
      <c r="A746" s="2">
        <v>9745</v>
      </c>
      <c r="B746" s="1" t="str">
        <f>HYPERLINK("", "Công an xã Bạch Thượng tỉnh Hà Nam")</f>
        <v>Công an xã Bạch Thượng tỉnh Hà Nam</v>
      </c>
      <c r="C746" s="12" t="s">
        <v>342</v>
      </c>
      <c r="F746" s="5"/>
      <c r="G746" s="5"/>
      <c r="H746" s="5"/>
      <c r="I746" s="2"/>
      <c r="J746" s="2"/>
      <c r="K746" s="2"/>
      <c r="L746" s="2"/>
      <c r="M746" s="2"/>
      <c r="N746" s="5"/>
      <c r="O746" s="5"/>
      <c r="P746" s="5"/>
      <c r="Q746" s="5"/>
    </row>
    <row r="747" spans="1:17" ht="30" customHeight="1" x14ac:dyDescent="0.25">
      <c r="A747" s="2">
        <v>9746</v>
      </c>
      <c r="B747" s="3" t="str">
        <f>HYPERLINK("https://duytien.hanam.gov.vn/Pages/ubnd-phuong-bach-thuong-thi-xa-duy-tien-trien-khai-xay-dung-mo-hinh-nha-tro-khu-cong-nhan-tam-tru-tu-quan-dam-bao-an.aspx", "UBND Ủy ban nhân dân xã Bạch Thượng tỉnh Hà Nam")</f>
        <v>UBND Ủy ban nhân dân xã Bạch Thượng tỉnh Hà Nam</v>
      </c>
      <c r="C747" s="12" t="s">
        <v>342</v>
      </c>
      <c r="F747" s="5"/>
      <c r="G747" s="5"/>
      <c r="H747" s="5"/>
      <c r="I747" s="2"/>
      <c r="J747" s="2"/>
      <c r="K747" s="2"/>
      <c r="L747" s="2"/>
      <c r="M747" s="2"/>
      <c r="N747" s="5"/>
      <c r="O747" s="5"/>
      <c r="P747" s="5"/>
      <c r="Q747" s="5"/>
    </row>
    <row r="748" spans="1:17" ht="30" customHeight="1" x14ac:dyDescent="0.25">
      <c r="A748" s="2">
        <v>9747</v>
      </c>
      <c r="B748" s="1" t="str">
        <f>HYPERLINK("", "Công an xã Duy Minh tỉnh Hà Nam")</f>
        <v>Công an xã Duy Minh tỉnh Hà Nam</v>
      </c>
      <c r="C748" s="12" t="s">
        <v>342</v>
      </c>
      <c r="F748" s="5"/>
      <c r="G748" s="5"/>
      <c r="H748" s="5"/>
      <c r="I748" s="2"/>
      <c r="J748" s="2"/>
      <c r="K748" s="2"/>
      <c r="L748" s="2"/>
      <c r="M748" s="2"/>
      <c r="N748" s="5"/>
      <c r="O748" s="5"/>
      <c r="P748" s="5"/>
      <c r="Q748" s="5"/>
    </row>
    <row r="749" spans="1:17" ht="30" customHeight="1" x14ac:dyDescent="0.25">
      <c r="A749" s="2">
        <v>9748</v>
      </c>
      <c r="B749" s="3" t="str">
        <f>HYPERLINK("https://duytien.hanam.gov.vn/Pages/thong-tin-nguoi-cung-cap-thong-tin-cho-bao-chi-cua-thi-xa-duy-tien.aspx", "UBND Ủy ban nhân dân xã Duy Minh tỉnh Hà Nam")</f>
        <v>UBND Ủy ban nhân dân xã Duy Minh tỉnh Hà Nam</v>
      </c>
      <c r="C749" s="12" t="s">
        <v>342</v>
      </c>
      <c r="F749" s="5"/>
      <c r="G749" s="5"/>
      <c r="H749" s="5"/>
      <c r="I749" s="2"/>
      <c r="J749" s="2"/>
      <c r="K749" s="2"/>
      <c r="L749" s="2"/>
      <c r="M749" s="2"/>
      <c r="N749" s="5"/>
      <c r="O749" s="5"/>
      <c r="P749" s="5"/>
      <c r="Q749" s="5"/>
    </row>
    <row r="750" spans="1:17" ht="30" customHeight="1" x14ac:dyDescent="0.25">
      <c r="A750" s="2">
        <v>9749</v>
      </c>
      <c r="B750" s="3" t="s">
        <v>138</v>
      </c>
      <c r="C750" s="14" t="s">
        <v>1</v>
      </c>
      <c r="F750" s="5"/>
      <c r="G750" s="5"/>
      <c r="H750" s="5"/>
      <c r="I750" s="2"/>
      <c r="J750" s="2"/>
      <c r="K750" s="2"/>
      <c r="L750" s="2"/>
      <c r="M750" s="2"/>
      <c r="N750" s="5"/>
      <c r="O750" s="5"/>
      <c r="P750" s="5"/>
      <c r="Q750" s="5"/>
    </row>
    <row r="751" spans="1:17" ht="30" customHeight="1" x14ac:dyDescent="0.25">
      <c r="A751" s="2">
        <v>9750</v>
      </c>
      <c r="B751" s="3" t="str">
        <f>HYPERLINK("https://duytien.hanam.gov.vn/Pages/xa-moc-nam-tong-ket-phong-trao-thi-dua-yeu-nuoc-va-don-bang-cong-nhan-dat-chuan-ntm-kieu-mau.aspx", "UBND Ủy ban nhân dân xã Mộc Nam tỉnh Hà Nam")</f>
        <v>UBND Ủy ban nhân dân xã Mộc Nam tỉnh Hà Nam</v>
      </c>
      <c r="C751" s="12" t="s">
        <v>342</v>
      </c>
      <c r="F751" s="5"/>
      <c r="G751" s="5"/>
      <c r="H751" s="5"/>
      <c r="I751" s="2"/>
      <c r="J751" s="2"/>
      <c r="K751" s="2"/>
      <c r="L751" s="2"/>
      <c r="M751" s="2"/>
      <c r="N751" s="5"/>
      <c r="O751" s="5"/>
      <c r="P751" s="5"/>
      <c r="Q751" s="5"/>
    </row>
    <row r="752" spans="1:17" ht="30" customHeight="1" x14ac:dyDescent="0.25">
      <c r="A752" s="2">
        <v>9751</v>
      </c>
      <c r="B752" s="3" t="s">
        <v>139</v>
      </c>
      <c r="C752" s="14" t="s">
        <v>1</v>
      </c>
      <c r="F752" s="5"/>
      <c r="G752" s="5"/>
      <c r="H752" s="5"/>
      <c r="I752" s="2"/>
      <c r="J752" s="2"/>
      <c r="K752" s="2"/>
      <c r="L752" s="2"/>
      <c r="M752" s="2"/>
      <c r="N752" s="5"/>
      <c r="O752" s="5"/>
      <c r="P752" s="5"/>
      <c r="Q752" s="5"/>
    </row>
    <row r="753" spans="1:17" ht="30" customHeight="1" x14ac:dyDescent="0.25">
      <c r="A753" s="2">
        <v>9752</v>
      </c>
      <c r="B753" s="3" t="str">
        <f>HYPERLINK("https://duytien.hanam.gov.vn/Pages/danh-sach-so-dien-thoai-cua-lanh-dao-cac-xa-thi-tran-tren-dia-ban-huyen-duy-tien.aspx", "UBND Ủy ban nhân dân xã Duy Hải tỉnh Hà Nam")</f>
        <v>UBND Ủy ban nhân dân xã Duy Hải tỉnh Hà Nam</v>
      </c>
      <c r="C753" s="12" t="s">
        <v>342</v>
      </c>
      <c r="F753" s="5"/>
      <c r="G753" s="5"/>
      <c r="H753" s="5"/>
      <c r="I753" s="2"/>
      <c r="J753" s="2"/>
      <c r="K753" s="2"/>
      <c r="L753" s="2"/>
      <c r="M753" s="2"/>
      <c r="N753" s="5"/>
      <c r="O753" s="5"/>
      <c r="P753" s="5"/>
      <c r="Q753" s="5"/>
    </row>
    <row r="754" spans="1:17" ht="30" customHeight="1" x14ac:dyDescent="0.25">
      <c r="A754" s="2">
        <v>9753</v>
      </c>
      <c r="B754" s="3" t="str">
        <f>HYPERLINK("https://www.facebook.com/p/C%C3%B4ng-an-x%C3%A3-Chuy%C3%AAn-Ngo%E1%BA%A1i-100077123795093/", "Công an xã Chuyên Ngoại tỉnh Hà Nam")</f>
        <v>Công an xã Chuyên Ngoại tỉnh Hà Nam</v>
      </c>
      <c r="C754" s="12" t="s">
        <v>342</v>
      </c>
      <c r="F754" s="5"/>
      <c r="G754" s="5"/>
      <c r="H754" s="5"/>
      <c r="I754" s="2"/>
      <c r="J754" s="2"/>
      <c r="K754" s="2"/>
      <c r="L754" s="2"/>
      <c r="M754" s="2"/>
      <c r="N754" s="5"/>
      <c r="O754" s="5"/>
      <c r="P754" s="5"/>
      <c r="Q754" s="5"/>
    </row>
    <row r="755" spans="1:17" ht="30" customHeight="1" x14ac:dyDescent="0.25">
      <c r="A755" s="2">
        <v>9754</v>
      </c>
      <c r="B755" s="3" t="str">
        <f>HYPERLINK("https://duytien.hanam.gov.vn/Pages/danh-sach-so-dien-thoai-cua-lanh-dao-cac-xa-thi-tran-tren-dia-ban-huyen-duy-tien.aspx", "UBND Ủy ban nhân dân xã Chuyên Ngoại tỉnh Hà Nam")</f>
        <v>UBND Ủy ban nhân dân xã Chuyên Ngoại tỉnh Hà Nam</v>
      </c>
      <c r="C755" s="12" t="s">
        <v>342</v>
      </c>
      <c r="F755" s="5"/>
      <c r="G755" s="5"/>
      <c r="H755" s="5"/>
      <c r="I755" s="2"/>
      <c r="J755" s="2"/>
      <c r="K755" s="2"/>
      <c r="L755" s="2"/>
      <c r="M755" s="2"/>
      <c r="N755" s="5"/>
      <c r="O755" s="5"/>
      <c r="P755" s="5"/>
      <c r="Q755" s="5"/>
    </row>
    <row r="756" spans="1:17" ht="30" customHeight="1" x14ac:dyDescent="0.25">
      <c r="A756" s="2">
        <v>9755</v>
      </c>
      <c r="B756" s="1" t="str">
        <f>HYPERLINK("", "Công an xã Yên Bắc tỉnh Hà Nam")</f>
        <v>Công an xã Yên Bắc tỉnh Hà Nam</v>
      </c>
      <c r="C756" s="13" t="s">
        <v>342</v>
      </c>
      <c r="F756" s="5"/>
      <c r="G756" s="5"/>
      <c r="H756" s="5"/>
      <c r="I756" s="2"/>
      <c r="J756" s="2"/>
      <c r="K756" s="2"/>
      <c r="L756" s="2"/>
      <c r="M756" s="2"/>
      <c r="N756" s="5"/>
      <c r="O756" s="5"/>
      <c r="P756" s="5"/>
      <c r="Q756" s="5"/>
    </row>
    <row r="757" spans="1:17" ht="30" customHeight="1" x14ac:dyDescent="0.25">
      <c r="A757" s="2">
        <v>9756</v>
      </c>
      <c r="B757" s="3" t="str">
        <f>HYPERLINK("https://duytien.hanam.gov.vn/Pages/danh-sach-so-dien-thoai-cua-lanh-dao-cac-xa-thi-tran-tren-dia-ban-huyen-duy-tien.aspx", "UBND Ủy ban nhân dân xã Yên Bắc tỉnh Hà Nam")</f>
        <v>UBND Ủy ban nhân dân xã Yên Bắc tỉnh Hà Nam</v>
      </c>
      <c r="C757" s="12" t="s">
        <v>342</v>
      </c>
      <c r="F757" s="5"/>
      <c r="G757" s="5"/>
      <c r="H757" s="5"/>
      <c r="I757" s="2"/>
      <c r="J757" s="2"/>
      <c r="K757" s="2"/>
      <c r="L757" s="2"/>
      <c r="M757" s="2"/>
      <c r="N757" s="5"/>
      <c r="O757" s="5"/>
      <c r="P757" s="5"/>
      <c r="Q757" s="5"/>
    </row>
    <row r="758" spans="1:17" ht="30" customHeight="1" x14ac:dyDescent="0.25">
      <c r="A758" s="2">
        <v>9757</v>
      </c>
      <c r="B758" s="1" t="str">
        <f>HYPERLINK("", "Công an xã Trác Văn tỉnh Hà Nam")</f>
        <v>Công an xã Trác Văn tỉnh Hà Nam</v>
      </c>
      <c r="C758" s="12" t="s">
        <v>342</v>
      </c>
      <c r="D758" s="13"/>
      <c r="F758" s="5"/>
      <c r="G758" s="5"/>
      <c r="H758" s="5"/>
      <c r="I758" s="2"/>
      <c r="J758" s="2"/>
      <c r="K758" s="2"/>
      <c r="L758" s="2"/>
      <c r="M758" s="2"/>
      <c r="N758" s="5"/>
      <c r="O758" s="5"/>
      <c r="P758" s="5"/>
      <c r="Q758" s="5"/>
    </row>
    <row r="759" spans="1:17" ht="30" customHeight="1" x14ac:dyDescent="0.25">
      <c r="A759" s="2">
        <v>9758</v>
      </c>
      <c r="B759" s="3" t="str">
        <f>HYPERLINK("https://duytien.hanam.gov.vn/Pages/danh-sach-so-dien-thoai-cua-lanh-dao-cac-xa-thi-tran-tren-dia-ban-huyen-duy-tien.aspx", "UBND Ủy ban nhân dân xã Trác Văn tỉnh Hà Nam")</f>
        <v>UBND Ủy ban nhân dân xã Trác Văn tỉnh Hà Nam</v>
      </c>
      <c r="C759" s="12" t="s">
        <v>342</v>
      </c>
      <c r="F759" s="5"/>
      <c r="G759" s="5"/>
      <c r="H759" s="5"/>
      <c r="I759" s="2"/>
      <c r="J759" s="2"/>
      <c r="K759" s="2"/>
      <c r="L759" s="2"/>
      <c r="M759" s="2"/>
      <c r="N759" s="5"/>
      <c r="O759" s="5"/>
      <c r="P759" s="5"/>
      <c r="Q759" s="5"/>
    </row>
    <row r="760" spans="1:17" ht="30" customHeight="1" x14ac:dyDescent="0.25">
      <c r="A760" s="2">
        <v>9759</v>
      </c>
      <c r="B760" s="1" t="str">
        <f>HYPERLINK("", "Công an xã Tiên Nội tỉnh Hà Nam")</f>
        <v>Công an xã Tiên Nội tỉnh Hà Nam</v>
      </c>
      <c r="C760" s="13" t="s">
        <v>342</v>
      </c>
      <c r="F760" s="5"/>
      <c r="G760" s="5"/>
      <c r="H760" s="5"/>
      <c r="I760" s="2"/>
      <c r="J760" s="2"/>
      <c r="K760" s="2"/>
      <c r="L760" s="2"/>
      <c r="M760" s="2"/>
      <c r="N760" s="5"/>
      <c r="O760" s="5"/>
      <c r="P760" s="5"/>
      <c r="Q760" s="5"/>
    </row>
    <row r="761" spans="1:17" ht="30" customHeight="1" x14ac:dyDescent="0.25">
      <c r="A761" s="2">
        <v>9760</v>
      </c>
      <c r="B761" s="3" t="str">
        <f>HYPERLINK("https://duytien.hanam.gov.vn/Pages/danh-sach-so-dien-thoai-cua-lanh-dao-cac-xa-thi-tran-tren-dia-ban-huyen-duy-tien.aspx", "UBND Ủy ban nhân dân xã Tiên Nội tỉnh Hà Nam")</f>
        <v>UBND Ủy ban nhân dân xã Tiên Nội tỉnh Hà Nam</v>
      </c>
      <c r="C761" s="12" t="s">
        <v>342</v>
      </c>
      <c r="F761" s="5"/>
      <c r="G761" s="5"/>
      <c r="H761" s="5"/>
      <c r="I761" s="2"/>
      <c r="J761" s="2"/>
      <c r="K761" s="2"/>
      <c r="L761" s="2"/>
      <c r="M761" s="2"/>
      <c r="N761" s="5"/>
      <c r="O761" s="5"/>
      <c r="P761" s="5"/>
      <c r="Q761" s="5"/>
    </row>
    <row r="762" spans="1:17" ht="30" customHeight="1" x14ac:dyDescent="0.25">
      <c r="A762" s="2">
        <v>9761</v>
      </c>
      <c r="B762" s="1" t="str">
        <f>HYPERLINK("", "Công an xã Hoàng Đông tỉnh Hà Nam")</f>
        <v>Công an xã Hoàng Đông tỉnh Hà Nam</v>
      </c>
      <c r="C762" s="13" t="s">
        <v>342</v>
      </c>
      <c r="F762" s="5"/>
      <c r="G762" s="5"/>
      <c r="H762" s="5"/>
      <c r="I762" s="2"/>
      <c r="J762" s="2"/>
      <c r="K762" s="2"/>
      <c r="L762" s="2"/>
      <c r="M762" s="2"/>
      <c r="N762" s="5"/>
      <c r="O762" s="5"/>
      <c r="P762" s="5"/>
      <c r="Q762" s="5"/>
    </row>
    <row r="763" spans="1:17" ht="30" customHeight="1" x14ac:dyDescent="0.25">
      <c r="A763" s="2">
        <v>9762</v>
      </c>
      <c r="B763" s="3" t="str">
        <f>HYPERLINK("https://duytien.hanam.gov.vn/Pages/danh-sach-so-dien-thoai-cua-lanh-dao-cac-xa-thi-tran-tren-dia-ban-huyen-duy-tien.aspx", "UBND Ủy ban nhân dân xã Hoàng Đông tỉnh Hà Nam")</f>
        <v>UBND Ủy ban nhân dân xã Hoàng Đông tỉnh Hà Nam</v>
      </c>
      <c r="C763" s="12" t="s">
        <v>342</v>
      </c>
      <c r="F763" s="5"/>
      <c r="G763" s="5"/>
      <c r="H763" s="5"/>
      <c r="I763" s="2"/>
      <c r="J763" s="2"/>
      <c r="K763" s="2"/>
      <c r="L763" s="2"/>
      <c r="M763" s="2"/>
      <c r="N763" s="5"/>
      <c r="O763" s="5"/>
      <c r="P763" s="5"/>
      <c r="Q763" s="5"/>
    </row>
    <row r="764" spans="1:17" ht="30" customHeight="1" x14ac:dyDescent="0.25">
      <c r="A764" s="2">
        <v>9763</v>
      </c>
      <c r="B764" s="1" t="str">
        <f>HYPERLINK("", "Công an xã Yên Nam tỉnh Hà Nam")</f>
        <v>Công an xã Yên Nam tỉnh Hà Nam</v>
      </c>
      <c r="C764" s="13" t="s">
        <v>342</v>
      </c>
      <c r="F764" s="5"/>
      <c r="G764" s="5"/>
      <c r="H764" s="5"/>
      <c r="I764" s="2"/>
      <c r="J764" s="2"/>
      <c r="K764" s="2"/>
      <c r="L764" s="2"/>
      <c r="M764" s="2"/>
      <c r="N764" s="5"/>
      <c r="O764" s="5"/>
      <c r="P764" s="5"/>
      <c r="Q764" s="5"/>
    </row>
    <row r="765" spans="1:17" ht="30" customHeight="1" x14ac:dyDescent="0.25">
      <c r="A765" s="2">
        <v>9764</v>
      </c>
      <c r="B765" s="3" t="str">
        <f>HYPERLINK("https://hanam.gov.vn/Pages/Uy-ban-nhan-dan-tinh-Ha-Nam2060707545.aspx", "UBND Ủy ban nhân dân xã Yên Nam tỉnh Hà Nam")</f>
        <v>UBND Ủy ban nhân dân xã Yên Nam tỉnh Hà Nam</v>
      </c>
      <c r="C765" s="12" t="s">
        <v>342</v>
      </c>
      <c r="F765" s="5"/>
      <c r="G765" s="5"/>
      <c r="H765" s="5"/>
      <c r="I765" s="2"/>
      <c r="J765" s="2"/>
      <c r="K765" s="2"/>
      <c r="L765" s="2"/>
      <c r="M765" s="2"/>
      <c r="N765" s="5"/>
      <c r="O765" s="5"/>
      <c r="P765" s="5"/>
      <c r="Q765" s="5"/>
    </row>
    <row r="766" spans="1:17" ht="30" customHeight="1" x14ac:dyDescent="0.25">
      <c r="A766" s="2">
        <v>9765</v>
      </c>
      <c r="B766" s="1" t="str">
        <f>HYPERLINK("https://www.facebook.com/profile.php?id=100082858256355", "Công an xã Tiên Ngoại tỉnh Hà Nam")</f>
        <v>Công an xã Tiên Ngoại tỉnh Hà Nam</v>
      </c>
      <c r="C766" s="13" t="s">
        <v>342</v>
      </c>
      <c r="D766" s="11" t="s">
        <v>343</v>
      </c>
      <c r="F766" s="5"/>
      <c r="G766" s="5"/>
      <c r="H766" s="5"/>
      <c r="I766" s="2"/>
      <c r="J766" s="2"/>
      <c r="K766" s="2"/>
      <c r="L766" s="2"/>
      <c r="M766" s="2"/>
      <c r="N766" s="5"/>
      <c r="O766" s="5"/>
      <c r="P766" s="5"/>
      <c r="Q766" s="5"/>
    </row>
    <row r="767" spans="1:17" ht="30" customHeight="1" x14ac:dyDescent="0.25">
      <c r="A767" s="2">
        <v>9766</v>
      </c>
      <c r="B767" s="3" t="str">
        <f>HYPERLINK("https://hanam.gov.vn/Pages/dai-tuong-nguyen-tan-cuong-du-ngay-hoi-dai-doan-ket-toan-dan-toc-tai-thon-trung-lieu-xa-tien-ngoai.aspx", "UBND Ủy ban nhân dân xã Tiên Ngoại tỉnh Hà Nam")</f>
        <v>UBND Ủy ban nhân dân xã Tiên Ngoại tỉnh Hà Nam</v>
      </c>
      <c r="C767" s="12" t="s">
        <v>342</v>
      </c>
      <c r="F767" s="5"/>
      <c r="G767" s="5"/>
      <c r="H767" s="5"/>
      <c r="I767" s="2"/>
      <c r="J767" s="2"/>
      <c r="K767" s="2"/>
      <c r="L767" s="2"/>
      <c r="M767" s="2"/>
      <c r="N767" s="5"/>
      <c r="O767" s="5"/>
      <c r="P767" s="5"/>
      <c r="Q767" s="5"/>
    </row>
    <row r="768" spans="1:17" ht="30" customHeight="1" x14ac:dyDescent="0.25">
      <c r="A768" s="2">
        <v>9767</v>
      </c>
      <c r="B768" s="1" t="str">
        <f>HYPERLINK("", "Công an xã Đọi Sơn tỉnh Hà Nam")</f>
        <v>Công an xã Đọi Sơn tỉnh Hà Nam</v>
      </c>
      <c r="C768" s="13" t="s">
        <v>342</v>
      </c>
      <c r="F768" s="5"/>
      <c r="G768" s="5"/>
      <c r="H768" s="5"/>
      <c r="I768" s="2"/>
      <c r="J768" s="2"/>
      <c r="K768" s="2"/>
      <c r="L768" s="2"/>
      <c r="M768" s="2"/>
      <c r="N768" s="5"/>
      <c r="O768" s="5"/>
      <c r="P768" s="5"/>
      <c r="Q768" s="5"/>
    </row>
    <row r="769" spans="1:17" ht="30" customHeight="1" x14ac:dyDescent="0.25">
      <c r="A769" s="2">
        <v>9768</v>
      </c>
      <c r="B769" s="3" t="str">
        <f>HYPERLINK("https://sonha.quangngai.gov.vn/", "UBND Ủy ban nhân dân xã Đọi Sơn tỉnh Hà Nam")</f>
        <v>UBND Ủy ban nhân dân xã Đọi Sơn tỉnh Hà Nam</v>
      </c>
      <c r="C769" s="12" t="s">
        <v>342</v>
      </c>
      <c r="F769" s="5"/>
      <c r="G769" s="5"/>
      <c r="H769" s="5"/>
      <c r="I769" s="2"/>
      <c r="J769" s="2"/>
      <c r="K769" s="2"/>
      <c r="L769" s="2"/>
      <c r="M769" s="2"/>
      <c r="N769" s="5"/>
      <c r="O769" s="5"/>
      <c r="P769" s="5"/>
      <c r="Q769" s="5"/>
    </row>
    <row r="770" spans="1:17" ht="30" customHeight="1" x14ac:dyDescent="0.25">
      <c r="A770" s="2">
        <v>9769</v>
      </c>
      <c r="B770" s="3" t="s">
        <v>140</v>
      </c>
      <c r="C770" s="14" t="s">
        <v>1</v>
      </c>
      <c r="F770" s="5"/>
      <c r="G770" s="5"/>
      <c r="H770" s="5"/>
      <c r="I770" s="2"/>
      <c r="J770" s="2"/>
      <c r="K770" s="2"/>
      <c r="L770" s="2"/>
      <c r="M770" s="2"/>
      <c r="N770" s="5"/>
      <c r="O770" s="5"/>
      <c r="P770" s="5"/>
      <c r="Q770" s="5"/>
    </row>
    <row r="771" spans="1:17" ht="30" customHeight="1" x14ac:dyDescent="0.25">
      <c r="A771" s="2">
        <v>9770</v>
      </c>
      <c r="B771" s="3" t="str">
        <f>HYPERLINK("https://bavi.hanoi.gov.vn/uy-ban-nhan-dan-xa-thi-tran/-/asset_publisher/BXvxOA8eYieu/content/xa-chau-son", "UBND Ủy ban nhân dân xã Châu Sơn tỉnh Hà Nam")</f>
        <v>UBND Ủy ban nhân dân xã Châu Sơn tỉnh Hà Nam</v>
      </c>
      <c r="C771" s="12" t="s">
        <v>342</v>
      </c>
      <c r="F771" s="5"/>
      <c r="G771" s="5"/>
      <c r="H771" s="5"/>
      <c r="I771" s="2"/>
      <c r="J771" s="2"/>
      <c r="K771" s="2"/>
      <c r="L771" s="2"/>
      <c r="M771" s="2"/>
      <c r="N771" s="5"/>
      <c r="O771" s="5"/>
      <c r="P771" s="5"/>
      <c r="Q771" s="5"/>
    </row>
    <row r="772" spans="1:17" ht="30" customHeight="1" x14ac:dyDescent="0.25">
      <c r="A772" s="2">
        <v>9771</v>
      </c>
      <c r="B772" s="1" t="str">
        <f>HYPERLINK("", "Công an xã Tiền Phong tỉnh Hà Nam")</f>
        <v>Công an xã Tiền Phong tỉnh Hà Nam</v>
      </c>
      <c r="C772" s="13" t="s">
        <v>342</v>
      </c>
      <c r="F772" s="5"/>
      <c r="G772" s="5"/>
      <c r="H772" s="5"/>
      <c r="I772" s="2"/>
      <c r="J772" s="2"/>
      <c r="K772" s="2"/>
      <c r="L772" s="2"/>
      <c r="M772" s="2"/>
      <c r="N772" s="5"/>
      <c r="O772" s="5"/>
      <c r="P772" s="5"/>
      <c r="Q772" s="5"/>
    </row>
    <row r="773" spans="1:17" ht="30" customHeight="1" x14ac:dyDescent="0.25">
      <c r="A773" s="2">
        <v>9772</v>
      </c>
      <c r="B773" s="3" t="str">
        <f>HYPERLINK("https://www.quangninh.gov.vn/donvi/TXQuangYen/Trang/ChiTietBVGioiThieu.aspx?bvid=212", "UBND Ủy ban nhân dân xã Tiền Phong tỉnh Hà Nam")</f>
        <v>UBND Ủy ban nhân dân xã Tiền Phong tỉnh Hà Nam</v>
      </c>
      <c r="C773" s="12" t="s">
        <v>342</v>
      </c>
      <c r="F773" s="5"/>
      <c r="G773" s="5"/>
      <c r="H773" s="5"/>
      <c r="I773" s="2"/>
      <c r="J773" s="2"/>
      <c r="K773" s="2"/>
      <c r="L773" s="2"/>
      <c r="M773" s="2"/>
      <c r="N773" s="5"/>
      <c r="O773" s="5"/>
      <c r="P773" s="5"/>
      <c r="Q773" s="5"/>
    </row>
    <row r="774" spans="1:17" ht="30" customHeight="1" x14ac:dyDescent="0.25">
      <c r="A774" s="2">
        <v>9773</v>
      </c>
      <c r="B774" s="3" t="str">
        <f>HYPERLINK("https://www.facebook.com/cattqkbhn/", "Công an thị trấn Quế tỉnh Hà Nam")</f>
        <v>Công an thị trấn Quế tỉnh Hà Nam</v>
      </c>
      <c r="C774" s="12" t="s">
        <v>342</v>
      </c>
      <c r="D774" s="13" t="s">
        <v>343</v>
      </c>
      <c r="F774" s="5"/>
      <c r="G774" s="5"/>
      <c r="H774" s="5"/>
      <c r="I774" s="2"/>
      <c r="J774" s="2"/>
      <c r="K774" s="2"/>
      <c r="L774" s="2"/>
      <c r="M774" s="2"/>
      <c r="N774" s="5"/>
      <c r="O774" s="5"/>
      <c r="P774" s="5"/>
      <c r="Q774" s="5"/>
    </row>
    <row r="775" spans="1:17" ht="30" customHeight="1" x14ac:dyDescent="0.25">
      <c r="A775" s="2">
        <v>9774</v>
      </c>
      <c r="B775" s="3" t="str">
        <f>HYPERLINK("https://kimbang.hanam.gov.vn/", "UBND Ủy ban nhân dân thị trấn Quế tỉnh Hà Nam")</f>
        <v>UBND Ủy ban nhân dân thị trấn Quế tỉnh Hà Nam</v>
      </c>
      <c r="C775" s="12" t="s">
        <v>342</v>
      </c>
      <c r="F775" s="5"/>
      <c r="G775" s="5"/>
      <c r="H775" s="5"/>
      <c r="I775" s="2"/>
      <c r="J775" s="2"/>
      <c r="K775" s="2"/>
      <c r="L775" s="2"/>
      <c r="M775" s="2"/>
      <c r="N775" s="5"/>
      <c r="O775" s="5"/>
      <c r="P775" s="5"/>
      <c r="Q775" s="5"/>
    </row>
    <row r="776" spans="1:17" ht="30" customHeight="1" x14ac:dyDescent="0.25">
      <c r="A776" s="2">
        <v>9775</v>
      </c>
      <c r="B776" s="1" t="str">
        <f>HYPERLINK("", "Công an xã Đại Cương tỉnh Hà Nam")</f>
        <v>Công an xã Đại Cương tỉnh Hà Nam</v>
      </c>
      <c r="C776" s="13" t="s">
        <v>342</v>
      </c>
      <c r="F776" s="5"/>
      <c r="G776" s="5"/>
      <c r="H776" s="5"/>
      <c r="I776" s="2"/>
      <c r="J776" s="2"/>
      <c r="K776" s="2"/>
      <c r="L776" s="2"/>
      <c r="M776" s="2"/>
      <c r="N776" s="5"/>
      <c r="O776" s="5"/>
      <c r="P776" s="5"/>
      <c r="Q776" s="5"/>
    </row>
    <row r="777" spans="1:17" ht="30" customHeight="1" x14ac:dyDescent="0.25">
      <c r="A777" s="2">
        <v>9776</v>
      </c>
      <c r="B777" s="3" t="str">
        <f>HYPERLINK("https://kimbang.hanam.gov.vn/Pages/danh-sach-bi-thu-chu-tich-cac-xa-thi-tran.aspx", "UBND Ủy ban nhân dân xã Đại Cương tỉnh Hà Nam")</f>
        <v>UBND Ủy ban nhân dân xã Đại Cương tỉnh Hà Nam</v>
      </c>
      <c r="C777" s="12" t="s">
        <v>342</v>
      </c>
      <c r="F777" s="5"/>
      <c r="G777" s="5"/>
      <c r="H777" s="5"/>
      <c r="I777" s="2"/>
      <c r="J777" s="2"/>
      <c r="K777" s="2"/>
      <c r="L777" s="2"/>
      <c r="M777" s="2"/>
      <c r="N777" s="5"/>
      <c r="O777" s="5"/>
      <c r="P777" s="5"/>
      <c r="Q777" s="5"/>
    </row>
    <row r="778" spans="1:17" ht="30" customHeight="1" x14ac:dyDescent="0.25">
      <c r="A778" s="2">
        <v>9777</v>
      </c>
      <c r="B778" s="3" t="s">
        <v>141</v>
      </c>
      <c r="C778" s="14" t="s">
        <v>1</v>
      </c>
      <c r="D778" s="13" t="s">
        <v>343</v>
      </c>
      <c r="F778" s="5"/>
      <c r="G778" s="5"/>
      <c r="H778" s="5"/>
      <c r="I778" s="2"/>
      <c r="J778" s="2"/>
      <c r="K778" s="2"/>
      <c r="L778" s="2"/>
      <c r="M778" s="2"/>
      <c r="N778" s="5"/>
      <c r="O778" s="5"/>
      <c r="P778" s="5"/>
      <c r="Q778" s="5"/>
    </row>
    <row r="779" spans="1:17" ht="30" customHeight="1" x14ac:dyDescent="0.25">
      <c r="A779" s="2">
        <v>9778</v>
      </c>
      <c r="B779" s="3" t="str">
        <f>HYPERLINK("https://kimbang.hanam.gov.vn/Pages/xa-le-ho-to-chuc-doi-thoai-giua-nguoi-dung-dau-cap-uy-dang-chinh-quyen-voi-can-bo-doan-vien-hoi-vien-va-nhan-dan-dia.aspx", "UBND Ủy ban nhân dân xã Lê Hồ tỉnh Hà Nam")</f>
        <v>UBND Ủy ban nhân dân xã Lê Hồ tỉnh Hà Nam</v>
      </c>
      <c r="C779" s="12" t="s">
        <v>342</v>
      </c>
      <c r="F779" s="5"/>
      <c r="G779" s="5"/>
      <c r="H779" s="5"/>
      <c r="I779" s="2"/>
      <c r="J779" s="2"/>
      <c r="K779" s="2"/>
      <c r="L779" s="2"/>
      <c r="M779" s="2"/>
      <c r="N779" s="5"/>
      <c r="O779" s="5"/>
      <c r="P779" s="5"/>
      <c r="Q779" s="5"/>
    </row>
    <row r="780" spans="1:17" ht="30" customHeight="1" x14ac:dyDescent="0.25">
      <c r="A780" s="2">
        <v>9779</v>
      </c>
      <c r="B780" s="1" t="str">
        <f>HYPERLINK("", "Công an xã Tượng Lĩnh tỉnh Hà Nam")</f>
        <v>Công an xã Tượng Lĩnh tỉnh Hà Nam</v>
      </c>
      <c r="C780" s="12" t="s">
        <v>342</v>
      </c>
      <c r="D780" s="13"/>
      <c r="F780" s="5"/>
      <c r="G780" s="5"/>
      <c r="H780" s="5"/>
      <c r="I780" s="2"/>
      <c r="J780" s="2"/>
      <c r="K780" s="2"/>
      <c r="L780" s="2"/>
      <c r="M780" s="2"/>
      <c r="N780" s="5"/>
      <c r="O780" s="5"/>
      <c r="P780" s="5"/>
      <c r="Q780" s="5"/>
    </row>
    <row r="781" spans="1:17" ht="30" customHeight="1" x14ac:dyDescent="0.25">
      <c r="A781" s="2">
        <v>9780</v>
      </c>
      <c r="B781" s="3" t="str">
        <f>HYPERLINK("https://moc.gov.vn/en/news/61742/uy-quyen-tham-dinh-thiet-ke-co-so--thiet-ke-ban-ve-thi-cong-du-an-san-golf-36-ho-va-khu-phu-tro-tai-xa-tuong-linh--huyen-kim-bang--tinh-ha-nam.aspx", "UBND Ủy ban nhân dân xã Tượng Lĩnh tỉnh Hà Nam")</f>
        <v>UBND Ủy ban nhân dân xã Tượng Lĩnh tỉnh Hà Nam</v>
      </c>
      <c r="C781" s="12" t="s">
        <v>342</v>
      </c>
      <c r="F781" s="5"/>
      <c r="G781" s="5"/>
      <c r="H781" s="5"/>
      <c r="I781" s="2"/>
      <c r="J781" s="2"/>
      <c r="K781" s="2"/>
      <c r="L781" s="2"/>
      <c r="M781" s="2"/>
      <c r="N781" s="5"/>
      <c r="O781" s="5"/>
      <c r="P781" s="5"/>
      <c r="Q781" s="5"/>
    </row>
    <row r="782" spans="1:17" ht="30" customHeight="1" x14ac:dyDescent="0.25">
      <c r="A782" s="2">
        <v>9781</v>
      </c>
      <c r="B782" s="1" t="str">
        <f>HYPERLINK("", "Công an xã Nhật Tựu tỉnh Hà Nam")</f>
        <v>Công an xã Nhật Tựu tỉnh Hà Nam</v>
      </c>
      <c r="C782" s="13" t="s">
        <v>342</v>
      </c>
      <c r="F782" s="5"/>
      <c r="G782" s="5"/>
      <c r="H782" s="5"/>
      <c r="I782" s="2"/>
      <c r="J782" s="2"/>
      <c r="K782" s="2"/>
      <c r="L782" s="2"/>
      <c r="M782" s="2"/>
      <c r="N782" s="5"/>
      <c r="O782" s="5"/>
      <c r="P782" s="5"/>
      <c r="Q782" s="5"/>
    </row>
    <row r="783" spans="1:17" ht="30" customHeight="1" x14ac:dyDescent="0.25">
      <c r="A783" s="2">
        <v>9782</v>
      </c>
      <c r="B783" s="3" t="str">
        <f>HYPERLINK("https://kimbang.hanam.gov.vn/Pages/danh-sach-bi-thu-chu-tich-cac-xa-thi-tran.aspx", "UBND Ủy ban nhân dân xã Nhật Tựu tỉnh Hà Nam")</f>
        <v>UBND Ủy ban nhân dân xã Nhật Tựu tỉnh Hà Nam</v>
      </c>
      <c r="C783" s="12" t="s">
        <v>342</v>
      </c>
      <c r="F783" s="5"/>
      <c r="G783" s="5"/>
      <c r="H783" s="5"/>
      <c r="I783" s="2"/>
      <c r="J783" s="2"/>
      <c r="K783" s="2"/>
      <c r="L783" s="2"/>
      <c r="M783" s="2"/>
      <c r="N783" s="5"/>
      <c r="O783" s="5"/>
      <c r="P783" s="5"/>
      <c r="Q783" s="5"/>
    </row>
    <row r="784" spans="1:17" ht="30" customHeight="1" x14ac:dyDescent="0.25">
      <c r="A784" s="2">
        <v>9783</v>
      </c>
      <c r="B784" s="3" t="str">
        <f>HYPERLINK("https://www.facebook.com/congankimbang/", "Công an xã Nhật Tân tỉnh Hà Nam")</f>
        <v>Công an xã Nhật Tân tỉnh Hà Nam</v>
      </c>
      <c r="C784" s="12" t="s">
        <v>342</v>
      </c>
      <c r="D784" s="13" t="s">
        <v>343</v>
      </c>
      <c r="F784" s="5"/>
      <c r="G784" s="5"/>
      <c r="H784" s="5"/>
      <c r="I784" s="2"/>
      <c r="J784" s="2"/>
      <c r="K784" s="2"/>
      <c r="L784" s="2"/>
      <c r="M784" s="2"/>
      <c r="N784" s="5"/>
      <c r="O784" s="5"/>
      <c r="P784" s="5"/>
      <c r="Q784" s="5"/>
    </row>
    <row r="785" spans="1:17" ht="30" customHeight="1" x14ac:dyDescent="0.25">
      <c r="A785" s="2">
        <v>9784</v>
      </c>
      <c r="B785" s="3" t="str">
        <f>HYPERLINK("https://sxd.hanam.gov.vn/Pages/hoi-nghi-tham-dinh-quy-hoach-chi-tiet-ty-le-1500-du-an-dau-tu-xay-dung-khu-dan-cu-nong-thon-moi-tai-xa-nhat-tan-dong-h.aspx", "UBND Ủy ban nhân dân xã Nhật Tân tỉnh Hà Nam")</f>
        <v>UBND Ủy ban nhân dân xã Nhật Tân tỉnh Hà Nam</v>
      </c>
      <c r="C785" s="12" t="s">
        <v>342</v>
      </c>
      <c r="F785" s="5"/>
      <c r="G785" s="5"/>
      <c r="H785" s="5"/>
      <c r="I785" s="2"/>
      <c r="J785" s="2"/>
      <c r="K785" s="2"/>
      <c r="L785" s="2"/>
      <c r="M785" s="2"/>
      <c r="N785" s="5"/>
      <c r="O785" s="5"/>
      <c r="P785" s="5"/>
      <c r="Q785" s="5"/>
    </row>
    <row r="786" spans="1:17" ht="30" customHeight="1" x14ac:dyDescent="0.25">
      <c r="A786" s="2">
        <v>9785</v>
      </c>
      <c r="B786" s="3" t="str">
        <f>HYPERLINK("https://www.facebook.com/p/C%C3%B4ng-an-x%C3%A3-%C4%90%E1%BB%93ng-Ho%C3%A1-100072175101945/", "Công an xã Đồng Hóa tỉnh Hà Nam")</f>
        <v>Công an xã Đồng Hóa tỉnh Hà Nam</v>
      </c>
      <c r="C786" s="12" t="s">
        <v>342</v>
      </c>
      <c r="D786" s="13" t="s">
        <v>343</v>
      </c>
      <c r="F786" s="5"/>
      <c r="G786" s="5"/>
      <c r="H786" s="5"/>
      <c r="I786" s="2"/>
      <c r="J786" s="2"/>
      <c r="K786" s="2"/>
      <c r="L786" s="2"/>
      <c r="M786" s="2"/>
      <c r="N786" s="5"/>
      <c r="O786" s="5"/>
      <c r="P786" s="5"/>
      <c r="Q786" s="5"/>
    </row>
    <row r="787" spans="1:17" ht="30" customHeight="1" x14ac:dyDescent="0.25">
      <c r="A787" s="2">
        <v>9786</v>
      </c>
      <c r="B787" s="3" t="str">
        <f>HYPERLINK("https://hanam.gov.vn/", "UBND Ủy ban nhân dân xã Đồng Hóa tỉnh Hà Nam")</f>
        <v>UBND Ủy ban nhân dân xã Đồng Hóa tỉnh Hà Nam</v>
      </c>
      <c r="C787" s="12" t="s">
        <v>342</v>
      </c>
      <c r="F787" s="5"/>
      <c r="G787" s="5"/>
      <c r="H787" s="5"/>
      <c r="I787" s="2"/>
      <c r="J787" s="2"/>
      <c r="K787" s="2"/>
      <c r="L787" s="2"/>
      <c r="M787" s="2"/>
      <c r="N787" s="5"/>
      <c r="O787" s="5"/>
      <c r="P787" s="5"/>
      <c r="Q787" s="5"/>
    </row>
    <row r="788" spans="1:17" ht="30" customHeight="1" x14ac:dyDescent="0.25">
      <c r="A788" s="2">
        <v>9787</v>
      </c>
      <c r="B788" s="1" t="str">
        <f>HYPERLINK("", "Công an xã Hoàng Tây tỉnh Hà Nam")</f>
        <v>Công an xã Hoàng Tây tỉnh Hà Nam</v>
      </c>
      <c r="C788" s="12" t="s">
        <v>342</v>
      </c>
      <c r="F788" s="5"/>
      <c r="G788" s="5"/>
      <c r="H788" s="5"/>
      <c r="I788" s="2"/>
      <c r="J788" s="2"/>
      <c r="K788" s="2"/>
      <c r="L788" s="2"/>
      <c r="M788" s="2"/>
      <c r="N788" s="5"/>
      <c r="O788" s="5"/>
      <c r="P788" s="5"/>
      <c r="Q788" s="5"/>
    </row>
    <row r="789" spans="1:17" ht="30" customHeight="1" x14ac:dyDescent="0.25">
      <c r="A789" s="2">
        <v>9788</v>
      </c>
      <c r="B789" s="3" t="s">
        <v>142</v>
      </c>
      <c r="C789" s="14" t="s">
        <v>1</v>
      </c>
      <c r="F789" s="5"/>
      <c r="G789" s="5"/>
      <c r="H789" s="5"/>
      <c r="I789" s="2"/>
      <c r="J789" s="2"/>
      <c r="K789" s="2"/>
      <c r="L789" s="2"/>
      <c r="M789" s="2"/>
      <c r="N789" s="5"/>
      <c r="O789" s="5"/>
      <c r="P789" s="5"/>
      <c r="Q789" s="5"/>
    </row>
    <row r="790" spans="1:17" ht="30" customHeight="1" x14ac:dyDescent="0.25">
      <c r="A790" s="2">
        <v>9789</v>
      </c>
      <c r="B790" s="3" t="s">
        <v>143</v>
      </c>
      <c r="C790" s="14" t="s">
        <v>1</v>
      </c>
      <c r="D790" s="13" t="s">
        <v>343</v>
      </c>
      <c r="F790" s="5"/>
      <c r="G790" s="5"/>
      <c r="H790" s="5"/>
      <c r="I790" s="2"/>
      <c r="J790" s="2"/>
      <c r="K790" s="2"/>
      <c r="L790" s="2"/>
      <c r="M790" s="2"/>
      <c r="N790" s="5"/>
      <c r="O790" s="5"/>
      <c r="P790" s="5"/>
      <c r="Q790" s="5"/>
    </row>
    <row r="791" spans="1:17" ht="30" customHeight="1" x14ac:dyDescent="0.25">
      <c r="A791" s="2">
        <v>9790</v>
      </c>
      <c r="B791" s="3" t="s">
        <v>144</v>
      </c>
      <c r="C791" s="14" t="s">
        <v>1</v>
      </c>
      <c r="F791" s="5"/>
      <c r="G791" s="5"/>
      <c r="H791" s="5"/>
      <c r="I791" s="2"/>
      <c r="J791" s="2"/>
      <c r="K791" s="2"/>
      <c r="L791" s="2"/>
      <c r="M791" s="2"/>
      <c r="N791" s="5"/>
      <c r="O791" s="5"/>
      <c r="P791" s="5"/>
      <c r="Q791" s="5"/>
    </row>
    <row r="792" spans="1:17" ht="30" customHeight="1" x14ac:dyDescent="0.25">
      <c r="A792" s="2">
        <v>9791</v>
      </c>
      <c r="B792" s="3" t="s">
        <v>145</v>
      </c>
      <c r="C792" s="14" t="s">
        <v>1</v>
      </c>
      <c r="D792" s="13" t="s">
        <v>343</v>
      </c>
      <c r="F792" s="5"/>
      <c r="G792" s="5"/>
      <c r="H792" s="5"/>
      <c r="I792" s="2"/>
      <c r="J792" s="2"/>
      <c r="K792" s="2"/>
      <c r="L792" s="2"/>
      <c r="M792" s="2"/>
      <c r="N792" s="5"/>
      <c r="O792" s="5"/>
      <c r="P792" s="5"/>
      <c r="Q792" s="5"/>
    </row>
    <row r="793" spans="1:17" ht="30" customHeight="1" x14ac:dyDescent="0.25">
      <c r="A793" s="2">
        <v>9792</v>
      </c>
      <c r="B793" s="3" t="s">
        <v>146</v>
      </c>
      <c r="C793" s="14" t="s">
        <v>1</v>
      </c>
      <c r="F793" s="5"/>
      <c r="G793" s="5"/>
      <c r="H793" s="5"/>
      <c r="I793" s="2"/>
      <c r="J793" s="2"/>
      <c r="K793" s="2"/>
      <c r="L793" s="2"/>
      <c r="M793" s="2"/>
      <c r="N793" s="5"/>
      <c r="O793" s="5"/>
      <c r="P793" s="5"/>
      <c r="Q793" s="5"/>
    </row>
    <row r="794" spans="1:17" ht="30" customHeight="1" x14ac:dyDescent="0.25">
      <c r="A794" s="2">
        <v>9793</v>
      </c>
      <c r="B794" s="3" t="s">
        <v>147</v>
      </c>
      <c r="C794" s="14" t="s">
        <v>1</v>
      </c>
      <c r="D794" s="13" t="s">
        <v>343</v>
      </c>
      <c r="F794" s="5"/>
      <c r="G794" s="5"/>
      <c r="H794" s="5"/>
      <c r="I794" s="2"/>
      <c r="J794" s="2"/>
      <c r="K794" s="2"/>
      <c r="L794" s="2"/>
      <c r="M794" s="2"/>
      <c r="N794" s="5"/>
      <c r="O794" s="5"/>
      <c r="P794" s="5"/>
      <c r="Q794" s="5"/>
    </row>
    <row r="795" spans="1:17" ht="30" customHeight="1" x14ac:dyDescent="0.25">
      <c r="A795" s="2">
        <v>9794</v>
      </c>
      <c r="B795" s="3" t="str">
        <f>HYPERLINK("https://kimbang.hanam.gov.vn/Pages/thong-bao-to-chuc-dau-gia-quyen-su-dung-dat-tai-xa-van-xa-huyen-kim-bang.aspx", "UBND Ủy ban nhân dân xã Văn Xá tỉnh Hà Nam")</f>
        <v>UBND Ủy ban nhân dân xã Văn Xá tỉnh Hà Nam</v>
      </c>
      <c r="C795" s="12" t="s">
        <v>342</v>
      </c>
      <c r="F795" s="5"/>
      <c r="G795" s="5"/>
      <c r="H795" s="5"/>
      <c r="I795" s="2"/>
      <c r="J795" s="2"/>
      <c r="K795" s="2"/>
      <c r="L795" s="2"/>
      <c r="M795" s="2"/>
      <c r="N795" s="5"/>
      <c r="O795" s="5"/>
      <c r="P795" s="5"/>
      <c r="Q795" s="5"/>
    </row>
    <row r="796" spans="1:17" ht="30" customHeight="1" x14ac:dyDescent="0.25">
      <c r="A796" s="2">
        <v>9795</v>
      </c>
      <c r="B796" s="3" t="s">
        <v>148</v>
      </c>
      <c r="C796" s="12" t="s">
        <v>342</v>
      </c>
      <c r="F796" s="5"/>
      <c r="G796" s="5"/>
      <c r="H796" s="5"/>
      <c r="I796" s="2"/>
      <c r="J796" s="2"/>
      <c r="K796" s="2"/>
      <c r="L796" s="2"/>
      <c r="M796" s="2"/>
      <c r="N796" s="5"/>
      <c r="O796" s="5"/>
      <c r="P796" s="5"/>
      <c r="Q796" s="5"/>
    </row>
    <row r="797" spans="1:17" ht="30" customHeight="1" x14ac:dyDescent="0.25">
      <c r="A797" s="2">
        <v>9796</v>
      </c>
      <c r="B797" s="3" t="str">
        <f>HYPERLINK("https://kimbang.hanam.gov.vn/Pages/danh-sach-bi-thu-chu-tich-cac-xa-thi-tran.aspx", "UBND Ủy ban nhân dân xã Khả Phong tỉnh Hà Nam")</f>
        <v>UBND Ủy ban nhân dân xã Khả Phong tỉnh Hà Nam</v>
      </c>
      <c r="C797" s="12" t="s">
        <v>342</v>
      </c>
      <c r="F797" s="5"/>
      <c r="G797" s="5"/>
      <c r="H797" s="5"/>
      <c r="I797" s="2"/>
      <c r="J797" s="2"/>
      <c r="K797" s="2"/>
      <c r="L797" s="2"/>
      <c r="M797" s="2"/>
      <c r="N797" s="5"/>
      <c r="O797" s="5"/>
      <c r="P797" s="5"/>
      <c r="Q797" s="5"/>
    </row>
    <row r="798" spans="1:17" ht="30" customHeight="1" x14ac:dyDescent="0.25">
      <c r="A798" s="2">
        <v>9797</v>
      </c>
      <c r="B798" s="1" t="str">
        <f>HYPERLINK("", "Công an xã Ngọc Sơn tỉnh Hà Nam")</f>
        <v>Công an xã Ngọc Sơn tỉnh Hà Nam</v>
      </c>
      <c r="C798" s="12" t="s">
        <v>342</v>
      </c>
      <c r="D798" s="13"/>
      <c r="F798" s="5"/>
      <c r="G798" s="5"/>
      <c r="H798" s="5"/>
      <c r="I798" s="2"/>
      <c r="J798" s="2"/>
      <c r="K798" s="2"/>
      <c r="L798" s="2"/>
      <c r="M798" s="2"/>
      <c r="N798" s="5"/>
      <c r="O798" s="5"/>
      <c r="P798" s="5"/>
      <c r="Q798" s="5"/>
    </row>
    <row r="799" spans="1:17" ht="30" customHeight="1" x14ac:dyDescent="0.25">
      <c r="A799" s="2">
        <v>9798</v>
      </c>
      <c r="B799" s="3" t="str">
        <f>HYPERLINK("https://stp.hanam.gov.vn/Pages/thong-bao-to-chuc-dau-gia-quyen-su-dung-dat-tai-xa-ngoc-son-huyen-kim-bang-637251157078117161.aspx", "UBND Ủy ban nhân dân xã Ngọc Sơn tỉnh Hà Nam")</f>
        <v>UBND Ủy ban nhân dân xã Ngọc Sơn tỉnh Hà Nam</v>
      </c>
      <c r="C799" s="12" t="s">
        <v>342</v>
      </c>
      <c r="F799" s="5"/>
      <c r="G799" s="5"/>
      <c r="H799" s="5"/>
      <c r="I799" s="2"/>
      <c r="J799" s="2"/>
      <c r="K799" s="2"/>
      <c r="L799" s="2"/>
      <c r="M799" s="2"/>
      <c r="N799" s="5"/>
      <c r="O799" s="5"/>
      <c r="P799" s="5"/>
      <c r="Q799" s="5"/>
    </row>
    <row r="800" spans="1:17" ht="30" customHeight="1" x14ac:dyDescent="0.25">
      <c r="A800" s="2">
        <v>9799</v>
      </c>
      <c r="B800" s="1" t="str">
        <f>HYPERLINK("https://www.facebook.com/profile.php?id=100083516104638", "Công an thị trấn Ba Sao tỉnh Hà Nam")</f>
        <v>Công an thị trấn Ba Sao tỉnh Hà Nam</v>
      </c>
      <c r="C800" s="12" t="s">
        <v>342</v>
      </c>
      <c r="D800" s="13" t="s">
        <v>343</v>
      </c>
      <c r="F800" s="5"/>
      <c r="G800" s="5"/>
      <c r="H800" s="5"/>
      <c r="I800" s="2"/>
      <c r="J800" s="2"/>
      <c r="K800" s="2"/>
      <c r="L800" s="2"/>
      <c r="M800" s="2"/>
      <c r="N800" s="5"/>
      <c r="O800" s="5"/>
      <c r="P800" s="5"/>
      <c r="Q800" s="5"/>
    </row>
    <row r="801" spans="1:17" ht="30" customHeight="1" x14ac:dyDescent="0.25">
      <c r="A801" s="2">
        <v>9800</v>
      </c>
      <c r="B801" s="3" t="str">
        <f>HYPERLINK("https://kimbang.hanam.gov.vn/", "UBND Ủy ban nhân dân thị trấn Ba Sao tỉnh Hà Nam")</f>
        <v>UBND Ủy ban nhân dân thị trấn Ba Sao tỉnh Hà Nam</v>
      </c>
      <c r="C801" s="12" t="s">
        <v>342</v>
      </c>
      <c r="F801" s="5"/>
      <c r="G801" s="5"/>
      <c r="H801" s="5"/>
      <c r="I801" s="2"/>
      <c r="J801" s="2"/>
      <c r="K801" s="2"/>
      <c r="L801" s="2"/>
      <c r="M801" s="2"/>
      <c r="N801" s="5"/>
      <c r="O801" s="5"/>
      <c r="P801" s="5"/>
      <c r="Q801" s="5"/>
    </row>
    <row r="802" spans="1:17" ht="30" customHeight="1" x14ac:dyDescent="0.25">
      <c r="A802" s="2">
        <v>9801</v>
      </c>
      <c r="B802" s="3" t="s">
        <v>149</v>
      </c>
      <c r="C802" s="14" t="s">
        <v>1</v>
      </c>
      <c r="D802" s="13" t="s">
        <v>343</v>
      </c>
      <c r="F802" s="5"/>
      <c r="G802" s="5"/>
      <c r="H802" s="5"/>
      <c r="I802" s="2"/>
      <c r="J802" s="2"/>
      <c r="K802" s="2"/>
      <c r="L802" s="2"/>
      <c r="M802" s="2"/>
      <c r="N802" s="5"/>
      <c r="O802" s="5"/>
      <c r="P802" s="5"/>
      <c r="Q802" s="5"/>
    </row>
    <row r="803" spans="1:17" ht="30" customHeight="1" x14ac:dyDescent="0.25">
      <c r="A803" s="2">
        <v>9802</v>
      </c>
      <c r="B803" s="3" t="str">
        <f>HYPERLINK("https://kimbang.hanam.gov.vn/Pages/danh-sach-bi-thu-chu-tich-cac-xa-thi-tran.aspx", "UBND Ủy ban nhân dân xã Liên Sơn tỉnh Hà Nam")</f>
        <v>UBND Ủy ban nhân dân xã Liên Sơn tỉnh Hà Nam</v>
      </c>
      <c r="C803" s="12" t="s">
        <v>342</v>
      </c>
      <c r="F803" s="5"/>
      <c r="G803" s="5"/>
      <c r="H803" s="5"/>
      <c r="I803" s="2"/>
      <c r="J803" s="2"/>
      <c r="K803" s="2"/>
      <c r="L803" s="2"/>
      <c r="M803" s="2"/>
      <c r="N803" s="5"/>
      <c r="O803" s="5"/>
      <c r="P803" s="5"/>
      <c r="Q803" s="5"/>
    </row>
    <row r="804" spans="1:17" ht="30" customHeight="1" x14ac:dyDescent="0.25">
      <c r="A804" s="2">
        <v>9803</v>
      </c>
      <c r="B804" s="1" t="str">
        <f>HYPERLINK("https://www.facebook.com/caxthison", "Công an xã Thi Sơn tỉnh Hà Nam")</f>
        <v>Công an xã Thi Sơn tỉnh Hà Nam</v>
      </c>
      <c r="C804" s="12" t="s">
        <v>342</v>
      </c>
      <c r="D804" s="13" t="s">
        <v>343</v>
      </c>
      <c r="F804" s="5"/>
      <c r="G804" s="5"/>
      <c r="H804" s="5"/>
      <c r="I804" s="2"/>
      <c r="J804" s="2"/>
      <c r="K804" s="2"/>
      <c r="L804" s="2"/>
      <c r="M804" s="2"/>
      <c r="N804" s="5"/>
      <c r="O804" s="5"/>
      <c r="P804" s="5"/>
      <c r="Q804" s="5"/>
    </row>
    <row r="805" spans="1:17" ht="30" customHeight="1" x14ac:dyDescent="0.25">
      <c r="A805" s="2">
        <v>9804</v>
      </c>
      <c r="B805" s="3" t="str">
        <f>HYPERLINK("https://kimbang.hanam.gov.vn/Pages/danh-sach-bi-thu-chu-tich-cac-xa-thi-tran.aspx", "UBND Ủy ban nhân dân xã Thi Sơn tỉnh Hà Nam")</f>
        <v>UBND Ủy ban nhân dân xã Thi Sơn tỉnh Hà Nam</v>
      </c>
      <c r="C805" s="12" t="s">
        <v>342</v>
      </c>
      <c r="F805" s="5"/>
      <c r="G805" s="5"/>
      <c r="H805" s="5"/>
      <c r="I805" s="2"/>
      <c r="J805" s="2"/>
      <c r="K805" s="2"/>
      <c r="L805" s="2"/>
      <c r="M805" s="2"/>
      <c r="N805" s="5"/>
      <c r="O805" s="5"/>
      <c r="P805" s="5"/>
      <c r="Q805" s="5"/>
    </row>
    <row r="806" spans="1:17" ht="30" customHeight="1" x14ac:dyDescent="0.25">
      <c r="A806" s="2">
        <v>9805</v>
      </c>
      <c r="B806" s="1" t="str">
        <f>HYPERLINK("", "Công an xã Thanh Sơn tỉnh Hà Nam")</f>
        <v>Công an xã Thanh Sơn tỉnh Hà Nam</v>
      </c>
      <c r="C806" s="12" t="s">
        <v>342</v>
      </c>
      <c r="F806" s="5"/>
      <c r="G806" s="5"/>
      <c r="H806" s="5"/>
      <c r="I806" s="2"/>
      <c r="J806" s="2"/>
      <c r="K806" s="2"/>
      <c r="L806" s="2"/>
      <c r="M806" s="2"/>
      <c r="N806" s="5"/>
      <c r="O806" s="5"/>
      <c r="P806" s="5"/>
      <c r="Q806" s="5"/>
    </row>
    <row r="807" spans="1:17" ht="30" customHeight="1" x14ac:dyDescent="0.25">
      <c r="A807" s="2">
        <v>9806</v>
      </c>
      <c r="B807" s="3" t="str">
        <f>HYPERLINK("https://congan.hanam.gov.vn/index.php/vi/news/tin-hoat-dong/tung-bung-ngay-hoi-toan-dan-bao-ve-antq-tai-xa-thanh-son-huyen-kim-bang-ha-nam-2848.html", "UBND Ủy ban nhân dân xã Thanh Sơn tỉnh Hà Nam")</f>
        <v>UBND Ủy ban nhân dân xã Thanh Sơn tỉnh Hà Nam</v>
      </c>
      <c r="C807" s="12" t="s">
        <v>342</v>
      </c>
      <c r="F807" s="5"/>
      <c r="G807" s="5"/>
      <c r="H807" s="5"/>
      <c r="I807" s="2"/>
      <c r="J807" s="2"/>
      <c r="K807" s="2"/>
      <c r="L807" s="2"/>
      <c r="M807" s="2"/>
      <c r="N807" s="5"/>
      <c r="O807" s="5"/>
      <c r="P807" s="5"/>
      <c r="Q807" s="5"/>
    </row>
    <row r="808" spans="1:17" ht="30" customHeight="1" x14ac:dyDescent="0.25">
      <c r="A808" s="2">
        <v>9807</v>
      </c>
      <c r="B808" s="3" t="str">
        <f>HYPERLINK("https://www.facebook.com/p/C%C3%B4ng-an-th%E1%BB%8B-tr%E1%BA%A5n-Ki%E1%BB%87n-Kh%C3%AA-100083128217402/", "Công an thị trấn Kiện Khê tỉnh Hà Nam")</f>
        <v>Công an thị trấn Kiện Khê tỉnh Hà Nam</v>
      </c>
      <c r="C808" s="12" t="s">
        <v>342</v>
      </c>
      <c r="F808" s="5"/>
      <c r="G808" s="5"/>
      <c r="H808" s="5"/>
      <c r="I808" s="2"/>
      <c r="J808" s="2"/>
      <c r="K808" s="2"/>
      <c r="L808" s="2"/>
      <c r="M808" s="2"/>
      <c r="N808" s="5"/>
      <c r="O808" s="5"/>
      <c r="P808" s="5"/>
      <c r="Q808" s="5"/>
    </row>
    <row r="809" spans="1:17" ht="30" customHeight="1" x14ac:dyDescent="0.25">
      <c r="A809" s="2">
        <v>9808</v>
      </c>
      <c r="B809" s="3" t="str">
        <f>HYPERLINK("https://thanhliem.hanam.gov.vn/", "UBND Ủy ban nhân dân thị trấn Kiện Khê tỉnh Hà Nam")</f>
        <v>UBND Ủy ban nhân dân thị trấn Kiện Khê tỉnh Hà Nam</v>
      </c>
      <c r="C809" s="12" t="s">
        <v>342</v>
      </c>
      <c r="F809" s="5"/>
      <c r="G809" s="5"/>
      <c r="H809" s="5"/>
      <c r="I809" s="2"/>
      <c r="J809" s="2"/>
      <c r="K809" s="2"/>
      <c r="L809" s="2"/>
      <c r="M809" s="2"/>
      <c r="N809" s="5"/>
      <c r="O809" s="5"/>
      <c r="P809" s="5"/>
      <c r="Q809" s="5"/>
    </row>
    <row r="810" spans="1:17" ht="30" customHeight="1" x14ac:dyDescent="0.25">
      <c r="A810" s="2">
        <v>9809</v>
      </c>
      <c r="B810" s="3" t="s">
        <v>150</v>
      </c>
      <c r="C810" s="14" t="s">
        <v>1</v>
      </c>
      <c r="F810" s="5"/>
      <c r="G810" s="5"/>
      <c r="H810" s="5"/>
      <c r="I810" s="2"/>
      <c r="J810" s="2"/>
      <c r="K810" s="2"/>
      <c r="L810" s="2"/>
      <c r="M810" s="2"/>
      <c r="N810" s="5"/>
      <c r="O810" s="5"/>
      <c r="P810" s="5"/>
      <c r="Q810" s="5"/>
    </row>
    <row r="811" spans="1:17" ht="30" customHeight="1" x14ac:dyDescent="0.25">
      <c r="A811" s="2">
        <v>9810</v>
      </c>
      <c r="B811" s="3" t="str">
        <f>HYPERLINK("https://thanhliem.hanam.gov.vn/", "UBND Ủy ban nhân dân xã Liêm Phong tỉnh Hà Nam")</f>
        <v>UBND Ủy ban nhân dân xã Liêm Phong tỉnh Hà Nam</v>
      </c>
      <c r="C811" s="12" t="s">
        <v>342</v>
      </c>
      <c r="F811" s="5"/>
      <c r="G811" s="5"/>
      <c r="H811" s="5"/>
      <c r="I811" s="2"/>
      <c r="J811" s="2"/>
      <c r="K811" s="2"/>
      <c r="L811" s="2"/>
      <c r="M811" s="2"/>
      <c r="N811" s="5"/>
      <c r="O811" s="5"/>
      <c r="P811" s="5"/>
      <c r="Q811" s="5"/>
    </row>
    <row r="812" spans="1:17" ht="30" customHeight="1" x14ac:dyDescent="0.25">
      <c r="A812" s="2">
        <v>9811</v>
      </c>
      <c r="B812" s="1" t="str">
        <f>HYPERLINK("", "Công an xã Thanh Hà tỉnh Hà Nam")</f>
        <v>Công an xã Thanh Hà tỉnh Hà Nam</v>
      </c>
      <c r="C812" s="13" t="s">
        <v>342</v>
      </c>
      <c r="F812" s="5"/>
      <c r="G812" s="5"/>
      <c r="H812" s="5"/>
      <c r="I812" s="2"/>
      <c r="J812" s="2"/>
      <c r="K812" s="2"/>
      <c r="L812" s="2"/>
      <c r="M812" s="2"/>
      <c r="N812" s="5"/>
      <c r="O812" s="5"/>
      <c r="P812" s="5"/>
      <c r="Q812" s="5"/>
    </row>
    <row r="813" spans="1:17" ht="30" customHeight="1" x14ac:dyDescent="0.25">
      <c r="A813" s="2">
        <v>9812</v>
      </c>
      <c r="B813" s="3" t="str">
        <f>HYPERLINK("https://hanam.gov.vn/", "UBND Ủy ban nhân dân xã Thanh Hà tỉnh Hà Nam")</f>
        <v>UBND Ủy ban nhân dân xã Thanh Hà tỉnh Hà Nam</v>
      </c>
      <c r="C813" s="12" t="s">
        <v>342</v>
      </c>
      <c r="F813" s="5"/>
      <c r="G813" s="5"/>
      <c r="H813" s="5"/>
      <c r="I813" s="2"/>
      <c r="J813" s="2"/>
      <c r="K813" s="2"/>
      <c r="L813" s="2"/>
      <c r="M813" s="2"/>
      <c r="N813" s="5"/>
      <c r="O813" s="5"/>
      <c r="P813" s="5"/>
      <c r="Q813" s="5"/>
    </row>
    <row r="814" spans="1:17" ht="30" customHeight="1" x14ac:dyDescent="0.25">
      <c r="A814" s="2">
        <v>9813</v>
      </c>
      <c r="B814" s="1" t="str">
        <f>HYPERLINK("https://www.facebook.com/profile.php?id=100085571702504", "Công an xã Liêm Cần tỉnh Hà Nam")</f>
        <v>Công an xã Liêm Cần tỉnh Hà Nam</v>
      </c>
      <c r="C814" s="13" t="s">
        <v>342</v>
      </c>
      <c r="D814" s="11" t="s">
        <v>343</v>
      </c>
      <c r="F814" s="5"/>
      <c r="G814" s="5"/>
      <c r="H814" s="5"/>
      <c r="I814" s="2"/>
      <c r="J814" s="2"/>
      <c r="K814" s="2"/>
      <c r="L814" s="2"/>
      <c r="M814" s="2"/>
      <c r="N814" s="5"/>
      <c r="O814" s="5"/>
      <c r="P814" s="5"/>
      <c r="Q814" s="5"/>
    </row>
    <row r="815" spans="1:17" ht="30" customHeight="1" x14ac:dyDescent="0.25">
      <c r="A815" s="2">
        <v>9814</v>
      </c>
      <c r="B815" s="3" t="str">
        <f>HYPERLINK("https://thanhliem.hanam.gov.vn/", "UBND Ủy ban nhân dân xã Liêm Cần tỉnh Hà Nam")</f>
        <v>UBND Ủy ban nhân dân xã Liêm Cần tỉnh Hà Nam</v>
      </c>
      <c r="C815" s="12" t="s">
        <v>342</v>
      </c>
      <c r="F815" s="5"/>
      <c r="G815" s="5"/>
      <c r="H815" s="5"/>
      <c r="I815" s="2"/>
      <c r="J815" s="2"/>
      <c r="K815" s="2"/>
      <c r="L815" s="2"/>
      <c r="M815" s="2"/>
      <c r="N815" s="5"/>
      <c r="O815" s="5"/>
      <c r="P815" s="5"/>
      <c r="Q815" s="5"/>
    </row>
    <row r="816" spans="1:17" ht="30" customHeight="1" x14ac:dyDescent="0.25">
      <c r="A816" s="2">
        <v>9815</v>
      </c>
      <c r="B816" s="1" t="str">
        <f>HYPERLINK("", "Công an xã Thanh Bình tỉnh Hà Nam")</f>
        <v>Công an xã Thanh Bình tỉnh Hà Nam</v>
      </c>
      <c r="C816" s="12" t="s">
        <v>342</v>
      </c>
      <c r="F816" s="5"/>
      <c r="G816" s="5"/>
      <c r="H816" s="5"/>
      <c r="I816" s="2"/>
      <c r="J816" s="2"/>
      <c r="K816" s="2"/>
      <c r="L816" s="2"/>
      <c r="M816" s="2"/>
      <c r="N816" s="5"/>
      <c r="O816" s="5"/>
      <c r="P816" s="5"/>
      <c r="Q816" s="5"/>
    </row>
    <row r="817" spans="1:17" ht="30" customHeight="1" x14ac:dyDescent="0.25">
      <c r="A817" s="2">
        <v>9816</v>
      </c>
      <c r="B817" s="3" t="str">
        <f>HYPERLINK("https://hanam.gov.vn/", "UBND Ủy ban nhân dân xã Thanh Bình tỉnh Hà Nam")</f>
        <v>UBND Ủy ban nhân dân xã Thanh Bình tỉnh Hà Nam</v>
      </c>
      <c r="C817" s="12" t="s">
        <v>342</v>
      </c>
      <c r="F817" s="5"/>
      <c r="G817" s="5"/>
      <c r="H817" s="5"/>
      <c r="I817" s="2"/>
      <c r="J817" s="2"/>
      <c r="K817" s="2"/>
      <c r="L817" s="2"/>
      <c r="M817" s="2"/>
      <c r="N817" s="5"/>
      <c r="O817" s="5"/>
      <c r="P817" s="5"/>
      <c r="Q817" s="5"/>
    </row>
    <row r="818" spans="1:17" ht="30" customHeight="1" x14ac:dyDescent="0.25">
      <c r="A818" s="2">
        <v>9817</v>
      </c>
      <c r="B818" s="1" t="str">
        <f>HYPERLINK("", "Công an xã Liêm Thuận tỉnh Hà Nam")</f>
        <v>Công an xã Liêm Thuận tỉnh Hà Nam</v>
      </c>
      <c r="C818" s="12" t="s">
        <v>342</v>
      </c>
      <c r="F818" s="5"/>
      <c r="G818" s="5"/>
      <c r="H818" s="5"/>
      <c r="I818" s="2"/>
      <c r="J818" s="2"/>
      <c r="K818" s="2"/>
      <c r="L818" s="2"/>
      <c r="M818" s="2"/>
      <c r="N818" s="5"/>
      <c r="O818" s="5"/>
      <c r="P818" s="5"/>
      <c r="Q818" s="5"/>
    </row>
    <row r="819" spans="1:17" ht="30" customHeight="1" x14ac:dyDescent="0.25">
      <c r="A819" s="2">
        <v>9818</v>
      </c>
      <c r="B819" s="3" t="str">
        <f>HYPERLINK("https://thanhliem.hanam.gov.vn/", "UBND Ủy ban nhân dân xã Liêm Thuận tỉnh Hà Nam")</f>
        <v>UBND Ủy ban nhân dân xã Liêm Thuận tỉnh Hà Nam</v>
      </c>
      <c r="C819" s="12" t="s">
        <v>342</v>
      </c>
      <c r="F819" s="5"/>
      <c r="G819" s="5"/>
      <c r="H819" s="5"/>
      <c r="I819" s="2"/>
      <c r="J819" s="2"/>
      <c r="K819" s="2"/>
      <c r="L819" s="2"/>
      <c r="M819" s="2"/>
      <c r="N819" s="5"/>
      <c r="O819" s="5"/>
      <c r="P819" s="5"/>
      <c r="Q819" s="5"/>
    </row>
    <row r="820" spans="1:17" ht="30" customHeight="1" x14ac:dyDescent="0.25">
      <c r="A820" s="2">
        <v>9819</v>
      </c>
      <c r="B820" s="3" t="s">
        <v>151</v>
      </c>
      <c r="C820" s="14" t="s">
        <v>1</v>
      </c>
      <c r="F820" s="5"/>
      <c r="G820" s="5"/>
      <c r="H820" s="5"/>
      <c r="I820" s="2"/>
      <c r="J820" s="2"/>
      <c r="K820" s="2"/>
      <c r="L820" s="2"/>
      <c r="M820" s="2"/>
      <c r="N820" s="5"/>
      <c r="O820" s="5"/>
      <c r="P820" s="5"/>
      <c r="Q820" s="5"/>
    </row>
    <row r="821" spans="1:17" ht="30" customHeight="1" x14ac:dyDescent="0.25">
      <c r="A821" s="2">
        <v>9820</v>
      </c>
      <c r="B821" s="3" t="str">
        <f>HYPERLINK("https://thanhliem.hanam.gov.vn/Pages/xa-thanh-thuy-hoi-dong-nhan-dan-xa-thanh-thuy-to-chuc-ky-hop-thu-tam-hoi-dong-nhan-dan-xa-khoa-23-nhiem-ky-2021-2026.aspx", "UBND Ủy ban nhân dân xã Thanh Thủy tỉnh Hà Nam")</f>
        <v>UBND Ủy ban nhân dân xã Thanh Thủy tỉnh Hà Nam</v>
      </c>
      <c r="C821" s="12" t="s">
        <v>342</v>
      </c>
      <c r="F821" s="5"/>
      <c r="G821" s="5"/>
      <c r="H821" s="5"/>
      <c r="I821" s="2"/>
      <c r="J821" s="2"/>
      <c r="K821" s="2"/>
      <c r="L821" s="2"/>
      <c r="M821" s="2"/>
      <c r="N821" s="5"/>
      <c r="O821" s="5"/>
      <c r="P821" s="5"/>
      <c r="Q821" s="5"/>
    </row>
    <row r="822" spans="1:17" ht="30" customHeight="1" x14ac:dyDescent="0.25">
      <c r="A822" s="2">
        <v>9821</v>
      </c>
      <c r="B822" s="1" t="str">
        <f>HYPERLINK("", "Công an xã Thanh Phong tỉnh Hà Nam")</f>
        <v>Công an xã Thanh Phong tỉnh Hà Nam</v>
      </c>
      <c r="C822" s="13" t="s">
        <v>342</v>
      </c>
      <c r="F822" s="5"/>
      <c r="G822" s="5"/>
      <c r="H822" s="5"/>
      <c r="I822" s="2"/>
      <c r="J822" s="2"/>
      <c r="K822" s="2"/>
      <c r="L822" s="2"/>
      <c r="M822" s="2"/>
      <c r="N822" s="5"/>
      <c r="O822" s="5"/>
      <c r="P822" s="5"/>
      <c r="Q822" s="5"/>
    </row>
    <row r="823" spans="1:17" ht="30" customHeight="1" x14ac:dyDescent="0.25">
      <c r="A823" s="2">
        <v>9822</v>
      </c>
      <c r="B823" s="3" t="str">
        <f>HYPERLINK("https://hanam.gov.vn/qna/Pages/ChiTietCauHoi.aspx?qid=264&amp;listQnAId=0f6320e6-562a-4faa-8ad5-e5e9d9a08538&amp;all=False", "UBND Ủy ban nhân dân xã Thanh Phong tỉnh Hà Nam")</f>
        <v>UBND Ủy ban nhân dân xã Thanh Phong tỉnh Hà Nam</v>
      </c>
      <c r="C823" s="12" t="s">
        <v>342</v>
      </c>
      <c r="F823" s="5"/>
      <c r="G823" s="5"/>
      <c r="H823" s="5"/>
      <c r="I823" s="2"/>
      <c r="J823" s="2"/>
      <c r="K823" s="2"/>
      <c r="L823" s="2"/>
      <c r="M823" s="2"/>
      <c r="N823" s="5"/>
      <c r="O823" s="5"/>
      <c r="P823" s="5"/>
      <c r="Q823" s="5"/>
    </row>
    <row r="824" spans="1:17" ht="30" customHeight="1" x14ac:dyDescent="0.25">
      <c r="A824" s="2">
        <v>9823</v>
      </c>
      <c r="B824" s="1" t="str">
        <f>HYPERLINK("", "Công an xã Thanh Lưu tỉnh Hà Nam")</f>
        <v>Công an xã Thanh Lưu tỉnh Hà Nam</v>
      </c>
      <c r="C824" s="13" t="s">
        <v>342</v>
      </c>
      <c r="F824" s="5"/>
      <c r="G824" s="5"/>
      <c r="H824" s="5"/>
      <c r="I824" s="2"/>
      <c r="J824" s="2"/>
      <c r="K824" s="2"/>
      <c r="L824" s="2"/>
      <c r="M824" s="2"/>
      <c r="N824" s="5"/>
      <c r="O824" s="5"/>
      <c r="P824" s="5"/>
      <c r="Q824" s="5"/>
    </row>
    <row r="825" spans="1:17" ht="30" customHeight="1" x14ac:dyDescent="0.25">
      <c r="A825" s="2">
        <v>9824</v>
      </c>
      <c r="B825" s="3" t="str">
        <f>HYPERLINK("https://stp.hanam.gov.vn/Pages/NewsGroups.aspx?cid=22ceefd3-136e-4d86-89d5-e763cf32503a", "UBND Ủy ban nhân dân xã Thanh Lưu tỉnh Hà Nam")</f>
        <v>UBND Ủy ban nhân dân xã Thanh Lưu tỉnh Hà Nam</v>
      </c>
      <c r="C825" s="12" t="s">
        <v>342</v>
      </c>
      <c r="F825" s="5"/>
      <c r="G825" s="5"/>
      <c r="H825" s="5"/>
      <c r="I825" s="2"/>
      <c r="J825" s="2"/>
      <c r="K825" s="2"/>
      <c r="L825" s="2"/>
      <c r="M825" s="2"/>
      <c r="N825" s="5"/>
      <c r="O825" s="5"/>
      <c r="P825" s="5"/>
      <c r="Q825" s="5"/>
    </row>
    <row r="826" spans="1:17" ht="30" customHeight="1" x14ac:dyDescent="0.25">
      <c r="A826" s="2">
        <v>9825</v>
      </c>
      <c r="B826" s="3" t="s">
        <v>152</v>
      </c>
      <c r="C826" s="14" t="s">
        <v>1</v>
      </c>
      <c r="D826" s="11" t="s">
        <v>343</v>
      </c>
      <c r="F826" s="5"/>
      <c r="G826" s="5"/>
      <c r="H826" s="5"/>
      <c r="I826" s="2"/>
      <c r="J826" s="2"/>
      <c r="K826" s="2"/>
      <c r="L826" s="2"/>
      <c r="M826" s="2"/>
      <c r="N826" s="5"/>
      <c r="O826" s="5"/>
      <c r="P826" s="5"/>
      <c r="Q826" s="5"/>
    </row>
    <row r="827" spans="1:17" ht="30" customHeight="1" x14ac:dyDescent="0.25">
      <c r="A827" s="2">
        <v>9826</v>
      </c>
      <c r="B827" s="3" t="str">
        <f>HYPERLINK("https://thanhliem.hanam.gov.vn/", "UBND Ủy ban nhân dân xã Thanh Tân tỉnh Hà Nam")</f>
        <v>UBND Ủy ban nhân dân xã Thanh Tân tỉnh Hà Nam</v>
      </c>
      <c r="C827" s="12" t="s">
        <v>342</v>
      </c>
      <c r="F827" s="5"/>
      <c r="G827" s="5"/>
      <c r="H827" s="5"/>
      <c r="I827" s="2"/>
      <c r="J827" s="2"/>
      <c r="K827" s="2"/>
      <c r="L827" s="2"/>
      <c r="M827" s="2"/>
      <c r="N827" s="5"/>
      <c r="O827" s="5"/>
      <c r="P827" s="5"/>
      <c r="Q827" s="5"/>
    </row>
    <row r="828" spans="1:17" ht="30" customHeight="1" x14ac:dyDescent="0.25">
      <c r="A828" s="2">
        <v>9827</v>
      </c>
      <c r="B828" s="1" t="str">
        <f>HYPERLINK("", "Công an xã Liêm Túc tỉnh Hà Nam")</f>
        <v>Công an xã Liêm Túc tỉnh Hà Nam</v>
      </c>
      <c r="C828" s="13" t="s">
        <v>342</v>
      </c>
      <c r="F828" s="5"/>
      <c r="G828" s="5"/>
      <c r="H828" s="5"/>
      <c r="I828" s="2"/>
      <c r="J828" s="2"/>
      <c r="K828" s="2"/>
      <c r="L828" s="2"/>
      <c r="M828" s="2"/>
      <c r="N828" s="5"/>
      <c r="O828" s="5"/>
      <c r="P828" s="5"/>
      <c r="Q828" s="5"/>
    </row>
    <row r="829" spans="1:17" ht="30" customHeight="1" x14ac:dyDescent="0.25">
      <c r="A829" s="2">
        <v>9828</v>
      </c>
      <c r="B829" s="3" t="str">
        <f>HYPERLINK("https://thanhliem.hanam.gov.vn/", "UBND Ủy ban nhân dân xã Liêm Túc tỉnh Hà Nam")</f>
        <v>UBND Ủy ban nhân dân xã Liêm Túc tỉnh Hà Nam</v>
      </c>
      <c r="C829" s="12" t="s">
        <v>342</v>
      </c>
      <c r="F829" s="5"/>
      <c r="G829" s="5"/>
      <c r="H829" s="5"/>
      <c r="I829" s="2"/>
      <c r="J829" s="2"/>
      <c r="K829" s="2"/>
      <c r="L829" s="2"/>
      <c r="M829" s="2"/>
      <c r="N829" s="5"/>
      <c r="O829" s="5"/>
      <c r="P829" s="5"/>
      <c r="Q829" s="5"/>
    </row>
    <row r="830" spans="1:17" ht="30" customHeight="1" x14ac:dyDescent="0.25">
      <c r="A830" s="2">
        <v>9829</v>
      </c>
      <c r="B830" s="3" t="s">
        <v>153</v>
      </c>
      <c r="C830" s="14" t="s">
        <v>1</v>
      </c>
      <c r="F830" s="5"/>
      <c r="G830" s="5"/>
      <c r="H830" s="5"/>
      <c r="I830" s="2"/>
      <c r="J830" s="2"/>
      <c r="K830" s="2"/>
      <c r="L830" s="2"/>
      <c r="M830" s="2"/>
      <c r="N830" s="5"/>
      <c r="O830" s="5"/>
      <c r="P830" s="5"/>
      <c r="Q830" s="5"/>
    </row>
    <row r="831" spans="1:17" ht="30" customHeight="1" x14ac:dyDescent="0.25">
      <c r="A831" s="2">
        <v>9830</v>
      </c>
      <c r="B831" s="3" t="str">
        <f>HYPERLINK("https://thanhliem.hanam.gov.vn/Pages/ubnd-xa-liem-son-trien-khai-thong-bao-gan-dia-chi-so.aspx", "UBND Ủy ban nhân dân xã Liêm Sơn tỉnh Hà Nam")</f>
        <v>UBND Ủy ban nhân dân xã Liêm Sơn tỉnh Hà Nam</v>
      </c>
      <c r="C831" s="12" t="s">
        <v>342</v>
      </c>
      <c r="F831" s="5"/>
      <c r="G831" s="5"/>
      <c r="H831" s="5"/>
      <c r="I831" s="2"/>
      <c r="J831" s="2"/>
      <c r="K831" s="2"/>
      <c r="L831" s="2"/>
      <c r="M831" s="2"/>
      <c r="N831" s="5"/>
      <c r="O831" s="5"/>
      <c r="P831" s="5"/>
      <c r="Q831" s="5"/>
    </row>
    <row r="832" spans="1:17" ht="30" customHeight="1" x14ac:dyDescent="0.25">
      <c r="A832" s="2">
        <v>9831</v>
      </c>
      <c r="B832" s="1" t="str">
        <f>HYPERLINK("https://www.facebook.com/profile.php?id=100068643182047", "Công an xã Thanh Hương tỉnh Hà Nam")</f>
        <v>Công an xã Thanh Hương tỉnh Hà Nam</v>
      </c>
      <c r="C832" s="13" t="s">
        <v>342</v>
      </c>
      <c r="D832" s="11" t="s">
        <v>343</v>
      </c>
      <c r="F832" s="5"/>
      <c r="G832" s="5"/>
      <c r="H832" s="5"/>
      <c r="I832" s="2"/>
      <c r="J832" s="2"/>
      <c r="K832" s="2"/>
      <c r="L832" s="2"/>
      <c r="M832" s="2"/>
      <c r="N832" s="5"/>
      <c r="O832" s="5"/>
      <c r="P832" s="5"/>
      <c r="Q832" s="5"/>
    </row>
    <row r="833" spans="1:17" ht="30" customHeight="1" x14ac:dyDescent="0.25">
      <c r="A833" s="2">
        <v>9832</v>
      </c>
      <c r="B833" s="3" t="str">
        <f>HYPERLINK("https://hanam.gov.vn/Pages/lanh-dao-tinh-du-ngay-hoi-dai-doan-ket-toan-dan-toc-tai-thon-nguyen-phu-xa-thanh-huong.aspx", "UBND Ủy ban nhân dân xã Thanh Hương tỉnh Hà Nam")</f>
        <v>UBND Ủy ban nhân dân xã Thanh Hương tỉnh Hà Nam</v>
      </c>
      <c r="C833" s="12" t="s">
        <v>342</v>
      </c>
      <c r="F833" s="5"/>
      <c r="G833" s="5"/>
      <c r="H833" s="5"/>
      <c r="I833" s="2"/>
      <c r="J833" s="2"/>
      <c r="K833" s="2"/>
      <c r="L833" s="2"/>
      <c r="M833" s="2"/>
      <c r="N833" s="5"/>
      <c r="O833" s="5"/>
      <c r="P833" s="5"/>
      <c r="Q833" s="5"/>
    </row>
    <row r="834" spans="1:17" ht="30" customHeight="1" x14ac:dyDescent="0.25">
      <c r="A834" s="2">
        <v>9833</v>
      </c>
      <c r="B834" s="1" t="str">
        <f>HYPERLINK("", "Công an xã Thanh Nghị tỉnh Hà Nam")</f>
        <v>Công an xã Thanh Nghị tỉnh Hà Nam</v>
      </c>
      <c r="C834" s="13" t="s">
        <v>342</v>
      </c>
      <c r="F834" s="5"/>
      <c r="G834" s="5"/>
      <c r="H834" s="5"/>
      <c r="I834" s="2"/>
      <c r="J834" s="2"/>
      <c r="K834" s="2"/>
      <c r="L834" s="2"/>
      <c r="M834" s="2"/>
      <c r="N834" s="5"/>
      <c r="O834" s="5"/>
      <c r="P834" s="5"/>
      <c r="Q834" s="5"/>
    </row>
    <row r="835" spans="1:17" ht="30" customHeight="1" x14ac:dyDescent="0.25">
      <c r="A835" s="2">
        <v>9834</v>
      </c>
      <c r="B835" s="3" t="str">
        <f>HYPERLINK("https://ttt.hanam.gov.vn/Pages/vu-viec-cua-ong-nguyen-van-toan-dia-chi-thon-kenh-xa-thanh-nghi-huyen-thanh-liem-tinh-ha-nam.aspx", "UBND Ủy ban nhân dân xã Thanh Nghị tỉnh Hà Nam")</f>
        <v>UBND Ủy ban nhân dân xã Thanh Nghị tỉnh Hà Nam</v>
      </c>
      <c r="C835" s="12" t="s">
        <v>342</v>
      </c>
      <c r="F835" s="5"/>
      <c r="G835" s="5"/>
      <c r="H835" s="5"/>
      <c r="I835" s="2"/>
      <c r="J835" s="2"/>
      <c r="K835" s="2"/>
      <c r="L835" s="2"/>
      <c r="M835" s="2"/>
      <c r="N835" s="5"/>
      <c r="O835" s="5"/>
      <c r="P835" s="5"/>
      <c r="Q835" s="5"/>
    </row>
    <row r="836" spans="1:17" ht="30" customHeight="1" x14ac:dyDescent="0.25">
      <c r="A836" s="2">
        <v>9835</v>
      </c>
      <c r="B836" s="1" t="str">
        <f>HYPERLINK("", "Công an xã Thanh Tâm tỉnh Hà Nam")</f>
        <v>Công an xã Thanh Tâm tỉnh Hà Nam</v>
      </c>
      <c r="C836" s="13" t="s">
        <v>342</v>
      </c>
      <c r="F836" s="5"/>
      <c r="G836" s="5"/>
      <c r="H836" s="5"/>
      <c r="I836" s="2"/>
      <c r="J836" s="2"/>
      <c r="K836" s="2"/>
      <c r="L836" s="2"/>
      <c r="M836" s="2"/>
      <c r="N836" s="5"/>
      <c r="O836" s="5"/>
      <c r="P836" s="5"/>
      <c r="Q836" s="5"/>
    </row>
    <row r="837" spans="1:17" ht="30" customHeight="1" x14ac:dyDescent="0.25">
      <c r="A837" s="2">
        <v>9836</v>
      </c>
      <c r="B837" s="3" t="str">
        <f>HYPERLINK("https://thanhliem.hanam.gov.vn/Pages/xa-thanh-tam-dang-uy-ubnd-xa-to-chuc-hoi-nghi-doi-thoai-giua-nguoi-dung-dau-cap-uy-chinh-quyen-voi-nhan-dan-tren-dia.aspx", "UBND Ủy ban nhân dân xã Thanh Tâm tỉnh Hà Nam")</f>
        <v>UBND Ủy ban nhân dân xã Thanh Tâm tỉnh Hà Nam</v>
      </c>
      <c r="C837" s="12" t="s">
        <v>342</v>
      </c>
      <c r="F837" s="5"/>
      <c r="G837" s="5"/>
      <c r="H837" s="5"/>
      <c r="I837" s="2"/>
      <c r="J837" s="2"/>
      <c r="K837" s="2"/>
      <c r="L837" s="2"/>
      <c r="M837" s="2"/>
      <c r="N837" s="5"/>
      <c r="O837" s="5"/>
      <c r="P837" s="5"/>
      <c r="Q837" s="5"/>
    </row>
    <row r="838" spans="1:17" ht="30" customHeight="1" x14ac:dyDescent="0.25">
      <c r="A838" s="2">
        <v>9837</v>
      </c>
      <c r="B838" s="1" t="str">
        <f>HYPERLINK("", "Công an xã Thanh Nguyên tỉnh Hà Nam")</f>
        <v>Công an xã Thanh Nguyên tỉnh Hà Nam</v>
      </c>
      <c r="C838" s="13" t="s">
        <v>342</v>
      </c>
      <c r="F838" s="5"/>
      <c r="G838" s="5"/>
      <c r="H838" s="5"/>
      <c r="I838" s="2"/>
      <c r="J838" s="2"/>
      <c r="K838" s="2"/>
      <c r="L838" s="2"/>
      <c r="M838" s="2"/>
      <c r="N838" s="5"/>
      <c r="O838" s="5"/>
      <c r="P838" s="5"/>
      <c r="Q838" s="5"/>
    </row>
    <row r="839" spans="1:17" ht="30" customHeight="1" x14ac:dyDescent="0.25">
      <c r="A839" s="2">
        <v>9838</v>
      </c>
      <c r="B839" s="3" t="str">
        <f>HYPERLINK("https://thanhliem.hanam.gov.vn/Pages/xa-thanh-nguyen-thuc-hien-dot-cao-diem-tich-hop-thu-nhan-ho-so-dinh-danh-xac-thuc-dien-tu-kich-hoat-tai-khoan-dien-tu.aspx", "UBND Ủy ban nhân dân xã Thanh Nguyên tỉnh Hà Nam")</f>
        <v>UBND Ủy ban nhân dân xã Thanh Nguyên tỉnh Hà Nam</v>
      </c>
      <c r="C839" s="12" t="s">
        <v>342</v>
      </c>
      <c r="F839" s="5"/>
      <c r="G839" s="5"/>
      <c r="H839" s="5"/>
      <c r="I839" s="2"/>
      <c r="J839" s="2"/>
      <c r="K839" s="2"/>
      <c r="L839" s="2"/>
      <c r="M839" s="2"/>
      <c r="N839" s="5"/>
      <c r="O839" s="5"/>
      <c r="P839" s="5"/>
      <c r="Q839" s="5"/>
    </row>
    <row r="840" spans="1:17" ht="30" customHeight="1" x14ac:dyDescent="0.25">
      <c r="A840" s="2">
        <v>9839</v>
      </c>
      <c r="B840" s="1" t="str">
        <f>HYPERLINK("", "Công an xã Thanh Hải tỉnh Hà Nam")</f>
        <v>Công an xã Thanh Hải tỉnh Hà Nam</v>
      </c>
      <c r="C840" s="13" t="s">
        <v>342</v>
      </c>
      <c r="D840" s="13"/>
      <c r="F840" s="5"/>
      <c r="G840" s="5"/>
      <c r="H840" s="5"/>
      <c r="I840" s="2"/>
      <c r="J840" s="2"/>
      <c r="K840" s="2"/>
      <c r="L840" s="2"/>
      <c r="M840" s="2"/>
      <c r="N840" s="5"/>
      <c r="O840" s="5"/>
      <c r="P840" s="5"/>
      <c r="Q840" s="5"/>
    </row>
    <row r="841" spans="1:17" ht="30" customHeight="1" x14ac:dyDescent="0.25">
      <c r="A841" s="2">
        <v>9840</v>
      </c>
      <c r="B841" s="3" t="str">
        <f>HYPERLINK("https://thanhhai.thanhliem.hanam.gov.vn/", "UBND Ủy ban nhân dân xã Thanh Hải tỉnh Hà Nam")</f>
        <v>UBND Ủy ban nhân dân xã Thanh Hải tỉnh Hà Nam</v>
      </c>
      <c r="C841" s="12" t="s">
        <v>342</v>
      </c>
      <c r="F841" s="5"/>
      <c r="G841" s="5"/>
      <c r="H841" s="5"/>
      <c r="I841" s="2"/>
      <c r="J841" s="2"/>
      <c r="K841" s="2"/>
      <c r="L841" s="2"/>
      <c r="M841" s="2"/>
      <c r="N841" s="5"/>
      <c r="O841" s="5"/>
      <c r="P841" s="5"/>
      <c r="Q841" s="5"/>
    </row>
    <row r="842" spans="1:17" ht="30" customHeight="1" x14ac:dyDescent="0.25">
      <c r="A842" s="2">
        <v>9841</v>
      </c>
      <c r="B842" s="3" t="s">
        <v>154</v>
      </c>
      <c r="C842" s="14" t="s">
        <v>1</v>
      </c>
      <c r="D842" s="13" t="s">
        <v>343</v>
      </c>
      <c r="F842" s="5"/>
      <c r="G842" s="5"/>
      <c r="H842" s="5"/>
      <c r="I842" s="2"/>
      <c r="J842" s="2"/>
      <c r="K842" s="2"/>
      <c r="L842" s="2"/>
      <c r="M842" s="2"/>
      <c r="N842" s="5"/>
      <c r="O842" s="5"/>
      <c r="P842" s="5"/>
      <c r="Q842" s="5"/>
    </row>
    <row r="843" spans="1:17" ht="30" customHeight="1" x14ac:dyDescent="0.25">
      <c r="A843" s="2">
        <v>9842</v>
      </c>
      <c r="B843" s="3" t="str">
        <f>HYPERLINK("https://binhluc.hanam.gov.vn/Pages/Danh-sach-Lanh-%C4%91ao-cac-xa--thi-tran799272708.aspx", "UBND Ủy ban nhân dân thị trấn Bình Mỹ tỉnh Hà Nam")</f>
        <v>UBND Ủy ban nhân dân thị trấn Bình Mỹ tỉnh Hà Nam</v>
      </c>
      <c r="C843" s="12" t="s">
        <v>342</v>
      </c>
      <c r="F843" s="5"/>
      <c r="G843" s="5"/>
      <c r="H843" s="5"/>
      <c r="I843" s="2"/>
      <c r="J843" s="2"/>
      <c r="K843" s="2"/>
      <c r="L843" s="2"/>
      <c r="M843" s="2"/>
      <c r="N843" s="5"/>
      <c r="O843" s="5"/>
      <c r="P843" s="5"/>
      <c r="Q843" s="5"/>
    </row>
    <row r="844" spans="1:17" ht="30" customHeight="1" x14ac:dyDescent="0.25">
      <c r="A844" s="2">
        <v>9843</v>
      </c>
      <c r="B844" s="1" t="str">
        <f>HYPERLINK("", "Công an xã Bình Nghĩa tỉnh Hà Nam")</f>
        <v>Công an xã Bình Nghĩa tỉnh Hà Nam</v>
      </c>
      <c r="C844" s="13" t="s">
        <v>342</v>
      </c>
      <c r="F844" s="5"/>
      <c r="G844" s="5"/>
      <c r="H844" s="5"/>
      <c r="I844" s="2"/>
      <c r="J844" s="2"/>
      <c r="K844" s="2"/>
      <c r="L844" s="2"/>
      <c r="M844" s="2"/>
      <c r="N844" s="5"/>
      <c r="O844" s="5"/>
      <c r="P844" s="5"/>
      <c r="Q844" s="5"/>
    </row>
    <row r="845" spans="1:17" ht="30" customHeight="1" x14ac:dyDescent="0.25">
      <c r="A845" s="2">
        <v>9844</v>
      </c>
      <c r="B845" s="3" t="str">
        <f>HYPERLINK("https://binhluc.hanam.gov.vn/Pages/Danh-sach-Lanh-%C4%91ao-cac-xa--thi-tran799272708.aspx", "UBND Ủy ban nhân dân xã Bình Nghĩa tỉnh Hà Nam")</f>
        <v>UBND Ủy ban nhân dân xã Bình Nghĩa tỉnh Hà Nam</v>
      </c>
      <c r="C845" s="12" t="s">
        <v>342</v>
      </c>
      <c r="F845" s="5"/>
      <c r="G845" s="5"/>
      <c r="H845" s="5"/>
      <c r="I845" s="2"/>
      <c r="J845" s="2"/>
      <c r="K845" s="2"/>
      <c r="L845" s="2"/>
      <c r="M845" s="2"/>
      <c r="N845" s="5"/>
      <c r="O845" s="5"/>
      <c r="P845" s="5"/>
      <c r="Q845" s="5"/>
    </row>
    <row r="846" spans="1:17" ht="30" customHeight="1" x14ac:dyDescent="0.25">
      <c r="A846" s="2">
        <v>9845</v>
      </c>
      <c r="B846" s="1" t="str">
        <f>HYPERLINK("", "Công an xã Tràng An tỉnh Hà Nam")</f>
        <v>Công an xã Tràng An tỉnh Hà Nam</v>
      </c>
      <c r="C846" s="13" t="s">
        <v>342</v>
      </c>
      <c r="F846" s="5"/>
      <c r="G846" s="5"/>
      <c r="H846" s="5"/>
      <c r="I846" s="2"/>
      <c r="J846" s="2"/>
      <c r="K846" s="2"/>
      <c r="L846" s="2"/>
      <c r="M846" s="2"/>
      <c r="N846" s="5"/>
      <c r="O846" s="5"/>
      <c r="P846" s="5"/>
      <c r="Q846" s="5"/>
    </row>
    <row r="847" spans="1:17" ht="30" customHeight="1" x14ac:dyDescent="0.25">
      <c r="A847" s="2">
        <v>9846</v>
      </c>
      <c r="B847" s="3" t="str">
        <f>HYPERLINK("https://trangan.binhluc.hanam.gov.vn/vi/co-cau-to-chuc/vieworg/Uy-ban-nhan-dan-xa-Trang-An-25/", "UBND Ủy ban nhân dân xã Tràng An tỉnh Hà Nam")</f>
        <v>UBND Ủy ban nhân dân xã Tràng An tỉnh Hà Nam</v>
      </c>
      <c r="C847" s="12" t="s">
        <v>342</v>
      </c>
      <c r="F847" s="5"/>
      <c r="G847" s="5"/>
      <c r="H847" s="5"/>
      <c r="I847" s="2"/>
      <c r="J847" s="2"/>
      <c r="K847" s="2"/>
      <c r="L847" s="2"/>
      <c r="M847" s="2"/>
      <c r="N847" s="5"/>
      <c r="O847" s="5"/>
      <c r="P847" s="5"/>
      <c r="Q847" s="5"/>
    </row>
    <row r="848" spans="1:17" ht="30" customHeight="1" x14ac:dyDescent="0.25">
      <c r="A848" s="2">
        <v>9847</v>
      </c>
      <c r="B848" s="1" t="str">
        <f>HYPERLINK("", "Công an xã Đồng Du tỉnh Hà Nam")</f>
        <v>Công an xã Đồng Du tỉnh Hà Nam</v>
      </c>
      <c r="C848" s="13" t="s">
        <v>342</v>
      </c>
      <c r="F848" s="5"/>
      <c r="G848" s="5"/>
      <c r="H848" s="5"/>
      <c r="I848" s="2"/>
      <c r="J848" s="2"/>
      <c r="K848" s="2"/>
      <c r="L848" s="2"/>
      <c r="M848" s="2"/>
      <c r="N848" s="5"/>
      <c r="O848" s="5"/>
      <c r="P848" s="5"/>
      <c r="Q848" s="5"/>
    </row>
    <row r="849" spans="1:17" ht="30" customHeight="1" x14ac:dyDescent="0.25">
      <c r="A849" s="2">
        <v>9848</v>
      </c>
      <c r="B849" s="3" t="str">
        <f>HYPERLINK("https://hanam.gov.vn/", "UBND Ủy ban nhân dân xã Đồng Du tỉnh Hà Nam")</f>
        <v>UBND Ủy ban nhân dân xã Đồng Du tỉnh Hà Nam</v>
      </c>
      <c r="C849" s="12" t="s">
        <v>342</v>
      </c>
      <c r="F849" s="5"/>
      <c r="G849" s="5"/>
      <c r="H849" s="5"/>
      <c r="I849" s="2"/>
      <c r="J849" s="2"/>
      <c r="K849" s="2"/>
      <c r="L849" s="2"/>
      <c r="M849" s="2"/>
      <c r="N849" s="5"/>
      <c r="O849" s="5"/>
      <c r="P849" s="5"/>
      <c r="Q849" s="5"/>
    </row>
    <row r="850" spans="1:17" ht="30" customHeight="1" x14ac:dyDescent="0.25">
      <c r="A850" s="2">
        <v>9849</v>
      </c>
      <c r="B850" s="3" t="s">
        <v>155</v>
      </c>
      <c r="C850" s="14" t="s">
        <v>1</v>
      </c>
      <c r="D850" s="11" t="s">
        <v>343</v>
      </c>
      <c r="F850" s="5"/>
      <c r="G850" s="5"/>
      <c r="H850" s="5"/>
      <c r="I850" s="2"/>
      <c r="J850" s="2"/>
      <c r="K850" s="2"/>
      <c r="L850" s="2"/>
      <c r="M850" s="2"/>
      <c r="N850" s="5"/>
      <c r="O850" s="5"/>
      <c r="P850" s="5"/>
      <c r="Q850" s="5"/>
    </row>
    <row r="851" spans="1:17" ht="30" customHeight="1" x14ac:dyDescent="0.25">
      <c r="A851" s="2">
        <v>9850</v>
      </c>
      <c r="B851" s="3" t="str">
        <f>HYPERLINK("https://binhluc.hanam.gov.vn/Pages/Danh-sach-Lanh-%C4%91ao-cac-xa--thi-tran799272708.aspx", "UBND Ủy ban nhân dân xã Ngọc Lũ tỉnh Hà Nam")</f>
        <v>UBND Ủy ban nhân dân xã Ngọc Lũ tỉnh Hà Nam</v>
      </c>
      <c r="C851" s="12" t="s">
        <v>342</v>
      </c>
      <c r="F851" s="5"/>
      <c r="G851" s="5"/>
      <c r="H851" s="5"/>
      <c r="I851" s="2"/>
      <c r="J851" s="2"/>
      <c r="K851" s="2"/>
      <c r="L851" s="2"/>
      <c r="M851" s="2"/>
      <c r="N851" s="5"/>
      <c r="O851" s="5"/>
      <c r="P851" s="5"/>
      <c r="Q851" s="5"/>
    </row>
    <row r="852" spans="1:17" ht="30" customHeight="1" x14ac:dyDescent="0.25">
      <c r="A852" s="2">
        <v>9851</v>
      </c>
      <c r="B852" s="3" t="s">
        <v>156</v>
      </c>
      <c r="C852" s="14" t="s">
        <v>1</v>
      </c>
      <c r="D852" s="11" t="s">
        <v>343</v>
      </c>
      <c r="F852" s="5"/>
      <c r="G852" s="5"/>
      <c r="H852" s="5"/>
      <c r="I852" s="2"/>
      <c r="J852" s="2"/>
      <c r="K852" s="2"/>
      <c r="L852" s="2"/>
      <c r="M852" s="2"/>
      <c r="N852" s="5"/>
      <c r="O852" s="5"/>
      <c r="P852" s="5"/>
      <c r="Q852" s="5"/>
    </row>
    <row r="853" spans="1:17" ht="30" customHeight="1" x14ac:dyDescent="0.25">
      <c r="A853" s="2">
        <v>9852</v>
      </c>
      <c r="B853" s="3" t="str">
        <f>HYPERLINK("https://ttt.hanam.gov.vn/Pages/vu-viec-cua-cong-dan-o-thon-doi-5-xa-hung-cong-huyen-binh-luc.aspx", "UBND Ủy ban nhân dân xã Hưng Công tỉnh Hà Nam")</f>
        <v>UBND Ủy ban nhân dân xã Hưng Công tỉnh Hà Nam</v>
      </c>
      <c r="C853" s="12" t="s">
        <v>342</v>
      </c>
      <c r="F853" s="5"/>
      <c r="G853" s="5"/>
      <c r="H853" s="5"/>
      <c r="I853" s="2"/>
      <c r="J853" s="2"/>
      <c r="K853" s="2"/>
      <c r="L853" s="2"/>
      <c r="M853" s="2"/>
      <c r="N853" s="5"/>
      <c r="O853" s="5"/>
      <c r="P853" s="5"/>
      <c r="Q853" s="5"/>
    </row>
    <row r="854" spans="1:17" ht="30" customHeight="1" x14ac:dyDescent="0.25">
      <c r="A854" s="2">
        <v>9853</v>
      </c>
      <c r="B854" s="1" t="str">
        <f>HYPERLINK("https://www.facebook.com/profile.php?id=100082512692152", "Công an xã Đồn Xá tỉnh Hà Nam")</f>
        <v>Công an xã Đồn Xá tỉnh Hà Nam</v>
      </c>
      <c r="C854" s="13" t="s">
        <v>342</v>
      </c>
      <c r="D854" s="13" t="s">
        <v>343</v>
      </c>
      <c r="F854" s="5"/>
      <c r="G854" s="5"/>
      <c r="H854" s="5"/>
      <c r="I854" s="2"/>
      <c r="J854" s="2"/>
      <c r="K854" s="2"/>
      <c r="L854" s="2"/>
      <c r="M854" s="2"/>
      <c r="N854" s="5"/>
      <c r="O854" s="5"/>
      <c r="P854" s="5"/>
      <c r="Q854" s="5"/>
    </row>
    <row r="855" spans="1:17" ht="30" customHeight="1" x14ac:dyDescent="0.25">
      <c r="A855" s="2">
        <v>9854</v>
      </c>
      <c r="B855" s="3" t="str">
        <f>HYPERLINK("https://binhluc.hanam.gov.vn/Pages/Danh-sach-Lanh-%C4%91ao-cac-xa--thi-tran799272708.aspx", "UBND Ủy ban nhân dân xã Đồn Xá tỉnh Hà Nam")</f>
        <v>UBND Ủy ban nhân dân xã Đồn Xá tỉnh Hà Nam</v>
      </c>
      <c r="C855" s="12" t="s">
        <v>342</v>
      </c>
      <c r="F855" s="5"/>
      <c r="G855" s="5"/>
      <c r="H855" s="5"/>
      <c r="I855" s="2"/>
      <c r="J855" s="2"/>
      <c r="K855" s="2"/>
      <c r="L855" s="2"/>
      <c r="M855" s="2"/>
      <c r="N855" s="5"/>
      <c r="O855" s="5"/>
      <c r="P855" s="5"/>
      <c r="Q855" s="5"/>
    </row>
    <row r="856" spans="1:17" ht="30" customHeight="1" x14ac:dyDescent="0.25">
      <c r="A856" s="2">
        <v>9855</v>
      </c>
      <c r="B856" s="1" t="str">
        <f>HYPERLINK("", "Công an xã An Ninh tỉnh Hà Nam")</f>
        <v>Công an xã An Ninh tỉnh Hà Nam</v>
      </c>
      <c r="C856" s="12" t="s">
        <v>342</v>
      </c>
      <c r="F856" s="5"/>
      <c r="G856" s="5"/>
      <c r="H856" s="5"/>
      <c r="I856" s="2"/>
      <c r="J856" s="2"/>
      <c r="K856" s="2"/>
      <c r="L856" s="2"/>
      <c r="M856" s="2"/>
      <c r="N856" s="5"/>
      <c r="O856" s="5"/>
      <c r="P856" s="5"/>
      <c r="Q856" s="5"/>
    </row>
    <row r="857" spans="1:17" ht="30" customHeight="1" x14ac:dyDescent="0.25">
      <c r="A857" s="2">
        <v>9856</v>
      </c>
      <c r="B857" s="3" t="str">
        <f>HYPERLINK("https://lamdong.gov.vn/sites/cattien/ubnd-huyen/xa-thitran/SitePages/xa-nam-ninh.aspx", "UBND Ủy ban nhân dân xã An Ninh tỉnh Hà Nam")</f>
        <v>UBND Ủy ban nhân dân xã An Ninh tỉnh Hà Nam</v>
      </c>
      <c r="C857" s="12" t="s">
        <v>342</v>
      </c>
      <c r="F857" s="5"/>
      <c r="G857" s="5"/>
      <c r="H857" s="5"/>
      <c r="I857" s="2"/>
      <c r="J857" s="2"/>
      <c r="K857" s="2"/>
      <c r="L857" s="2"/>
      <c r="M857" s="2"/>
      <c r="N857" s="5"/>
      <c r="O857" s="5"/>
      <c r="P857" s="5"/>
      <c r="Q857" s="5"/>
    </row>
    <row r="858" spans="1:17" ht="30" customHeight="1" x14ac:dyDescent="0.25">
      <c r="A858" s="2">
        <v>9857</v>
      </c>
      <c r="B858" s="1" t="str">
        <f>HYPERLINK("", "Công an xã Bồ Đề tỉnh Hà Nam")</f>
        <v>Công an xã Bồ Đề tỉnh Hà Nam</v>
      </c>
      <c r="C858" s="13" t="s">
        <v>342</v>
      </c>
      <c r="F858" s="5"/>
      <c r="G858" s="5"/>
      <c r="H858" s="5"/>
      <c r="I858" s="2"/>
      <c r="J858" s="2"/>
      <c r="K858" s="2"/>
      <c r="L858" s="2"/>
      <c r="M858" s="2"/>
      <c r="N858" s="5"/>
      <c r="O858" s="5"/>
      <c r="P858" s="5"/>
      <c r="Q858" s="5"/>
    </row>
    <row r="859" spans="1:17" ht="30" customHeight="1" x14ac:dyDescent="0.25">
      <c r="A859" s="2">
        <v>9858</v>
      </c>
      <c r="B859" s="3" t="str">
        <f>HYPERLINK("https://binhluc.hanam.gov.vn/Pages/Danh-sach-Lanh-%C4%91ao-cac-xa--thi-tran799272708.aspx", "UBND Ủy ban nhân dân xã Bồ Đề tỉnh Hà Nam")</f>
        <v>UBND Ủy ban nhân dân xã Bồ Đề tỉnh Hà Nam</v>
      </c>
      <c r="C859" s="12" t="s">
        <v>342</v>
      </c>
      <c r="F859" s="5"/>
      <c r="G859" s="5"/>
      <c r="H859" s="5"/>
      <c r="I859" s="2"/>
      <c r="J859" s="2"/>
      <c r="K859" s="2"/>
      <c r="L859" s="2"/>
      <c r="M859" s="2"/>
      <c r="N859" s="5"/>
      <c r="O859" s="5"/>
      <c r="P859" s="5"/>
      <c r="Q859" s="5"/>
    </row>
    <row r="860" spans="1:17" ht="30" customHeight="1" x14ac:dyDescent="0.25">
      <c r="A860" s="2">
        <v>9859</v>
      </c>
      <c r="B860" s="3" t="s">
        <v>157</v>
      </c>
      <c r="C860" s="14" t="s">
        <v>1</v>
      </c>
      <c r="F860" s="5"/>
      <c r="G860" s="5"/>
      <c r="H860" s="5"/>
      <c r="I860" s="2"/>
      <c r="J860" s="2"/>
      <c r="K860" s="2"/>
      <c r="L860" s="2"/>
      <c r="M860" s="2"/>
      <c r="N860" s="5"/>
      <c r="O860" s="5"/>
      <c r="P860" s="5"/>
      <c r="Q860" s="5"/>
    </row>
    <row r="861" spans="1:17" ht="30" customHeight="1" x14ac:dyDescent="0.25">
      <c r="A861" s="2">
        <v>9860</v>
      </c>
      <c r="B861" s="3" t="str">
        <f>HYPERLINK("https://stp.hanam.gov.vn/Pages/thong-bao-dau-gia-tai-san-638611622189098600.aspx", "UBND Ủy ban nhân dân xã Bối Cầu tỉnh Hà Nam")</f>
        <v>UBND Ủy ban nhân dân xã Bối Cầu tỉnh Hà Nam</v>
      </c>
      <c r="C861" s="12" t="s">
        <v>342</v>
      </c>
      <c r="F861" s="5"/>
      <c r="G861" s="5"/>
      <c r="H861" s="5"/>
      <c r="I861" s="2"/>
      <c r="J861" s="2"/>
      <c r="K861" s="2"/>
      <c r="L861" s="2"/>
      <c r="M861" s="2"/>
      <c r="N861" s="5"/>
      <c r="O861" s="5"/>
      <c r="P861" s="5"/>
      <c r="Q861" s="5"/>
    </row>
    <row r="862" spans="1:17" ht="30" customHeight="1" x14ac:dyDescent="0.25">
      <c r="A862" s="2">
        <v>9861</v>
      </c>
      <c r="B862" s="1" t="str">
        <f>HYPERLINK("", "Công an xã An Mỹ tỉnh Hà Nam")</f>
        <v>Công an xã An Mỹ tỉnh Hà Nam</v>
      </c>
      <c r="C862" s="12" t="s">
        <v>342</v>
      </c>
      <c r="F862" s="5"/>
      <c r="G862" s="5"/>
      <c r="H862" s="5"/>
      <c r="I862" s="2"/>
      <c r="J862" s="2"/>
      <c r="K862" s="2"/>
      <c r="L862" s="2"/>
      <c r="M862" s="2"/>
      <c r="N862" s="5"/>
      <c r="O862" s="5"/>
      <c r="P862" s="5"/>
      <c r="Q862" s="5"/>
    </row>
    <row r="863" spans="1:17" ht="30" customHeight="1" x14ac:dyDescent="0.25">
      <c r="A863" s="2">
        <v>9862</v>
      </c>
      <c r="B863" s="3" t="str">
        <f>HYPERLINK("https://myha.namdinh.gov.vn/", "UBND Ủy ban nhân dân xã An Mỹ tỉnh Hà Nam")</f>
        <v>UBND Ủy ban nhân dân xã An Mỹ tỉnh Hà Nam</v>
      </c>
      <c r="C863" s="12" t="s">
        <v>342</v>
      </c>
      <c r="F863" s="5"/>
      <c r="G863" s="5"/>
      <c r="H863" s="5"/>
      <c r="I863" s="2"/>
      <c r="J863" s="2"/>
      <c r="K863" s="2"/>
      <c r="L863" s="2"/>
      <c r="M863" s="2"/>
      <c r="N863" s="5"/>
      <c r="O863" s="5"/>
      <c r="P863" s="5"/>
      <c r="Q863" s="5"/>
    </row>
    <row r="864" spans="1:17" ht="30" customHeight="1" x14ac:dyDescent="0.25">
      <c r="A864" s="2">
        <v>9863</v>
      </c>
      <c r="B864" s="3" t="s">
        <v>158</v>
      </c>
      <c r="C864" s="14" t="s">
        <v>1</v>
      </c>
      <c r="F864" s="5"/>
      <c r="G864" s="5"/>
      <c r="H864" s="5"/>
      <c r="I864" s="2"/>
      <c r="J864" s="2"/>
      <c r="K864" s="2"/>
      <c r="L864" s="2"/>
      <c r="M864" s="2"/>
      <c r="N864" s="5"/>
      <c r="O864" s="5"/>
      <c r="P864" s="5"/>
      <c r="Q864" s="5"/>
    </row>
    <row r="865" spans="1:17" ht="30" customHeight="1" x14ac:dyDescent="0.25">
      <c r="A865" s="2">
        <v>9864</v>
      </c>
      <c r="B865" s="3" t="s">
        <v>159</v>
      </c>
      <c r="C865" s="14" t="s">
        <v>1</v>
      </c>
      <c r="F865" s="5"/>
      <c r="G865" s="5"/>
      <c r="H865" s="5"/>
      <c r="I865" s="2"/>
      <c r="J865" s="2"/>
      <c r="K865" s="2"/>
      <c r="L865" s="2"/>
      <c r="M865" s="2"/>
      <c r="N865" s="5"/>
      <c r="O865" s="5"/>
      <c r="P865" s="5"/>
      <c r="Q865" s="5"/>
    </row>
    <row r="866" spans="1:17" ht="30" customHeight="1" x14ac:dyDescent="0.25">
      <c r="A866" s="2">
        <v>9865</v>
      </c>
      <c r="B866" s="3" t="s">
        <v>160</v>
      </c>
      <c r="C866" s="14" t="s">
        <v>1</v>
      </c>
      <c r="F866" s="5"/>
      <c r="G866" s="5"/>
      <c r="H866" s="5"/>
      <c r="I866" s="2"/>
      <c r="J866" s="2"/>
      <c r="K866" s="2"/>
      <c r="L866" s="2"/>
      <c r="M866" s="2"/>
      <c r="N866" s="5"/>
      <c r="O866" s="5"/>
      <c r="P866" s="5"/>
      <c r="Q866" s="5"/>
    </row>
    <row r="867" spans="1:17" ht="30" customHeight="1" x14ac:dyDescent="0.25">
      <c r="A867" s="2">
        <v>9866</v>
      </c>
      <c r="B867" s="3" t="str">
        <f>HYPERLINK("https://hanam.gov.vn/Pages/Uy-ban-nhan-dan-tinh-Ha-Nam2060707545.aspx", "UBND Ủy ban nhân dân xã Vũ Bản tỉnh Hà Nam")</f>
        <v>UBND Ủy ban nhân dân xã Vũ Bản tỉnh Hà Nam</v>
      </c>
      <c r="C867" s="12" t="s">
        <v>342</v>
      </c>
      <c r="F867" s="5"/>
      <c r="G867" s="5"/>
      <c r="H867" s="5"/>
      <c r="I867" s="2"/>
      <c r="J867" s="2"/>
      <c r="K867" s="2"/>
      <c r="L867" s="2"/>
      <c r="M867" s="2"/>
      <c r="N867" s="5"/>
      <c r="O867" s="5"/>
      <c r="P867" s="5"/>
      <c r="Q867" s="5"/>
    </row>
    <row r="868" spans="1:17" ht="30" customHeight="1" x14ac:dyDescent="0.25">
      <c r="A868" s="2">
        <v>9867</v>
      </c>
      <c r="B868" s="1" t="str">
        <f>HYPERLINK("https://www.facebook.com/profile.php?id=61552191487041", "Công an xã Trung Lương tỉnh Hà Nam")</f>
        <v>Công an xã Trung Lương tỉnh Hà Nam</v>
      </c>
      <c r="C868" s="13" t="s">
        <v>342</v>
      </c>
      <c r="D868" s="11" t="s">
        <v>343</v>
      </c>
      <c r="F868" s="5"/>
      <c r="G868" s="5"/>
      <c r="H868" s="5"/>
      <c r="I868" s="2"/>
      <c r="J868" s="2"/>
      <c r="K868" s="2"/>
      <c r="L868" s="2"/>
      <c r="M868" s="2"/>
      <c r="N868" s="5"/>
      <c r="O868" s="5"/>
      <c r="P868" s="5"/>
      <c r="Q868" s="5"/>
    </row>
    <row r="869" spans="1:17" ht="30" customHeight="1" x14ac:dyDescent="0.25">
      <c r="A869" s="2">
        <v>9868</v>
      </c>
      <c r="B869" s="3" t="str">
        <f>HYPERLINK("https://binhluc.hanam.gov.vn/PublishingImages/Pages/10-22-2024/17-00-10/TB%20778.pdf", "UBND Ủy ban nhân dân xã Trung Lương tỉnh Hà Nam")</f>
        <v>UBND Ủy ban nhân dân xã Trung Lương tỉnh Hà Nam</v>
      </c>
      <c r="C869" s="12" t="s">
        <v>342</v>
      </c>
      <c r="F869" s="5"/>
      <c r="G869" s="5"/>
      <c r="H869" s="5"/>
      <c r="I869" s="2"/>
      <c r="J869" s="2"/>
      <c r="K869" s="2"/>
      <c r="L869" s="2"/>
      <c r="M869" s="2"/>
      <c r="N869" s="5"/>
      <c r="O869" s="5"/>
      <c r="P869" s="5"/>
      <c r="Q869" s="5"/>
    </row>
    <row r="870" spans="1:17" ht="30" customHeight="1" x14ac:dyDescent="0.25">
      <c r="A870" s="2">
        <v>9869</v>
      </c>
      <c r="B870" s="1" t="str">
        <f>HYPERLINK("", "Công an xã Mỹ Thọ tỉnh Hà Nam")</f>
        <v>Công an xã Mỹ Thọ tỉnh Hà Nam</v>
      </c>
      <c r="C870" s="12" t="s">
        <v>342</v>
      </c>
      <c r="F870" s="5"/>
      <c r="G870" s="5"/>
      <c r="H870" s="5"/>
      <c r="I870" s="2"/>
      <c r="J870" s="2"/>
      <c r="K870" s="2"/>
      <c r="L870" s="2"/>
      <c r="M870" s="2"/>
      <c r="N870" s="5"/>
      <c r="O870" s="5"/>
      <c r="P870" s="5"/>
      <c r="Q870" s="5"/>
    </row>
    <row r="871" spans="1:17" ht="30" customHeight="1" x14ac:dyDescent="0.25">
      <c r="A871" s="2">
        <v>9870</v>
      </c>
      <c r="B871" s="3" t="str">
        <f>HYPERLINK("https://hanam.gov.vn/Pages/dong-chi-bi-thu-tinh-uy-le-thi-thuy-tiep-cong-dan-dinh-ky-thang-92024.aspx", "UBND Ủy ban nhân dân xã Mỹ Thọ tỉnh Hà Nam")</f>
        <v>UBND Ủy ban nhân dân xã Mỹ Thọ tỉnh Hà Nam</v>
      </c>
      <c r="C871" s="12" t="s">
        <v>342</v>
      </c>
      <c r="F871" s="5"/>
      <c r="G871" s="5"/>
      <c r="H871" s="5"/>
      <c r="I871" s="2"/>
      <c r="J871" s="2"/>
      <c r="K871" s="2"/>
      <c r="L871" s="2"/>
      <c r="M871" s="2"/>
      <c r="N871" s="5"/>
      <c r="O871" s="5"/>
      <c r="P871" s="5"/>
      <c r="Q871" s="5"/>
    </row>
    <row r="872" spans="1:17" ht="30" customHeight="1" x14ac:dyDescent="0.25">
      <c r="A872" s="2">
        <v>9871</v>
      </c>
      <c r="B872" s="1" t="str">
        <f>HYPERLINK("", "Công an xã An Đổ tỉnh Hà Nam")</f>
        <v>Công an xã An Đổ tỉnh Hà Nam</v>
      </c>
      <c r="C872" s="13" t="s">
        <v>342</v>
      </c>
      <c r="F872" s="5"/>
      <c r="G872" s="5"/>
      <c r="H872" s="5"/>
      <c r="I872" s="2"/>
      <c r="J872" s="2"/>
      <c r="K872" s="2"/>
      <c r="L872" s="2"/>
      <c r="M872" s="2"/>
      <c r="N872" s="5"/>
      <c r="O872" s="5"/>
      <c r="P872" s="5"/>
      <c r="Q872" s="5"/>
    </row>
    <row r="873" spans="1:17" ht="30" customHeight="1" x14ac:dyDescent="0.25">
      <c r="A873" s="2">
        <v>9872</v>
      </c>
      <c r="B873" s="3" t="str">
        <f>HYPERLINK("https://hanam.gov.vn/", "UBND Ủy ban nhân dân xã An Đổ tỉnh Hà Nam")</f>
        <v>UBND Ủy ban nhân dân xã An Đổ tỉnh Hà Nam</v>
      </c>
      <c r="C873" s="12" t="s">
        <v>342</v>
      </c>
      <c r="F873" s="5"/>
      <c r="G873" s="5"/>
      <c r="H873" s="5"/>
      <c r="I873" s="2"/>
      <c r="J873" s="2"/>
      <c r="K873" s="2"/>
      <c r="L873" s="2"/>
      <c r="M873" s="2"/>
      <c r="N873" s="5"/>
      <c r="O873" s="5"/>
      <c r="P873" s="5"/>
      <c r="Q873" s="5"/>
    </row>
    <row r="874" spans="1:17" ht="30" customHeight="1" x14ac:dyDescent="0.25">
      <c r="A874" s="2">
        <v>9873</v>
      </c>
      <c r="B874" s="1" t="str">
        <f>HYPERLINK("", "Công an xã La Sơn tỉnh Hà Nam")</f>
        <v>Công an xã La Sơn tỉnh Hà Nam</v>
      </c>
      <c r="C874" s="13" t="s">
        <v>342</v>
      </c>
      <c r="F874" s="5"/>
      <c r="G874" s="5"/>
      <c r="H874" s="5"/>
      <c r="I874" s="2"/>
      <c r="J874" s="2"/>
      <c r="K874" s="2"/>
      <c r="L874" s="2"/>
      <c r="M874" s="2"/>
      <c r="N874" s="5"/>
      <c r="O874" s="5"/>
      <c r="P874" s="5"/>
      <c r="Q874" s="5"/>
    </row>
    <row r="875" spans="1:17" ht="30" customHeight="1" x14ac:dyDescent="0.25">
      <c r="A875" s="2">
        <v>9874</v>
      </c>
      <c r="B875" s="3" t="str">
        <f>HYPERLINK("https://www.duytien.gov.vn/", "UBND Ủy ban nhân dân xã La Sơn tỉnh Hà Nam")</f>
        <v>UBND Ủy ban nhân dân xã La Sơn tỉnh Hà Nam</v>
      </c>
      <c r="C875" s="12" t="s">
        <v>342</v>
      </c>
      <c r="F875" s="5"/>
      <c r="G875" s="5"/>
      <c r="H875" s="5"/>
      <c r="I875" s="2"/>
      <c r="J875" s="2"/>
      <c r="K875" s="2"/>
      <c r="L875" s="2"/>
      <c r="M875" s="2"/>
      <c r="N875" s="5"/>
      <c r="O875" s="5"/>
      <c r="P875" s="5"/>
      <c r="Q875" s="5"/>
    </row>
    <row r="876" spans="1:17" ht="30" customHeight="1" x14ac:dyDescent="0.25">
      <c r="A876" s="2">
        <v>9875</v>
      </c>
      <c r="B876" s="1" t="str">
        <f>HYPERLINK("https://www.facebook.com/profile.php?id=100083278757954", "Công an xã Tiêu Động tỉnh Hà Nam")</f>
        <v>Công an xã Tiêu Động tỉnh Hà Nam</v>
      </c>
      <c r="C876" s="13" t="s">
        <v>342</v>
      </c>
      <c r="D876" s="13" t="s">
        <v>343</v>
      </c>
      <c r="F876" s="5"/>
      <c r="G876" s="5"/>
      <c r="H876" s="5"/>
      <c r="I876" s="2"/>
      <c r="J876" s="2"/>
      <c r="K876" s="2"/>
      <c r="L876" s="2"/>
      <c r="M876" s="2"/>
      <c r="N876" s="5"/>
      <c r="O876" s="5"/>
      <c r="P876" s="5"/>
      <c r="Q876" s="5"/>
    </row>
    <row r="877" spans="1:17" ht="30" customHeight="1" x14ac:dyDescent="0.25">
      <c r="A877" s="2">
        <v>9876</v>
      </c>
      <c r="B877" s="3" t="str">
        <f>HYPERLINK("https://hanam.gov.vn/", "UBND Ủy ban nhân dân xã Tiêu Động tỉnh Hà Nam")</f>
        <v>UBND Ủy ban nhân dân xã Tiêu Động tỉnh Hà Nam</v>
      </c>
      <c r="C877" s="12" t="s">
        <v>342</v>
      </c>
      <c r="F877" s="5"/>
      <c r="G877" s="5"/>
      <c r="H877" s="5"/>
      <c r="I877" s="2"/>
      <c r="J877" s="2"/>
      <c r="K877" s="2"/>
      <c r="L877" s="2"/>
      <c r="M877" s="2"/>
      <c r="N877" s="5"/>
      <c r="O877" s="5"/>
      <c r="P877" s="5"/>
      <c r="Q877" s="5"/>
    </row>
    <row r="878" spans="1:17" ht="30" customHeight="1" x14ac:dyDescent="0.25">
      <c r="A878" s="2">
        <v>9877</v>
      </c>
      <c r="B878" s="1" t="str">
        <f>HYPERLINK("", "Công an xã An Lão tỉnh Hà Nam")</f>
        <v>Công an xã An Lão tỉnh Hà Nam</v>
      </c>
      <c r="C878" s="13" t="s">
        <v>342</v>
      </c>
      <c r="F878" s="5"/>
      <c r="G878" s="5"/>
      <c r="H878" s="5"/>
      <c r="I878" s="2"/>
      <c r="J878" s="2"/>
      <c r="K878" s="2"/>
      <c r="L878" s="2"/>
      <c r="M878" s="2"/>
      <c r="N878" s="5"/>
      <c r="O878" s="5"/>
      <c r="P878" s="5"/>
      <c r="Q878" s="5"/>
    </row>
    <row r="879" spans="1:17" ht="30" customHeight="1" x14ac:dyDescent="0.25">
      <c r="A879" s="2">
        <v>9878</v>
      </c>
      <c r="B879" s="3" t="str">
        <f>HYPERLINK("https://hanam.gov.vn/", "UBND Ủy ban nhân dân xã An Lão tỉnh Hà Nam")</f>
        <v>UBND Ủy ban nhân dân xã An Lão tỉnh Hà Nam</v>
      </c>
      <c r="C879" s="12" t="s">
        <v>342</v>
      </c>
      <c r="F879" s="5"/>
      <c r="G879" s="5"/>
      <c r="H879" s="5"/>
      <c r="I879" s="2"/>
      <c r="J879" s="2"/>
      <c r="K879" s="2"/>
      <c r="L879" s="2"/>
      <c r="M879" s="2"/>
      <c r="N879" s="5"/>
      <c r="O879" s="5"/>
      <c r="P879" s="5"/>
      <c r="Q879" s="5"/>
    </row>
    <row r="880" spans="1:17" ht="30" customHeight="1" x14ac:dyDescent="0.25">
      <c r="A880" s="2">
        <v>9879</v>
      </c>
      <c r="B880" s="3" t="str">
        <f>HYPERLINK("https://www.facebook.com/1577623109097413", "Công an thị trấn Vĩnh Trụ tỉnh Hà Nam")</f>
        <v>Công an thị trấn Vĩnh Trụ tỉnh Hà Nam</v>
      </c>
      <c r="C880" s="12" t="s">
        <v>342</v>
      </c>
      <c r="F880" s="5"/>
      <c r="G880" s="5"/>
      <c r="H880" s="5"/>
      <c r="I880" s="2"/>
      <c r="J880" s="2"/>
      <c r="K880" s="2"/>
      <c r="L880" s="2"/>
      <c r="M880" s="2"/>
      <c r="N880" s="5"/>
      <c r="O880" s="5"/>
      <c r="P880" s="5"/>
      <c r="Q880" s="5"/>
    </row>
    <row r="881" spans="1:17" ht="30" customHeight="1" x14ac:dyDescent="0.25">
      <c r="A881" s="2">
        <v>9880</v>
      </c>
      <c r="B881" s="3" t="str">
        <f>HYPERLINK("https://lynhan.hanam.gov.vn/Pages/Thong-tin-ve-lanh-%C4%91ao-xa--thi-tran792346957.aspx", "UBND Ủy ban nhân dân thị trấn Vĩnh Trụ tỉnh Hà Nam")</f>
        <v>UBND Ủy ban nhân dân thị trấn Vĩnh Trụ tỉnh Hà Nam</v>
      </c>
      <c r="C881" s="12" t="s">
        <v>342</v>
      </c>
      <c r="F881" s="5"/>
      <c r="G881" s="5"/>
      <c r="H881" s="5"/>
      <c r="I881" s="2"/>
      <c r="J881" s="2"/>
      <c r="K881" s="2"/>
      <c r="L881" s="2"/>
      <c r="M881" s="2"/>
      <c r="N881" s="5"/>
      <c r="O881" s="5"/>
      <c r="P881" s="5"/>
      <c r="Q881" s="5"/>
    </row>
    <row r="882" spans="1:17" ht="30" customHeight="1" x14ac:dyDescent="0.25">
      <c r="A882" s="2">
        <v>9881</v>
      </c>
      <c r="B882" s="3" t="str">
        <f>HYPERLINK("https://www.facebook.com/p/C%C3%B4ng-an-x%C3%A3-H%E1%BB%A3p-L%C3%BD-L%C3%BD-Nh%C3%A2n-H%C3%A0-Nam-100083353921858/", "Công an xã Hợp Lý tỉnh Hà Nam")</f>
        <v>Công an xã Hợp Lý tỉnh Hà Nam</v>
      </c>
      <c r="C882" s="12" t="s">
        <v>342</v>
      </c>
      <c r="F882" s="5"/>
      <c r="G882" s="5"/>
      <c r="H882" s="5"/>
      <c r="I882" s="2"/>
      <c r="J882" s="2"/>
      <c r="K882" s="2"/>
      <c r="L882" s="2"/>
      <c r="M882" s="2"/>
      <c r="N882" s="5"/>
      <c r="O882" s="5"/>
      <c r="P882" s="5"/>
      <c r="Q882" s="5"/>
    </row>
    <row r="883" spans="1:17" ht="30" customHeight="1" x14ac:dyDescent="0.25">
      <c r="A883" s="2">
        <v>9882</v>
      </c>
      <c r="B883" s="3" t="str">
        <f>HYPERLINK("https://hanam.gov.vn/", "UBND Ủy ban nhân dân xã Hợp Lý tỉnh Hà Nam")</f>
        <v>UBND Ủy ban nhân dân xã Hợp Lý tỉnh Hà Nam</v>
      </c>
      <c r="C883" s="12" t="s">
        <v>342</v>
      </c>
      <c r="F883" s="5"/>
      <c r="G883" s="5"/>
      <c r="H883" s="5"/>
      <c r="I883" s="2"/>
      <c r="J883" s="2"/>
      <c r="K883" s="2"/>
      <c r="L883" s="2"/>
      <c r="M883" s="2"/>
      <c r="N883" s="5"/>
      <c r="O883" s="5"/>
      <c r="P883" s="5"/>
      <c r="Q883" s="5"/>
    </row>
    <row r="884" spans="1:17" ht="30" customHeight="1" x14ac:dyDescent="0.25">
      <c r="A884" s="2">
        <v>9883</v>
      </c>
      <c r="B884" s="1" t="str">
        <f>HYPERLINK("", "Công an xã Nguyên Lý tỉnh Hà Nam")</f>
        <v>Công an xã Nguyên Lý tỉnh Hà Nam</v>
      </c>
      <c r="C884" s="12" t="s">
        <v>342</v>
      </c>
      <c r="F884" s="5"/>
      <c r="G884" s="5"/>
      <c r="H884" s="5"/>
      <c r="I884" s="2"/>
      <c r="J884" s="2"/>
      <c r="K884" s="2"/>
      <c r="L884" s="2"/>
      <c r="M884" s="2"/>
      <c r="N884" s="5"/>
      <c r="O884" s="5"/>
      <c r="P884" s="5"/>
      <c r="Q884" s="5"/>
    </row>
    <row r="885" spans="1:17" ht="30" customHeight="1" x14ac:dyDescent="0.25">
      <c r="A885" s="2">
        <v>9884</v>
      </c>
      <c r="B885" s="3" t="str">
        <f>HYPERLINK("https://lynhan.hanam.gov.vn/Pages/Thong-tin-ve-lanh-%C4%91ao-xa--thi-tran792346957.aspx", "UBND Ủy ban nhân dân xã Nguyên Lý tỉnh Hà Nam")</f>
        <v>UBND Ủy ban nhân dân xã Nguyên Lý tỉnh Hà Nam</v>
      </c>
      <c r="C885" s="12" t="s">
        <v>342</v>
      </c>
      <c r="F885" s="5"/>
      <c r="G885" s="5"/>
      <c r="H885" s="5"/>
      <c r="I885" s="2"/>
      <c r="J885" s="2"/>
      <c r="K885" s="2"/>
      <c r="L885" s="2"/>
      <c r="M885" s="2"/>
      <c r="N885" s="5"/>
      <c r="O885" s="5"/>
      <c r="P885" s="5"/>
      <c r="Q885" s="5"/>
    </row>
    <row r="886" spans="1:17" ht="30" customHeight="1" x14ac:dyDescent="0.25">
      <c r="A886" s="2">
        <v>9885</v>
      </c>
      <c r="B886" s="3" t="str">
        <f>HYPERLINK("https://www.facebook.com/p/C%C3%B4ng-an-x%C3%A3-Ch%C3%ADnh-L%C3%BD-L%C3%BD-Nh%C3%A2n-H%C3%A0-Nam-100083445454609/", "Công an xã Chính Lý tỉnh Hà Nam")</f>
        <v>Công an xã Chính Lý tỉnh Hà Nam</v>
      </c>
      <c r="C886" s="12" t="s">
        <v>342</v>
      </c>
      <c r="F886" s="5"/>
      <c r="G886" s="5"/>
      <c r="H886" s="5"/>
      <c r="I886" s="2"/>
      <c r="J886" s="2"/>
      <c r="K886" s="2"/>
      <c r="L886" s="2"/>
      <c r="M886" s="2"/>
      <c r="N886" s="5"/>
      <c r="O886" s="5"/>
      <c r="P886" s="5"/>
      <c r="Q886" s="5"/>
    </row>
    <row r="887" spans="1:17" ht="30" customHeight="1" x14ac:dyDescent="0.25">
      <c r="A887" s="2">
        <v>9886</v>
      </c>
      <c r="B887" s="3" t="str">
        <f>HYPERLINK("https://hanam.gov.vn/Pages/Uy-ban-nhan-dan-tinh-Ha-Nam2060707545.aspx", "UBND Ủy ban nhân dân xã Chính Lý tỉnh Hà Nam")</f>
        <v>UBND Ủy ban nhân dân xã Chính Lý tỉnh Hà Nam</v>
      </c>
      <c r="C887" s="12" t="s">
        <v>342</v>
      </c>
      <c r="F887" s="5"/>
      <c r="G887" s="5"/>
      <c r="H887" s="5"/>
      <c r="I887" s="2"/>
      <c r="J887" s="2"/>
      <c r="K887" s="2"/>
      <c r="L887" s="2"/>
      <c r="M887" s="2"/>
      <c r="N887" s="5"/>
      <c r="O887" s="5"/>
      <c r="P887" s="5"/>
      <c r="Q887" s="5"/>
    </row>
    <row r="888" spans="1:17" ht="30" customHeight="1" x14ac:dyDescent="0.25">
      <c r="A888" s="2">
        <v>9887</v>
      </c>
      <c r="B888" s="3" t="str">
        <f>HYPERLINK("https://www.facebook.com/p/C%C3%B4ng-an-x%C3%A3-Ch%C3%A2n-L%C3%BD-huy%E1%BB%87n-L%C3%BD-Nh%C3%A2n-T%E1%BB%89nh-H%C3%A0-Nam-100079501745675/", "Công an xã Chân Lý tỉnh Hà Nam")</f>
        <v>Công an xã Chân Lý tỉnh Hà Nam</v>
      </c>
      <c r="C888" s="12" t="s">
        <v>342</v>
      </c>
      <c r="F888" s="5"/>
      <c r="G888" s="5"/>
      <c r="H888" s="5"/>
      <c r="I888" s="2"/>
      <c r="J888" s="2"/>
      <c r="K888" s="2"/>
      <c r="L888" s="2"/>
      <c r="M888" s="2"/>
      <c r="N888" s="5"/>
      <c r="O888" s="5"/>
      <c r="P888" s="5"/>
      <c r="Q888" s="5"/>
    </row>
    <row r="889" spans="1:17" ht="30" customHeight="1" x14ac:dyDescent="0.25">
      <c r="A889" s="2">
        <v>9888</v>
      </c>
      <c r="B889" s="3" t="str">
        <f>HYPERLINK("https://lynhan.hanam.gov.vn/Pages/Thong-tin-ve-lanh-%C4%91ao-xa--thi-tran792346957.aspx", "UBND Ủy ban nhân dân xã Chân Lý tỉnh Hà Nam")</f>
        <v>UBND Ủy ban nhân dân xã Chân Lý tỉnh Hà Nam</v>
      </c>
      <c r="C889" s="12" t="s">
        <v>342</v>
      </c>
      <c r="F889" s="5"/>
      <c r="G889" s="5"/>
      <c r="H889" s="5"/>
      <c r="I889" s="2"/>
      <c r="J889" s="2"/>
      <c r="K889" s="2"/>
      <c r="L889" s="2"/>
      <c r="M889" s="2"/>
      <c r="N889" s="5"/>
      <c r="O889" s="5"/>
      <c r="P889" s="5"/>
      <c r="Q889" s="5"/>
    </row>
    <row r="890" spans="1:17" ht="30" customHeight="1" x14ac:dyDescent="0.25">
      <c r="A890" s="2">
        <v>9889</v>
      </c>
      <c r="B890" s="3" t="str">
        <f>HYPERLINK("https://www.facebook.com/CONGANXADAOLY/", "Công an xã Đạo Lý tỉnh Hà Nam")</f>
        <v>Công an xã Đạo Lý tỉnh Hà Nam</v>
      </c>
      <c r="C890" s="12" t="s">
        <v>342</v>
      </c>
      <c r="D890" s="13" t="s">
        <v>343</v>
      </c>
      <c r="F890" s="5"/>
      <c r="G890" s="5"/>
      <c r="H890" s="5"/>
      <c r="I890" s="2"/>
      <c r="J890" s="2"/>
      <c r="K890" s="2"/>
      <c r="L890" s="2"/>
      <c r="M890" s="2"/>
      <c r="N890" s="5"/>
      <c r="O890" s="5"/>
      <c r="P890" s="5"/>
      <c r="Q890" s="5"/>
    </row>
    <row r="891" spans="1:17" ht="30" customHeight="1" x14ac:dyDescent="0.25">
      <c r="A891" s="2">
        <v>9890</v>
      </c>
      <c r="B891" s="3" t="str">
        <f>HYPERLINK("https://lynhan.hanam.gov.vn/Pages/Thong-tin-ve-lanh-%C4%91ao-xa--thi-tran792346957.aspx", "UBND Ủy ban nhân dân xã Đạo Lý tỉnh Hà Nam")</f>
        <v>UBND Ủy ban nhân dân xã Đạo Lý tỉnh Hà Nam</v>
      </c>
      <c r="C891" s="12" t="s">
        <v>342</v>
      </c>
      <c r="F891" s="5"/>
      <c r="G891" s="5"/>
      <c r="H891" s="5"/>
      <c r="I891" s="2"/>
      <c r="J891" s="2"/>
      <c r="K891" s="2"/>
      <c r="L891" s="2"/>
      <c r="M891" s="2"/>
      <c r="N891" s="5"/>
      <c r="O891" s="5"/>
      <c r="P891" s="5"/>
      <c r="Q891" s="5"/>
    </row>
    <row r="892" spans="1:17" ht="30" customHeight="1" x14ac:dyDescent="0.25">
      <c r="A892" s="2">
        <v>9891</v>
      </c>
      <c r="B892" s="3" t="str">
        <f>HYPERLINK("https://www.facebook.com/p/C%C3%B4ng-an-x%C3%A3-C%C3%B4ng-Ly%CC%81-100063489934939/", "Công an xã Công Lý tỉnh Hà Nam")</f>
        <v>Công an xã Công Lý tỉnh Hà Nam</v>
      </c>
      <c r="C892" s="12" t="s">
        <v>342</v>
      </c>
      <c r="D892" s="13" t="s">
        <v>343</v>
      </c>
      <c r="F892" s="5"/>
      <c r="G892" s="5"/>
      <c r="H892" s="5"/>
      <c r="I892" s="2"/>
      <c r="J892" s="2"/>
      <c r="K892" s="2"/>
      <c r="L892" s="2"/>
      <c r="M892" s="2"/>
      <c r="N892" s="5"/>
      <c r="O892" s="5"/>
      <c r="P892" s="5"/>
      <c r="Q892" s="5"/>
    </row>
    <row r="893" spans="1:17" ht="30" customHeight="1" x14ac:dyDescent="0.25">
      <c r="A893" s="2">
        <v>9892</v>
      </c>
      <c r="B893" s="3" t="str">
        <f>HYPERLINK("https://lynhan.hanam.gov.vn/Pages/ubnd-xa-cong-ly-huyen-ly-nhan-trien-khai-xay-dung-mo-hinh-xa-khong-co-hoat-dong-tin-dung-den.aspx", "UBND Ủy ban nhân dân xã Công Lý tỉnh Hà Nam")</f>
        <v>UBND Ủy ban nhân dân xã Công Lý tỉnh Hà Nam</v>
      </c>
      <c r="C893" s="12" t="s">
        <v>342</v>
      </c>
      <c r="F893" s="5"/>
      <c r="G893" s="5"/>
      <c r="H893" s="5"/>
      <c r="I893" s="2"/>
      <c r="J893" s="2"/>
      <c r="K893" s="2"/>
      <c r="L893" s="2"/>
      <c r="M893" s="2"/>
      <c r="N893" s="5"/>
      <c r="O893" s="5"/>
      <c r="P893" s="5"/>
      <c r="Q893" s="5"/>
    </row>
    <row r="894" spans="1:17" ht="30" customHeight="1" x14ac:dyDescent="0.25">
      <c r="A894" s="2">
        <v>9893</v>
      </c>
      <c r="B894" s="3" t="s">
        <v>161</v>
      </c>
      <c r="C894" s="14" t="s">
        <v>1</v>
      </c>
      <c r="D894" s="13" t="s">
        <v>343</v>
      </c>
      <c r="F894" s="5"/>
      <c r="G894" s="5"/>
      <c r="H894" s="5"/>
      <c r="I894" s="2"/>
      <c r="J894" s="2"/>
      <c r="K894" s="2"/>
      <c r="L894" s="2"/>
      <c r="M894" s="2"/>
      <c r="N894" s="5"/>
      <c r="O894" s="5"/>
      <c r="P894" s="5"/>
      <c r="Q894" s="5"/>
    </row>
    <row r="895" spans="1:17" ht="30" customHeight="1" x14ac:dyDescent="0.25">
      <c r="A895" s="2">
        <v>9894</v>
      </c>
      <c r="B895" s="3" t="str">
        <f>HYPERLINK("https://lynhan.hanam.gov.vn/Pages/Thong-tin-ve-lanh-%C4%91ao-xa--thi-tran792346957.aspx", "UBND Ủy ban nhân dân xã Văn Lý tỉnh Hà Nam")</f>
        <v>UBND Ủy ban nhân dân xã Văn Lý tỉnh Hà Nam</v>
      </c>
      <c r="C895" s="12" t="s">
        <v>342</v>
      </c>
      <c r="F895" s="5"/>
      <c r="G895" s="5"/>
      <c r="H895" s="5"/>
      <c r="I895" s="2"/>
      <c r="J895" s="2"/>
      <c r="K895" s="2"/>
      <c r="L895" s="2"/>
      <c r="M895" s="2"/>
      <c r="N895" s="5"/>
      <c r="O895" s="5"/>
      <c r="P895" s="5"/>
      <c r="Q895" s="5"/>
    </row>
    <row r="896" spans="1:17" ht="30" customHeight="1" x14ac:dyDescent="0.25">
      <c r="A896" s="2">
        <v>9895</v>
      </c>
      <c r="B896" s="3" t="str">
        <f>HYPERLINK("https://www.facebook.com/p/C%C3%B4ng-an-x%C3%A3-B%E1%BA%AFc-L%C3%BD-L%C3%BD-Nh%C3%A2n-100081335332049/?locale=tr_TR", "Công an xã Bắc Lý tỉnh Hà Nam")</f>
        <v>Công an xã Bắc Lý tỉnh Hà Nam</v>
      </c>
      <c r="C896" s="12" t="s">
        <v>342</v>
      </c>
      <c r="F896" s="5"/>
      <c r="G896" s="5"/>
      <c r="H896" s="5"/>
      <c r="I896" s="2"/>
      <c r="J896" s="2"/>
      <c r="K896" s="2"/>
      <c r="L896" s="2"/>
      <c r="M896" s="2"/>
      <c r="N896" s="5"/>
      <c r="O896" s="5"/>
      <c r="P896" s="5"/>
      <c r="Q896" s="5"/>
    </row>
    <row r="897" spans="1:17" ht="30" customHeight="1" x14ac:dyDescent="0.25">
      <c r="A897" s="2">
        <v>9896</v>
      </c>
      <c r="B897" s="3" t="str">
        <f>HYPERLINK("https://lynhan.hanam.gov.vn/Pages/Thong-tin-ve-lanh-%C4%91ao-xa--thi-tran792346957.aspx", "UBND Ủy ban nhân dân xã Bắc Lý tỉnh Hà Nam")</f>
        <v>UBND Ủy ban nhân dân xã Bắc Lý tỉnh Hà Nam</v>
      </c>
      <c r="C897" s="12" t="s">
        <v>342</v>
      </c>
      <c r="F897" s="5"/>
      <c r="G897" s="5"/>
      <c r="H897" s="5"/>
      <c r="I897" s="2"/>
      <c r="J897" s="2"/>
      <c r="K897" s="2"/>
      <c r="L897" s="2"/>
      <c r="M897" s="2"/>
      <c r="N897" s="5"/>
      <c r="O897" s="5"/>
      <c r="P897" s="5"/>
      <c r="Q897" s="5"/>
    </row>
    <row r="898" spans="1:17" ht="30" customHeight="1" x14ac:dyDescent="0.25">
      <c r="A898" s="2">
        <v>9897</v>
      </c>
      <c r="B898" s="3" t="s">
        <v>162</v>
      </c>
      <c r="C898" s="14" t="s">
        <v>1</v>
      </c>
      <c r="F898" s="5"/>
      <c r="G898" s="5"/>
      <c r="H898" s="5"/>
      <c r="I898" s="2"/>
      <c r="J898" s="2"/>
      <c r="K898" s="2"/>
      <c r="L898" s="2"/>
      <c r="M898" s="2"/>
      <c r="N898" s="5"/>
      <c r="O898" s="5"/>
      <c r="P898" s="5"/>
      <c r="Q898" s="5"/>
    </row>
    <row r="899" spans="1:17" ht="30" customHeight="1" x14ac:dyDescent="0.25">
      <c r="A899" s="2">
        <v>9898</v>
      </c>
      <c r="B899" s="3" t="str">
        <f>HYPERLINK("https://lynhan.hanam.gov.vn/Pages/thong-bao-ve-viec-tuyen-dung-vien-chuc-nganh-giao-duc-huyen-ly-nhan-nam-2024.aspx", "UBND Ủy ban nhân dân xã Đức Lý tỉnh Hà Nam")</f>
        <v>UBND Ủy ban nhân dân xã Đức Lý tỉnh Hà Nam</v>
      </c>
      <c r="C899" s="12" t="s">
        <v>342</v>
      </c>
      <c r="F899" s="5"/>
      <c r="G899" s="5"/>
      <c r="H899" s="5"/>
      <c r="I899" s="2"/>
      <c r="J899" s="2"/>
      <c r="K899" s="2"/>
      <c r="L899" s="2"/>
      <c r="M899" s="2"/>
      <c r="N899" s="5"/>
      <c r="O899" s="5"/>
      <c r="P899" s="5"/>
      <c r="Q899" s="5"/>
    </row>
    <row r="900" spans="1:17" ht="30" customHeight="1" x14ac:dyDescent="0.25">
      <c r="A900" s="2">
        <v>9899</v>
      </c>
      <c r="B900" s="1" t="str">
        <f>HYPERLINK("", "Công an xã Nhân Đạo tỉnh Hà Nam")</f>
        <v>Công an xã Nhân Đạo tỉnh Hà Nam</v>
      </c>
      <c r="C900" s="12" t="s">
        <v>342</v>
      </c>
      <c r="D900" s="13"/>
      <c r="F900" s="5"/>
      <c r="G900" s="5"/>
      <c r="H900" s="5"/>
      <c r="I900" s="2"/>
      <c r="J900" s="2"/>
      <c r="K900" s="2"/>
      <c r="L900" s="2"/>
      <c r="M900" s="2"/>
      <c r="N900" s="5"/>
      <c r="O900" s="5"/>
      <c r="P900" s="5"/>
      <c r="Q900" s="5"/>
    </row>
    <row r="901" spans="1:17" ht="30" customHeight="1" x14ac:dyDescent="0.25">
      <c r="A901" s="2">
        <v>9900</v>
      </c>
      <c r="B901" s="3" t="str">
        <f>HYPERLINK("https://lynhan.hanam.gov.vn/Pages/thong-bao-to-chuc-dau-gia-quyen-su-dung-dat-tai-xa-nhan-dao-huyen-ly-nhan.aspx", "UBND Ủy ban nhân dân xã Nhân Đạo tỉnh Hà Nam")</f>
        <v>UBND Ủy ban nhân dân xã Nhân Đạo tỉnh Hà Nam</v>
      </c>
      <c r="C901" s="12" t="s">
        <v>342</v>
      </c>
      <c r="F901" s="5"/>
      <c r="G901" s="5"/>
      <c r="H901" s="5"/>
      <c r="I901" s="2"/>
      <c r="J901" s="2"/>
      <c r="K901" s="2"/>
      <c r="L901" s="2"/>
      <c r="M901" s="2"/>
      <c r="N901" s="5"/>
      <c r="O901" s="5"/>
      <c r="P901" s="5"/>
      <c r="Q901" s="5"/>
    </row>
    <row r="902" spans="1:17" ht="30" customHeight="1" x14ac:dyDescent="0.25">
      <c r="A902" s="2">
        <v>9901</v>
      </c>
      <c r="B902" s="1" t="str">
        <f>HYPERLINK("", "Công an xã Đồng Lý tỉnh Hà Nam")</f>
        <v>Công an xã Đồng Lý tỉnh Hà Nam</v>
      </c>
      <c r="C902" s="12" t="s">
        <v>342</v>
      </c>
      <c r="F902" s="5"/>
      <c r="G902" s="5"/>
      <c r="H902" s="5"/>
      <c r="I902" s="2"/>
      <c r="J902" s="2"/>
      <c r="K902" s="2"/>
      <c r="L902" s="2"/>
      <c r="M902" s="2"/>
      <c r="N902" s="5"/>
      <c r="O902" s="5"/>
      <c r="P902" s="5"/>
      <c r="Q902" s="5"/>
    </row>
    <row r="903" spans="1:17" ht="30" customHeight="1" x14ac:dyDescent="0.25">
      <c r="A903" s="2">
        <v>9902</v>
      </c>
      <c r="B903" s="3" t="str">
        <f>HYPERLINK("https://hanam.gov.vn/", "UBND Ủy ban nhân dân xã Đồng Lý tỉnh Hà Nam")</f>
        <v>UBND Ủy ban nhân dân xã Đồng Lý tỉnh Hà Nam</v>
      </c>
      <c r="C903" s="12" t="s">
        <v>342</v>
      </c>
      <c r="F903" s="5"/>
      <c r="G903" s="5"/>
      <c r="H903" s="5"/>
      <c r="I903" s="2"/>
      <c r="J903" s="2"/>
      <c r="K903" s="2"/>
      <c r="L903" s="2"/>
      <c r="M903" s="2"/>
      <c r="N903" s="5"/>
      <c r="O903" s="5"/>
      <c r="P903" s="5"/>
      <c r="Q903" s="5"/>
    </row>
    <row r="904" spans="1:17" ht="30" customHeight="1" x14ac:dyDescent="0.25">
      <c r="A904" s="2">
        <v>9903</v>
      </c>
      <c r="B904" s="3" t="str">
        <f>HYPERLINK("https://www.facebook.com/p/C%C3%B4ng-an-x%C3%A3-Nh%C3%A2n-Th%E1%BB%8Bnh-huy%E1%BB%87n-L%C3%BD-Nh%C3%A2n-t%E1%BB%89nh-H%C3%A0-Nam-100083255233203/", "Công an xã Nhân Thịnh tỉnh Hà Nam")</f>
        <v>Công an xã Nhân Thịnh tỉnh Hà Nam</v>
      </c>
      <c r="C904" s="12" t="s">
        <v>342</v>
      </c>
      <c r="F904" s="5"/>
      <c r="G904" s="5"/>
      <c r="H904" s="5"/>
      <c r="I904" s="2"/>
      <c r="J904" s="2"/>
      <c r="K904" s="2"/>
      <c r="L904" s="2"/>
      <c r="M904" s="2"/>
      <c r="N904" s="5"/>
      <c r="O904" s="5"/>
      <c r="P904" s="5"/>
      <c r="Q904" s="5"/>
    </row>
    <row r="905" spans="1:17" ht="30" customHeight="1" x14ac:dyDescent="0.25">
      <c r="A905" s="2">
        <v>9904</v>
      </c>
      <c r="B905" s="3" t="str">
        <f>HYPERLINK("https://lynhan.hanam.gov.vn/Pages/Thong-tin-ve-lanh-%C4%91ao-xa--thi-tran792346957.aspx", "UBND Ủy ban nhân dân xã Nhân Thịnh tỉnh Hà Nam")</f>
        <v>UBND Ủy ban nhân dân xã Nhân Thịnh tỉnh Hà Nam</v>
      </c>
      <c r="C905" s="12" t="s">
        <v>342</v>
      </c>
      <c r="F905" s="5"/>
      <c r="G905" s="5"/>
      <c r="H905" s="5"/>
      <c r="I905" s="2"/>
      <c r="J905" s="2"/>
      <c r="K905" s="2"/>
      <c r="L905" s="2"/>
      <c r="M905" s="2"/>
      <c r="N905" s="5"/>
      <c r="O905" s="5"/>
      <c r="P905" s="5"/>
      <c r="Q905" s="5"/>
    </row>
    <row r="906" spans="1:17" ht="30" customHeight="1" x14ac:dyDescent="0.25">
      <c r="A906" s="2">
        <v>9905</v>
      </c>
      <c r="B906" s="1" t="str">
        <f>HYPERLINK("", "Công an xã Nhân Hưng tỉnh Hà Nam")</f>
        <v>Công an xã Nhân Hưng tỉnh Hà Nam</v>
      </c>
      <c r="C906" s="13" t="s">
        <v>342</v>
      </c>
      <c r="F906" s="5"/>
      <c r="G906" s="5"/>
      <c r="H906" s="5"/>
      <c r="I906" s="2"/>
      <c r="J906" s="2"/>
      <c r="K906" s="2"/>
      <c r="L906" s="2"/>
      <c r="M906" s="2"/>
      <c r="N906" s="5"/>
      <c r="O906" s="5"/>
      <c r="P906" s="5"/>
      <c r="Q906" s="5"/>
    </row>
    <row r="907" spans="1:17" ht="30" customHeight="1" x14ac:dyDescent="0.25">
      <c r="A907" s="2">
        <v>9906</v>
      </c>
      <c r="B907" s="3" t="str">
        <f>HYPERLINK("https://lynhan.hanam.gov.vn/Pages/Thong-tin-ve-lanh-%C4%91ao-xa--thi-tran792346957.aspx", "UBND Ủy ban nhân dân xã Nhân Hưng tỉnh Hà Nam")</f>
        <v>UBND Ủy ban nhân dân xã Nhân Hưng tỉnh Hà Nam</v>
      </c>
      <c r="C907" s="12" t="s">
        <v>342</v>
      </c>
      <c r="F907" s="5"/>
      <c r="G907" s="5"/>
      <c r="H907" s="5"/>
      <c r="I907" s="2"/>
      <c r="J907" s="2"/>
      <c r="K907" s="2"/>
      <c r="L907" s="2"/>
      <c r="M907" s="2"/>
      <c r="N907" s="5"/>
      <c r="O907" s="5"/>
      <c r="P907" s="5"/>
      <c r="Q907" s="5"/>
    </row>
    <row r="908" spans="1:17" ht="30" customHeight="1" x14ac:dyDescent="0.25">
      <c r="A908" s="2">
        <v>9907</v>
      </c>
      <c r="B908" s="1" t="str">
        <f>HYPERLINK("", "Công an xã Nhân Khang tỉnh Hà Nam")</f>
        <v>Công an xã Nhân Khang tỉnh Hà Nam</v>
      </c>
      <c r="C908" s="13" t="s">
        <v>342</v>
      </c>
      <c r="D908" s="13"/>
      <c r="F908" s="5"/>
      <c r="G908" s="5"/>
      <c r="H908" s="5"/>
      <c r="I908" s="2"/>
      <c r="J908" s="2"/>
      <c r="K908" s="2"/>
      <c r="L908" s="2"/>
      <c r="M908" s="2"/>
      <c r="N908" s="5"/>
      <c r="O908" s="5"/>
      <c r="P908" s="5"/>
      <c r="Q908" s="5"/>
    </row>
    <row r="909" spans="1:17" ht="30" customHeight="1" x14ac:dyDescent="0.25">
      <c r="A909" s="2">
        <v>9908</v>
      </c>
      <c r="B909" s="3" t="str">
        <f>HYPERLINK("https://lynhan.hanam.gov.vn/Pages/Thong-tin-ve-lanh-%C4%91ao-xa--thi-tran792346957.aspx", "UBND Ủy ban nhân dân xã Nhân Khang tỉnh Hà Nam")</f>
        <v>UBND Ủy ban nhân dân xã Nhân Khang tỉnh Hà Nam</v>
      </c>
      <c r="C909" s="12" t="s">
        <v>342</v>
      </c>
      <c r="F909" s="5"/>
      <c r="G909" s="5"/>
      <c r="H909" s="5"/>
      <c r="I909" s="2"/>
      <c r="J909" s="2"/>
      <c r="K909" s="2"/>
      <c r="L909" s="2"/>
      <c r="M909" s="2"/>
      <c r="N909" s="5"/>
      <c r="O909" s="5"/>
      <c r="P909" s="5"/>
      <c r="Q909" s="5"/>
    </row>
    <row r="910" spans="1:17" ht="30" customHeight="1" x14ac:dyDescent="0.25">
      <c r="A910" s="2">
        <v>9909</v>
      </c>
      <c r="B910" s="3" t="str">
        <f>HYPERLINK("https://www.facebook.com/p/C%C3%B4ng-an-x%C3%A3-Nh%C3%A2n-M%E1%BB%B9-huy%E1%BB%87n-L%C3%BD-Nh%C3%A2n-t%E1%BB%89nh-H%C3%A0-Nam-100069107072102/", "Công an xã Nhân Mỹ tỉnh Hà Nam")</f>
        <v>Công an xã Nhân Mỹ tỉnh Hà Nam</v>
      </c>
      <c r="C910" s="12" t="s">
        <v>342</v>
      </c>
      <c r="D910" s="13" t="s">
        <v>343</v>
      </c>
      <c r="F910" s="5"/>
      <c r="G910" s="5"/>
      <c r="H910" s="5"/>
      <c r="I910" s="2"/>
      <c r="J910" s="2"/>
      <c r="K910" s="2"/>
      <c r="L910" s="2"/>
      <c r="M910" s="2"/>
      <c r="N910" s="5"/>
      <c r="O910" s="5"/>
      <c r="P910" s="5"/>
      <c r="Q910" s="5"/>
    </row>
    <row r="911" spans="1:17" ht="30" customHeight="1" x14ac:dyDescent="0.25">
      <c r="A911" s="2">
        <v>9910</v>
      </c>
      <c r="B911" s="3" t="str">
        <f>HYPERLINK("https://lynhan.hanam.gov.vn/Pages/Thong-tin-ve-lanh-%C4%91ao-xa--thi-tran792346957.aspx", "UBND Ủy ban nhân dân xã Nhân Mỹ tỉnh Hà Nam")</f>
        <v>UBND Ủy ban nhân dân xã Nhân Mỹ tỉnh Hà Nam</v>
      </c>
      <c r="C911" s="12" t="s">
        <v>342</v>
      </c>
      <c r="F911" s="5"/>
      <c r="G911" s="5"/>
      <c r="H911" s="5"/>
      <c r="I911" s="2"/>
      <c r="J911" s="2"/>
      <c r="K911" s="2"/>
      <c r="L911" s="2"/>
      <c r="M911" s="2"/>
      <c r="N911" s="5"/>
      <c r="O911" s="5"/>
      <c r="P911" s="5"/>
      <c r="Q911" s="5"/>
    </row>
    <row r="912" spans="1:17" ht="30" customHeight="1" x14ac:dyDescent="0.25">
      <c r="A912" s="2">
        <v>9911</v>
      </c>
      <c r="B912" s="1" t="str">
        <f>HYPERLINK("", "Công an xã Nhân Nghĩa tỉnh Hà Nam")</f>
        <v>Công an xã Nhân Nghĩa tỉnh Hà Nam</v>
      </c>
      <c r="C912" s="13" t="s">
        <v>342</v>
      </c>
      <c r="F912" s="5"/>
      <c r="G912" s="5"/>
      <c r="H912" s="5"/>
      <c r="I912" s="2"/>
      <c r="J912" s="2"/>
      <c r="K912" s="2"/>
      <c r="L912" s="2"/>
      <c r="M912" s="2"/>
      <c r="N912" s="5"/>
      <c r="O912" s="5"/>
      <c r="P912" s="5"/>
      <c r="Q912" s="5"/>
    </row>
    <row r="913" spans="1:17" ht="30" customHeight="1" x14ac:dyDescent="0.25">
      <c r="A913" s="2">
        <v>9912</v>
      </c>
      <c r="B913" s="3" t="str">
        <f>HYPERLINK("https://lynhan.hanam.gov.vn/Pages/Thong-tin-ve-lanh-%C4%91ao-xa--thi-tran792346957.aspx", "UBND Ủy ban nhân dân xã Nhân Nghĩa tỉnh Hà Nam")</f>
        <v>UBND Ủy ban nhân dân xã Nhân Nghĩa tỉnh Hà Nam</v>
      </c>
      <c r="C913" s="12" t="s">
        <v>342</v>
      </c>
      <c r="F913" s="5"/>
      <c r="G913" s="5"/>
      <c r="H913" s="5"/>
      <c r="I913" s="2"/>
      <c r="J913" s="2"/>
      <c r="K913" s="2"/>
      <c r="L913" s="2"/>
      <c r="M913" s="2"/>
      <c r="N913" s="5"/>
      <c r="O913" s="5"/>
      <c r="P913" s="5"/>
      <c r="Q913" s="5"/>
    </row>
    <row r="914" spans="1:17" ht="30" customHeight="1" x14ac:dyDescent="0.25">
      <c r="A914" s="2">
        <v>9913</v>
      </c>
      <c r="B914" s="1" t="str">
        <f>HYPERLINK("", "Công an xã Nhân Chính tỉnh Hà Nam")</f>
        <v>Công an xã Nhân Chính tỉnh Hà Nam</v>
      </c>
      <c r="C914" s="12" t="s">
        <v>342</v>
      </c>
      <c r="D914" s="13"/>
      <c r="F914" s="5"/>
      <c r="G914" s="5"/>
      <c r="H914" s="5"/>
      <c r="I914" s="2"/>
      <c r="J914" s="2"/>
      <c r="K914" s="2"/>
      <c r="L914" s="2"/>
      <c r="M914" s="2"/>
      <c r="N914" s="5"/>
      <c r="O914" s="5"/>
      <c r="P914" s="5"/>
      <c r="Q914" s="5"/>
    </row>
    <row r="915" spans="1:17" ht="30" customHeight="1" x14ac:dyDescent="0.25">
      <c r="A915" s="2">
        <v>9914</v>
      </c>
      <c r="B915" s="3" t="str">
        <f>HYPERLINK("https://lynhan.hanam.gov.vn/Pages/Thong-tin-ve-lanh-%C4%91ao-xa--thi-tran792346957.aspx", "UBND Ủy ban nhân dân xã Nhân Chính tỉnh Hà Nam")</f>
        <v>UBND Ủy ban nhân dân xã Nhân Chính tỉnh Hà Nam</v>
      </c>
      <c r="C915" s="12" t="s">
        <v>342</v>
      </c>
      <c r="F915" s="5"/>
      <c r="G915" s="5"/>
      <c r="H915" s="5"/>
      <c r="I915" s="2"/>
      <c r="J915" s="2"/>
      <c r="K915" s="2"/>
      <c r="L915" s="2"/>
      <c r="M915" s="2"/>
      <c r="N915" s="5"/>
      <c r="O915" s="5"/>
      <c r="P915" s="5"/>
      <c r="Q915" s="5"/>
    </row>
    <row r="916" spans="1:17" ht="30" customHeight="1" x14ac:dyDescent="0.25">
      <c r="A916" s="2">
        <v>9915</v>
      </c>
      <c r="B916" s="1" t="str">
        <f>HYPERLINK("https://www.facebook.com/caxnhanbinhln", "Công an xã Nhân Bình tỉnh Hà Nam")</f>
        <v>Công an xã Nhân Bình tỉnh Hà Nam</v>
      </c>
      <c r="C916" s="12" t="s">
        <v>342</v>
      </c>
      <c r="D916" s="11" t="s">
        <v>343</v>
      </c>
      <c r="F916" s="5"/>
      <c r="G916" s="5"/>
      <c r="H916" s="5"/>
      <c r="I916" s="2"/>
      <c r="J916" s="2"/>
      <c r="K916" s="2"/>
      <c r="L916" s="2"/>
      <c r="M916" s="2"/>
      <c r="N916" s="5"/>
      <c r="O916" s="5"/>
      <c r="P916" s="5"/>
      <c r="Q916" s="5"/>
    </row>
    <row r="917" spans="1:17" ht="30" customHeight="1" x14ac:dyDescent="0.25">
      <c r="A917" s="2">
        <v>9916</v>
      </c>
      <c r="B917" s="3" t="str">
        <f>HYPERLINK("https://lynhan.hanam.gov.vn/Pages/Thong-tin-ve-lanh-%C4%91ao-xa--thi-tran792346957.aspx", "UBND Ủy ban nhân dân xã Nhân Bình tỉnh Hà Nam")</f>
        <v>UBND Ủy ban nhân dân xã Nhân Bình tỉnh Hà Nam</v>
      </c>
      <c r="C917" s="12" t="s">
        <v>342</v>
      </c>
      <c r="F917" s="5"/>
      <c r="G917" s="5"/>
      <c r="H917" s="5"/>
      <c r="I917" s="2"/>
      <c r="J917" s="2"/>
      <c r="K917" s="2"/>
      <c r="L917" s="2"/>
      <c r="M917" s="2"/>
      <c r="N917" s="5"/>
      <c r="O917" s="5"/>
      <c r="P917" s="5"/>
      <c r="Q917" s="5"/>
    </row>
    <row r="918" spans="1:17" ht="30" customHeight="1" x14ac:dyDescent="0.25">
      <c r="A918" s="2">
        <v>9917</v>
      </c>
      <c r="B918" s="1" t="str">
        <f>HYPERLINK("", "Công an xã Phú Phúc tỉnh Hà Nam")</f>
        <v>Công an xã Phú Phúc tỉnh Hà Nam</v>
      </c>
      <c r="C918" s="13" t="s">
        <v>342</v>
      </c>
      <c r="F918" s="5"/>
      <c r="G918" s="5"/>
      <c r="H918" s="5"/>
      <c r="I918" s="2"/>
      <c r="J918" s="2"/>
      <c r="K918" s="2"/>
      <c r="L918" s="2"/>
      <c r="M918" s="2"/>
      <c r="N918" s="5"/>
      <c r="O918" s="5"/>
      <c r="P918" s="5"/>
      <c r="Q918" s="5"/>
    </row>
    <row r="919" spans="1:17" ht="30" customHeight="1" x14ac:dyDescent="0.25">
      <c r="A919" s="2">
        <v>9918</v>
      </c>
      <c r="B919" s="3" t="str">
        <f>HYPERLINK("https://cdcsnd1.bocongan.gov.vn/home/hoat-dong-nha-truong/le-tong-ket-cong-tac-thuc-te-chinh-tri-xa-hoi-cho-can-bo-12667", "UBND Ủy ban nhân dân xã Phú Phúc tỉnh Hà Nam")</f>
        <v>UBND Ủy ban nhân dân xã Phú Phúc tỉnh Hà Nam</v>
      </c>
      <c r="C919" s="12" t="s">
        <v>342</v>
      </c>
      <c r="F919" s="5"/>
      <c r="G919" s="5"/>
      <c r="H919" s="5"/>
      <c r="I919" s="2"/>
      <c r="J919" s="2"/>
      <c r="K919" s="2"/>
      <c r="L919" s="2"/>
      <c r="M919" s="2"/>
      <c r="N919" s="5"/>
      <c r="O919" s="5"/>
      <c r="P919" s="5"/>
      <c r="Q919" s="5"/>
    </row>
    <row r="920" spans="1:17" ht="30" customHeight="1" x14ac:dyDescent="0.25">
      <c r="A920" s="2">
        <v>9919</v>
      </c>
      <c r="B920" s="3" t="str">
        <f>HYPERLINK("https://www.facebook.com/caxuankhelynhanhanam/", "Công an xã Xuân Khê tỉnh Hà Nam")</f>
        <v>Công an xã Xuân Khê tỉnh Hà Nam</v>
      </c>
      <c r="C920" s="12" t="s">
        <v>342</v>
      </c>
      <c r="F920" s="5"/>
      <c r="G920" s="5"/>
      <c r="H920" s="5"/>
      <c r="I920" s="2"/>
      <c r="J920" s="2"/>
      <c r="K920" s="2"/>
      <c r="L920" s="2"/>
      <c r="M920" s="2"/>
      <c r="N920" s="5"/>
      <c r="O920" s="5"/>
      <c r="P920" s="5"/>
      <c r="Q920" s="5"/>
    </row>
    <row r="921" spans="1:17" ht="30" customHeight="1" x14ac:dyDescent="0.25">
      <c r="A921" s="2">
        <v>9920</v>
      </c>
      <c r="B921" s="3" t="str">
        <f>HYPERLINK("https://lynhan.hanam.gov.vn/Pages/Thong-tin-ve-lanh-%C4%91ao-xa--thi-tran792346957.aspx", "UBND Ủy ban nhân dân xã Xuân Khê tỉnh Hà Nam")</f>
        <v>UBND Ủy ban nhân dân xã Xuân Khê tỉnh Hà Nam</v>
      </c>
      <c r="C921" s="12" t="s">
        <v>342</v>
      </c>
      <c r="F921" s="5"/>
      <c r="G921" s="5"/>
      <c r="H921" s="5"/>
      <c r="I921" s="2"/>
      <c r="J921" s="2"/>
      <c r="K921" s="2"/>
      <c r="L921" s="2"/>
      <c r="M921" s="2"/>
      <c r="N921" s="5"/>
      <c r="O921" s="5"/>
      <c r="P921" s="5"/>
      <c r="Q921" s="5"/>
    </row>
    <row r="922" spans="1:17" ht="30" customHeight="1" x14ac:dyDescent="0.25">
      <c r="A922" s="2">
        <v>9921</v>
      </c>
      <c r="B922" s="3" t="str">
        <f>HYPERLINK("https://www.facebook.com/p/C%C3%B4ng-an-x%C3%A3-Ti%E1%BA%BFn-Th%E1%BA%AFng-L%C3%BD-Nh%C3%A2n-H%C3%A0-Nam-100082075132355/", "Công an xã Tiến Thắng tỉnh Hà Nam")</f>
        <v>Công an xã Tiến Thắng tỉnh Hà Nam</v>
      </c>
      <c r="C922" s="12" t="s">
        <v>342</v>
      </c>
      <c r="D922" s="11" t="s">
        <v>343</v>
      </c>
      <c r="F922" s="5"/>
      <c r="G922" s="5"/>
      <c r="H922" s="5"/>
      <c r="I922" s="2"/>
      <c r="J922" s="2"/>
      <c r="K922" s="2"/>
      <c r="L922" s="2"/>
      <c r="M922" s="2"/>
      <c r="N922" s="5"/>
      <c r="O922" s="5"/>
      <c r="P922" s="5"/>
      <c r="Q922" s="5"/>
    </row>
    <row r="923" spans="1:17" ht="30" customHeight="1" x14ac:dyDescent="0.25">
      <c r="A923" s="2">
        <v>9922</v>
      </c>
      <c r="B923" s="3" t="str">
        <f>HYPERLINK("https://lynhan.hanam.gov.vn/Pages/Thong-tin-ve-lanh-%C4%91ao-xa--thi-tran792346957.aspx", "UBND Ủy ban nhân dân xã Tiến Thắng tỉnh Hà Nam")</f>
        <v>UBND Ủy ban nhân dân xã Tiến Thắng tỉnh Hà Nam</v>
      </c>
      <c r="C923" s="12" t="s">
        <v>342</v>
      </c>
      <c r="F923" s="5"/>
      <c r="G923" s="5"/>
      <c r="H923" s="5"/>
      <c r="I923" s="2"/>
      <c r="J923" s="2"/>
      <c r="K923" s="2"/>
      <c r="L923" s="2"/>
      <c r="M923" s="2"/>
      <c r="N923" s="5"/>
      <c r="O923" s="5"/>
      <c r="P923" s="5"/>
      <c r="Q923" s="5"/>
    </row>
    <row r="924" spans="1:17" ht="30" customHeight="1" x14ac:dyDescent="0.25">
      <c r="A924" s="2">
        <v>9923</v>
      </c>
      <c r="B924" s="3" t="str">
        <f>HYPERLINK("https://www.facebook.com/p/C%C3%B4ng-an-x%C3%A3-Ho%C3%A0-H%E1%BA%ADu-L%C3%BD-Nh%C3%A2n-H%C3%A0-Nam-100083069663577/", "Công an xã Hòa Hậu tỉnh Hà Nam")</f>
        <v>Công an xã Hòa Hậu tỉnh Hà Nam</v>
      </c>
      <c r="C924" s="12" t="s">
        <v>342</v>
      </c>
      <c r="D924" s="11" t="s">
        <v>343</v>
      </c>
      <c r="F924" s="5"/>
      <c r="G924" s="5"/>
      <c r="H924" s="5"/>
      <c r="I924" s="2"/>
      <c r="J924" s="2"/>
      <c r="K924" s="2"/>
      <c r="L924" s="2"/>
      <c r="M924" s="2"/>
      <c r="N924" s="5"/>
      <c r="O924" s="5"/>
      <c r="P924" s="5"/>
      <c r="Q924" s="5"/>
    </row>
    <row r="925" spans="1:17" ht="30" customHeight="1" x14ac:dyDescent="0.25">
      <c r="A925" s="2">
        <v>9924</v>
      </c>
      <c r="B925" s="3" t="str">
        <f>HYPERLINK("https://lynhan.hanam.gov.vn/Pages/Thong-tin-ve-lanh-%C4%91ao-xa--thi-tran792346957.aspx", "UBND Ủy ban nhân dân xã Hòa Hậu tỉnh Hà Nam")</f>
        <v>UBND Ủy ban nhân dân xã Hòa Hậu tỉnh Hà Nam</v>
      </c>
      <c r="C925" s="12" t="s">
        <v>342</v>
      </c>
      <c r="F925" s="5"/>
      <c r="G925" s="5"/>
      <c r="H925" s="5"/>
      <c r="I925" s="2"/>
      <c r="J925" s="2"/>
      <c r="K925" s="2"/>
      <c r="L925" s="2"/>
      <c r="M925" s="2"/>
      <c r="N925" s="5"/>
      <c r="O925" s="5"/>
      <c r="P925" s="5"/>
      <c r="Q925" s="5"/>
    </row>
    <row r="926" spans="1:17" ht="30" customHeight="1" x14ac:dyDescent="0.25">
      <c r="A926" s="2">
        <v>9925</v>
      </c>
      <c r="B926" s="3" t="s">
        <v>163</v>
      </c>
      <c r="C926" s="14" t="s">
        <v>1</v>
      </c>
      <c r="F926" s="5"/>
      <c r="G926" s="5"/>
      <c r="H926" s="5"/>
      <c r="I926" s="2"/>
      <c r="J926" s="2"/>
      <c r="K926" s="2"/>
      <c r="L926" s="2"/>
      <c r="M926" s="2"/>
      <c r="N926" s="5"/>
      <c r="O926" s="5"/>
      <c r="P926" s="5"/>
      <c r="Q926" s="5"/>
    </row>
    <row r="927" spans="1:17" ht="30" customHeight="1" x14ac:dyDescent="0.25">
      <c r="A927" s="2">
        <v>9926</v>
      </c>
      <c r="B927" s="3" t="str">
        <f>HYPERLINK("https://dichvucong.namdinh.gov.vn/portaldvc/KenhTin/dich-vu-cong-truc-tuyen.aspx?_dv=A90C944D-AB9B-5699-5157-0CA45321FA2E", "UBND Ủy ban nhân dân phường Hạ Long tỉnh Nam Định")</f>
        <v>UBND Ủy ban nhân dân phường Hạ Long tỉnh Nam Định</v>
      </c>
      <c r="C927" s="12" t="s">
        <v>342</v>
      </c>
      <c r="F927" s="5"/>
      <c r="G927" s="5"/>
      <c r="H927" s="5"/>
      <c r="I927" s="2"/>
      <c r="J927" s="2"/>
      <c r="K927" s="2"/>
      <c r="L927" s="2"/>
      <c r="M927" s="2"/>
      <c r="N927" s="5"/>
      <c r="O927" s="5"/>
      <c r="P927" s="5"/>
      <c r="Q927" s="5"/>
    </row>
    <row r="928" spans="1:17" ht="30" customHeight="1" x14ac:dyDescent="0.25">
      <c r="A928" s="2">
        <v>9927</v>
      </c>
      <c r="B928" s="1" t="str">
        <f>HYPERLINK("", "Công an phường Trần Tế Xương tỉnh Nam Định")</f>
        <v>Công an phường Trần Tế Xương tỉnh Nam Định</v>
      </c>
      <c r="C928" s="12" t="s">
        <v>342</v>
      </c>
      <c r="F928" s="5"/>
      <c r="G928" s="5"/>
      <c r="H928" s="5"/>
      <c r="I928" s="2"/>
      <c r="J928" s="2"/>
      <c r="K928" s="2"/>
      <c r="L928" s="2"/>
      <c r="M928" s="2"/>
      <c r="N928" s="5"/>
      <c r="O928" s="5"/>
      <c r="P928" s="5"/>
      <c r="Q928" s="5"/>
    </row>
    <row r="929" spans="1:17" ht="30" customHeight="1" x14ac:dyDescent="0.25">
      <c r="A929" s="2">
        <v>9928</v>
      </c>
      <c r="B929" s="3" t="str">
        <f>HYPERLINK("https://dichvucong.namdinh.gov.vn/portaldvc/KenhTin/dich-vu-cong-truc-tuyen.aspx?_dv=6B453A4C-5371-49A6-8364-14BE075C76F0", "UBND Ủy ban nhân dân phường Trần Tế Xương tỉnh Nam Định")</f>
        <v>UBND Ủy ban nhân dân phường Trần Tế Xương tỉnh Nam Định</v>
      </c>
      <c r="C929" s="12" t="s">
        <v>342</v>
      </c>
      <c r="F929" s="5"/>
      <c r="G929" s="5"/>
      <c r="H929" s="5"/>
      <c r="I929" s="2"/>
      <c r="J929" s="2"/>
      <c r="K929" s="2"/>
      <c r="L929" s="2"/>
      <c r="M929" s="2"/>
      <c r="N929" s="5"/>
      <c r="O929" s="5"/>
      <c r="P929" s="5"/>
      <c r="Q929" s="5"/>
    </row>
    <row r="930" spans="1:17" ht="30" customHeight="1" x14ac:dyDescent="0.25">
      <c r="A930" s="2">
        <v>9929</v>
      </c>
      <c r="B930" s="3" t="s">
        <v>164</v>
      </c>
      <c r="C930" s="14" t="s">
        <v>1</v>
      </c>
      <c r="F930" s="5"/>
      <c r="G930" s="5"/>
      <c r="H930" s="5"/>
      <c r="I930" s="2"/>
      <c r="J930" s="2"/>
      <c r="K930" s="2"/>
      <c r="L930" s="2"/>
      <c r="M930" s="2"/>
      <c r="N930" s="5"/>
      <c r="O930" s="5"/>
      <c r="P930" s="5"/>
      <c r="Q930" s="5"/>
    </row>
    <row r="931" spans="1:17" ht="30" customHeight="1" x14ac:dyDescent="0.25">
      <c r="A931" s="2">
        <v>9930</v>
      </c>
      <c r="B931" s="3" t="str">
        <f>HYPERLINK("https://dichvucong.namdinh.gov.vn/portaldvc/KenhTin/dich-vu-cong-truc-tuyen.aspx?_dv=FF816CA2-5134-FA77-02C1-91AC34F0579F", "UBND Ủy ban nhân dân phường Vị Hoàng tỉnh Nam Định")</f>
        <v>UBND Ủy ban nhân dân phường Vị Hoàng tỉnh Nam Định</v>
      </c>
      <c r="C931" s="12" t="s">
        <v>342</v>
      </c>
      <c r="F931" s="5"/>
      <c r="G931" s="5"/>
      <c r="H931" s="5"/>
      <c r="I931" s="2"/>
      <c r="J931" s="2"/>
      <c r="K931" s="2"/>
      <c r="L931" s="2"/>
      <c r="M931" s="2"/>
      <c r="N931" s="5"/>
      <c r="O931" s="5"/>
      <c r="P931" s="5"/>
      <c r="Q931" s="5"/>
    </row>
    <row r="932" spans="1:17" ht="30" customHeight="1" x14ac:dyDescent="0.25">
      <c r="A932" s="2">
        <v>9931</v>
      </c>
      <c r="B932" s="3" t="str">
        <f>HYPERLINK("https://www.facebook.com/p/C%C3%B4ng-an-ph%C6%B0%E1%BB%9Dng-V%E1%BB%8B-Xuy%C3%AAn-TP-Nam-%C4%90%E1%BB%8Bnh-100071150336437/", "Công an phường Vị Xuyên tỉnh Nam Định")</f>
        <v>Công an phường Vị Xuyên tỉnh Nam Định</v>
      </c>
      <c r="C932" s="12" t="s">
        <v>342</v>
      </c>
      <c r="D932" s="11" t="s">
        <v>343</v>
      </c>
      <c r="F932" s="5"/>
      <c r="G932" s="5"/>
      <c r="H932" s="5"/>
      <c r="I932" s="2"/>
      <c r="J932" s="2"/>
      <c r="K932" s="2"/>
      <c r="L932" s="2"/>
      <c r="M932" s="2"/>
      <c r="N932" s="5"/>
      <c r="O932" s="5"/>
      <c r="P932" s="5"/>
      <c r="Q932" s="5"/>
    </row>
    <row r="933" spans="1:17" ht="30" customHeight="1" x14ac:dyDescent="0.25">
      <c r="A933" s="2">
        <v>9932</v>
      </c>
      <c r="B933" s="3" t="str">
        <f>HYPERLINK("https://dichvucong.namdinh.gov.vn/portaldvc/KenhTin/dich-vu-cong-truc-tuyen.aspx?_dv=C4FEB819-8168-68FA-9404-A04DD8EDD9F4", "UBND Ủy ban nhân dân phường Vị Xuyên tỉnh Nam Định")</f>
        <v>UBND Ủy ban nhân dân phường Vị Xuyên tỉnh Nam Định</v>
      </c>
      <c r="C933" s="12" t="s">
        <v>342</v>
      </c>
      <c r="F933" s="5"/>
      <c r="G933" s="5"/>
      <c r="H933" s="5"/>
      <c r="I933" s="2"/>
      <c r="J933" s="2"/>
      <c r="K933" s="2"/>
      <c r="L933" s="2"/>
      <c r="M933" s="2"/>
      <c r="N933" s="5"/>
      <c r="O933" s="5"/>
      <c r="P933" s="5"/>
      <c r="Q933" s="5"/>
    </row>
    <row r="934" spans="1:17" ht="30" customHeight="1" x14ac:dyDescent="0.25">
      <c r="A934" s="2">
        <v>9933</v>
      </c>
      <c r="B934" s="3" t="s">
        <v>165</v>
      </c>
      <c r="C934" s="14" t="s">
        <v>1</v>
      </c>
      <c r="D934" s="13" t="s">
        <v>343</v>
      </c>
      <c r="F934" s="5"/>
      <c r="G934" s="5"/>
      <c r="H934" s="5"/>
      <c r="I934" s="2"/>
      <c r="J934" s="2"/>
      <c r="K934" s="2"/>
      <c r="L934" s="2"/>
      <c r="M934" s="2"/>
      <c r="N934" s="5"/>
      <c r="O934" s="5"/>
      <c r="P934" s="5"/>
      <c r="Q934" s="5"/>
    </row>
    <row r="935" spans="1:17" ht="30" customHeight="1" x14ac:dyDescent="0.25">
      <c r="A935" s="2">
        <v>9934</v>
      </c>
      <c r="B935" s="3" t="str">
        <f>HYPERLINK("https://dichvucong.namdinh.gov.vn/portaldvc/KenhTin/dich-vu-cong-truc-tuyen.aspx?_dv=DF4850ED-1515-B7E6-4C22-92D618504C50", "UBND Ủy ban nhân dân phường Quang Trung tỉnh Nam Định")</f>
        <v>UBND Ủy ban nhân dân phường Quang Trung tỉnh Nam Định</v>
      </c>
      <c r="C935" s="12" t="s">
        <v>342</v>
      </c>
      <c r="F935" s="5"/>
      <c r="G935" s="5"/>
      <c r="H935" s="5"/>
      <c r="I935" s="2"/>
      <c r="J935" s="2"/>
      <c r="K935" s="2"/>
      <c r="L935" s="2"/>
      <c r="M935" s="2"/>
      <c r="N935" s="5"/>
      <c r="O935" s="5"/>
      <c r="P935" s="5"/>
      <c r="Q935" s="5"/>
    </row>
    <row r="936" spans="1:17" ht="30" customHeight="1" x14ac:dyDescent="0.25">
      <c r="A936" s="2">
        <v>9935</v>
      </c>
      <c r="B936" s="3" t="str">
        <f>HYPERLINK("https://www.facebook.com/p/C%C3%B4ng-an-ph%C6%B0%E1%BB%9Dng-C%E1%BB%ADa-B%E1%BA%AFc-TP-Nam-%C4%90%E1%BB%8Bnh-100064886926843/", "Công an phường Cửa Bắc tỉnh Nam Định")</f>
        <v>Công an phường Cửa Bắc tỉnh Nam Định</v>
      </c>
      <c r="C936" s="12" t="s">
        <v>342</v>
      </c>
      <c r="F936" s="5"/>
      <c r="G936" s="5"/>
      <c r="H936" s="5"/>
      <c r="I936" s="2"/>
      <c r="J936" s="2"/>
      <c r="K936" s="2"/>
      <c r="L936" s="2"/>
      <c r="M936" s="2"/>
      <c r="N936" s="5"/>
      <c r="O936" s="5"/>
      <c r="P936" s="5"/>
      <c r="Q936" s="5"/>
    </row>
    <row r="937" spans="1:17" ht="30" customHeight="1" x14ac:dyDescent="0.25">
      <c r="A937" s="2">
        <v>9936</v>
      </c>
      <c r="B937" s="3" t="str">
        <f>HYPERLINK("https://dichvucong.namdinh.gov.vn/portaldvc/KenhTin/dich-vu-cong-truc-tuyen.aspx?_dv=90401729-80E1-FD68-8976-EEBCC8017794", "UBND Ủy ban nhân dân phường Cửa Bắc tỉnh Nam Định")</f>
        <v>UBND Ủy ban nhân dân phường Cửa Bắc tỉnh Nam Định</v>
      </c>
      <c r="C937" s="12" t="s">
        <v>342</v>
      </c>
      <c r="F937" s="5"/>
      <c r="G937" s="5"/>
      <c r="H937" s="5"/>
      <c r="I937" s="2"/>
      <c r="J937" s="2"/>
      <c r="K937" s="2"/>
      <c r="L937" s="2"/>
      <c r="M937" s="2"/>
      <c r="N937" s="5"/>
      <c r="O937" s="5"/>
      <c r="P937" s="5"/>
      <c r="Q937" s="5"/>
    </row>
    <row r="938" spans="1:17" ht="30" customHeight="1" x14ac:dyDescent="0.25">
      <c r="A938" s="2">
        <v>9937</v>
      </c>
      <c r="B938" s="3" t="str">
        <f>HYPERLINK("https://www.facebook.com/p/C%C3%B4ng-An-Ph%C6%B0%E1%BB%9Dng-Nguy%E1%BB%85n-Du-Tp-Nam-%C4%90%E1%BB%8Bnh-100072241009035/", "Công an phường Nguyễn Du tỉnh Nam Định")</f>
        <v>Công an phường Nguyễn Du tỉnh Nam Định</v>
      </c>
      <c r="C938" s="12" t="s">
        <v>342</v>
      </c>
      <c r="F938" s="5"/>
      <c r="G938" s="5"/>
      <c r="H938" s="5"/>
      <c r="I938" s="2"/>
      <c r="J938" s="2"/>
      <c r="K938" s="2"/>
      <c r="L938" s="2"/>
      <c r="M938" s="2"/>
      <c r="N938" s="5"/>
      <c r="O938" s="5"/>
      <c r="P938" s="5"/>
      <c r="Q938" s="5"/>
    </row>
    <row r="939" spans="1:17" ht="30" customHeight="1" x14ac:dyDescent="0.25">
      <c r="A939" s="2">
        <v>9938</v>
      </c>
      <c r="B939" s="3" t="str">
        <f>HYPERLINK("https://dichvucong.namdinh.gov.vn/portaldvc/KenhTin/dich-vu-cong-truc-tuyen.aspx?_dv=326DD278-DF95-3ABC-9BB3-5FCE85F8D01A", "UBND Ủy ban nhân dân phường Nguyễn Du tỉnh Nam Định")</f>
        <v>UBND Ủy ban nhân dân phường Nguyễn Du tỉnh Nam Định</v>
      </c>
      <c r="C939" s="12" t="s">
        <v>342</v>
      </c>
      <c r="F939" s="5"/>
      <c r="G939" s="5"/>
      <c r="H939" s="5"/>
      <c r="I939" s="2"/>
      <c r="J939" s="2"/>
      <c r="K939" s="2"/>
      <c r="L939" s="2"/>
      <c r="M939" s="2"/>
      <c r="N939" s="5"/>
      <c r="O939" s="5"/>
      <c r="P939" s="5"/>
      <c r="Q939" s="5"/>
    </row>
    <row r="940" spans="1:17" ht="30" customHeight="1" x14ac:dyDescent="0.25">
      <c r="A940" s="2">
        <v>9939</v>
      </c>
      <c r="B940" s="1" t="str">
        <f>HYPERLINK("", "Công an phường Bà Triệu tỉnh Nam Định")</f>
        <v>Công an phường Bà Triệu tỉnh Nam Định</v>
      </c>
      <c r="C940" s="12" t="s">
        <v>342</v>
      </c>
      <c r="F940" s="5"/>
      <c r="G940" s="5"/>
      <c r="H940" s="5"/>
      <c r="I940" s="2"/>
      <c r="J940" s="2"/>
      <c r="K940" s="2"/>
      <c r="L940" s="2"/>
      <c r="M940" s="2"/>
      <c r="N940" s="5"/>
      <c r="O940" s="5"/>
      <c r="P940" s="5"/>
      <c r="Q940" s="5"/>
    </row>
    <row r="941" spans="1:17" ht="30" customHeight="1" x14ac:dyDescent="0.25">
      <c r="A941" s="2">
        <v>9940</v>
      </c>
      <c r="B941" s="3" t="str">
        <f>HYPERLINK("https://dichvucong.namdinh.gov.vn/portaldvc/KenhTin/dich-vu-cong-truc-tuyen.aspx?_dv=624FEE64-783D-3867-D0E4-A562B85F112C", "UBND Ủy ban nhân dân phường Bà Triệu tỉnh Nam Định")</f>
        <v>UBND Ủy ban nhân dân phường Bà Triệu tỉnh Nam Định</v>
      </c>
      <c r="C941" s="12" t="s">
        <v>342</v>
      </c>
      <c r="F941" s="5"/>
      <c r="G941" s="5"/>
      <c r="H941" s="5"/>
      <c r="I941" s="2"/>
      <c r="J941" s="2"/>
      <c r="K941" s="2"/>
      <c r="L941" s="2"/>
      <c r="M941" s="2"/>
      <c r="N941" s="5"/>
      <c r="O941" s="5"/>
      <c r="P941" s="5"/>
      <c r="Q941" s="5"/>
    </row>
    <row r="942" spans="1:17" ht="30" customHeight="1" x14ac:dyDescent="0.25">
      <c r="A942" s="2">
        <v>9941</v>
      </c>
      <c r="B942" s="3" t="s">
        <v>166</v>
      </c>
      <c r="C942" s="14" t="s">
        <v>1</v>
      </c>
      <c r="F942" s="5"/>
      <c r="G942" s="5"/>
      <c r="H942" s="5"/>
      <c r="I942" s="2"/>
      <c r="J942" s="2"/>
      <c r="K942" s="2"/>
      <c r="L942" s="2"/>
      <c r="M942" s="2"/>
      <c r="N942" s="5"/>
      <c r="O942" s="5"/>
      <c r="P942" s="5"/>
      <c r="Q942" s="5"/>
    </row>
    <row r="943" spans="1:17" ht="30" customHeight="1" x14ac:dyDescent="0.25">
      <c r="A943" s="2">
        <v>9942</v>
      </c>
      <c r="B943" s="3" t="str">
        <f>HYPERLINK("https://dichvucong.namdinh.gov.vn/portaldvc/KenhTin/dich-vu-cong-truc-tuyen.aspx?_dv=E5175862-479C-F7B5-5DC2-2ED2D479CD8E", "UBND Ủy ban nhân dân phường Trường Thi tỉnh Nam Định")</f>
        <v>UBND Ủy ban nhân dân phường Trường Thi tỉnh Nam Định</v>
      </c>
      <c r="C943" s="12" t="s">
        <v>342</v>
      </c>
      <c r="F943" s="5"/>
      <c r="G943" s="5"/>
      <c r="H943" s="5"/>
      <c r="I943" s="2"/>
      <c r="J943" s="2"/>
      <c r="K943" s="2"/>
      <c r="L943" s="2"/>
      <c r="M943" s="2"/>
      <c r="N943" s="5"/>
      <c r="O943" s="5"/>
      <c r="P943" s="5"/>
      <c r="Q943" s="5"/>
    </row>
    <row r="944" spans="1:17" ht="30" customHeight="1" x14ac:dyDescent="0.25">
      <c r="A944" s="2">
        <v>9943</v>
      </c>
      <c r="B944" s="3" t="s">
        <v>167</v>
      </c>
      <c r="C944" s="14" t="s">
        <v>1</v>
      </c>
      <c r="F944" s="5"/>
      <c r="G944" s="5"/>
      <c r="H944" s="5"/>
      <c r="I944" s="2"/>
      <c r="J944" s="2"/>
      <c r="K944" s="2"/>
      <c r="L944" s="2"/>
      <c r="M944" s="2"/>
      <c r="N944" s="5"/>
      <c r="O944" s="5"/>
      <c r="P944" s="5"/>
      <c r="Q944" s="5"/>
    </row>
    <row r="945" spans="1:17" ht="30" customHeight="1" x14ac:dyDescent="0.25">
      <c r="A945" s="2">
        <v>9944</v>
      </c>
      <c r="B945" s="3" t="str">
        <f>HYPERLINK("https://hcc.namdinh.gov.vn/portaldvc/KenhTin/dich-vu-cong-truc-tuyen.aspx?_dv=20342527-4469-C599-EB08-9B6EBD0EC40C", "UBND Ủy ban nhân dân phường Phan Đình Phùng tỉnh Nam Định")</f>
        <v>UBND Ủy ban nhân dân phường Phan Đình Phùng tỉnh Nam Định</v>
      </c>
      <c r="C945" s="12" t="s">
        <v>342</v>
      </c>
      <c r="F945" s="5"/>
      <c r="G945" s="5"/>
      <c r="H945" s="5"/>
      <c r="I945" s="2"/>
      <c r="J945" s="2"/>
      <c r="K945" s="2"/>
      <c r="L945" s="2"/>
      <c r="M945" s="2"/>
      <c r="N945" s="5"/>
      <c r="O945" s="5"/>
      <c r="P945" s="5"/>
      <c r="Q945" s="5"/>
    </row>
    <row r="946" spans="1:17" ht="30" customHeight="1" x14ac:dyDescent="0.25">
      <c r="A946" s="2">
        <v>9945</v>
      </c>
      <c r="B946" s="1" t="str">
        <f>HYPERLINK("", "Công an phường Ngô Quyền tỉnh Nam Định")</f>
        <v>Công an phường Ngô Quyền tỉnh Nam Định</v>
      </c>
      <c r="C946" s="12" t="s">
        <v>342</v>
      </c>
      <c r="F946" s="5"/>
      <c r="G946" s="5"/>
      <c r="H946" s="5"/>
      <c r="I946" s="2"/>
      <c r="J946" s="2"/>
      <c r="K946" s="2"/>
      <c r="L946" s="2"/>
      <c r="M946" s="2"/>
      <c r="N946" s="5"/>
      <c r="O946" s="5"/>
      <c r="P946" s="5"/>
      <c r="Q946" s="5"/>
    </row>
    <row r="947" spans="1:17" ht="30" customHeight="1" x14ac:dyDescent="0.25">
      <c r="A947" s="2">
        <v>9946</v>
      </c>
      <c r="B947" s="3" t="str">
        <f>HYPERLINK("https://dichvucong.namdinh.gov.vn/portaldvc/KenhTin/dich-vu-cong-truc-tuyen.aspx?_dv=DB9C9D0B-0D5B-3460-84F1-1387085176D9", "UBND Ủy ban nhân dân phường Ngô Quyền tỉnh Nam Định")</f>
        <v>UBND Ủy ban nhân dân phường Ngô Quyền tỉnh Nam Định</v>
      </c>
      <c r="C947" s="12" t="s">
        <v>342</v>
      </c>
      <c r="F947" s="5"/>
      <c r="G947" s="5"/>
      <c r="H947" s="5"/>
      <c r="I947" s="2"/>
      <c r="J947" s="2"/>
      <c r="K947" s="2"/>
      <c r="L947" s="2"/>
      <c r="M947" s="2"/>
      <c r="N947" s="5"/>
      <c r="O947" s="5"/>
      <c r="P947" s="5"/>
      <c r="Q947" s="5"/>
    </row>
    <row r="948" spans="1:17" ht="30" customHeight="1" x14ac:dyDescent="0.25">
      <c r="A948" s="2">
        <v>9947</v>
      </c>
      <c r="B948" s="3" t="str">
        <f>HYPERLINK("https://www.facebook.com/p/Tin-t%E1%BB%A9c-ph%C6%B0%E1%BB%9Dng-Tr%E1%BA%A7n-H%C6%B0ng-%C4%90%E1%BA%A1o-TP-Nam-%C4%90%E1%BB%8Bnh-100071437721305/?locale=hi_IN", "Công an phường Trần Hưng Đạo tỉnh Nam Định")</f>
        <v>Công an phường Trần Hưng Đạo tỉnh Nam Định</v>
      </c>
      <c r="C948" s="12" t="s">
        <v>342</v>
      </c>
      <c r="F948" s="5"/>
      <c r="G948" s="5"/>
      <c r="H948" s="5"/>
      <c r="I948" s="2"/>
      <c r="J948" s="2"/>
      <c r="K948" s="2"/>
      <c r="L948" s="2"/>
      <c r="M948" s="2"/>
      <c r="N948" s="5"/>
      <c r="O948" s="5"/>
      <c r="P948" s="5"/>
      <c r="Q948" s="5"/>
    </row>
    <row r="949" spans="1:17" ht="30" customHeight="1" x14ac:dyDescent="0.25">
      <c r="A949" s="2">
        <v>9948</v>
      </c>
      <c r="B949" s="3" t="str">
        <f>HYPERLINK("https://dichvucong.namdinh.gov.vn/portaldvc/KenhTin/dich-vu-cong-truc-tuyen.aspx?_dv=D0FD2A44-7D1D-6331-DBCD-292E2547FD8C", "UBND Ủy ban nhân dân phường Trần Hưng Đạo tỉnh Nam Định")</f>
        <v>UBND Ủy ban nhân dân phường Trần Hưng Đạo tỉnh Nam Định</v>
      </c>
      <c r="C949" s="12" t="s">
        <v>342</v>
      </c>
      <c r="F949" s="5"/>
      <c r="G949" s="5"/>
      <c r="H949" s="5"/>
      <c r="I949" s="2"/>
      <c r="J949" s="2"/>
      <c r="K949" s="2"/>
      <c r="L949" s="2"/>
      <c r="M949" s="2"/>
      <c r="N949" s="5"/>
      <c r="O949" s="5"/>
      <c r="P949" s="5"/>
      <c r="Q949" s="5"/>
    </row>
    <row r="950" spans="1:17" ht="30" customHeight="1" x14ac:dyDescent="0.25">
      <c r="A950" s="2">
        <v>9949</v>
      </c>
      <c r="B950" s="3" t="s">
        <v>168</v>
      </c>
      <c r="C950" s="14" t="s">
        <v>1</v>
      </c>
      <c r="F950" s="5"/>
      <c r="G950" s="5"/>
      <c r="H950" s="5"/>
      <c r="I950" s="2"/>
      <c r="J950" s="2"/>
      <c r="K950" s="2"/>
      <c r="L950" s="2"/>
      <c r="M950" s="2"/>
      <c r="N950" s="5"/>
      <c r="O950" s="5"/>
      <c r="P950" s="5"/>
      <c r="Q950" s="5"/>
    </row>
    <row r="951" spans="1:17" ht="30" customHeight="1" x14ac:dyDescent="0.25">
      <c r="A951" s="2">
        <v>9950</v>
      </c>
      <c r="B951" s="3" t="str">
        <f>HYPERLINK("https://dichvucong.namdinh.gov.vn/portaldvc/KenhTin/dich-vu-cong-truc-tuyen.aspx?_dv=12DE7E79-4DC7-C795-1996-20FCCE687D20", "UBND Ủy ban nhân dân phường Trần Đăng Ninh tỉnh Nam Định")</f>
        <v>UBND Ủy ban nhân dân phường Trần Đăng Ninh tỉnh Nam Định</v>
      </c>
      <c r="C951" s="12" t="s">
        <v>342</v>
      </c>
      <c r="F951" s="5"/>
      <c r="G951" s="5"/>
      <c r="H951" s="5"/>
      <c r="I951" s="2"/>
      <c r="J951" s="2"/>
      <c r="K951" s="2"/>
      <c r="L951" s="2"/>
      <c r="M951" s="2"/>
      <c r="N951" s="5"/>
      <c r="O951" s="5"/>
      <c r="P951" s="5"/>
      <c r="Q951" s="5"/>
    </row>
    <row r="952" spans="1:17" ht="30" customHeight="1" x14ac:dyDescent="0.25">
      <c r="A952" s="2">
        <v>9951</v>
      </c>
      <c r="B952" s="1" t="str">
        <f>HYPERLINK("https://www.facebook.com/profile.php?id=100091305521069", "Công an phường Năng Tĩnh tỉnh Nam Định")</f>
        <v>Công an phường Năng Tĩnh tỉnh Nam Định</v>
      </c>
      <c r="C952" s="12" t="s">
        <v>342</v>
      </c>
      <c r="D952" s="13" t="s">
        <v>343</v>
      </c>
      <c r="F952" s="5"/>
      <c r="G952" s="5"/>
      <c r="H952" s="5"/>
      <c r="I952" s="2"/>
      <c r="J952" s="2"/>
      <c r="K952" s="2"/>
      <c r="L952" s="2"/>
      <c r="M952" s="2"/>
      <c r="N952" s="5"/>
      <c r="O952" s="5"/>
      <c r="P952" s="5"/>
      <c r="Q952" s="5"/>
    </row>
    <row r="953" spans="1:17" ht="30" customHeight="1" x14ac:dyDescent="0.25">
      <c r="A953" s="2">
        <v>9952</v>
      </c>
      <c r="B953" s="3" t="str">
        <f>HYPERLINK("https://dichvucong.namdinh.gov.vn/portaldvc/KenhTin/dich-vu-cong-truc-tuyen.aspx?_dv=A0072BE6-4BB2-AE06-5ECA-6E26C51304FA", "UBND Ủy ban nhân dân phường Năng Tĩnh tỉnh Nam Định")</f>
        <v>UBND Ủy ban nhân dân phường Năng Tĩnh tỉnh Nam Định</v>
      </c>
      <c r="C953" s="12" t="s">
        <v>342</v>
      </c>
      <c r="F953" s="5"/>
      <c r="G953" s="5"/>
      <c r="H953" s="5"/>
      <c r="I953" s="2"/>
      <c r="J953" s="2"/>
      <c r="K953" s="2"/>
      <c r="L953" s="2"/>
      <c r="M953" s="2"/>
      <c r="N953" s="5"/>
      <c r="O953" s="5"/>
      <c r="P953" s="5"/>
      <c r="Q953" s="5"/>
    </row>
    <row r="954" spans="1:17" ht="30" customHeight="1" x14ac:dyDescent="0.25">
      <c r="A954" s="2">
        <v>9953</v>
      </c>
      <c r="B954" s="3" t="str">
        <f>HYPERLINK("https://www.facebook.com/p/C%C3%B4ng-an-ph%C6%B0%E1%BB%9Dng-V%C4%83n-Mi%E1%BA%BFu-TP-Nam-%C4%90%E1%BB%8Bnh-100063556363214/", "Công an phường Văn Miếu tỉnh Nam Định")</f>
        <v>Công an phường Văn Miếu tỉnh Nam Định</v>
      </c>
      <c r="C954" s="12" t="s">
        <v>342</v>
      </c>
      <c r="F954" s="5"/>
      <c r="G954" s="5"/>
      <c r="H954" s="5"/>
      <c r="I954" s="2"/>
      <c r="J954" s="2"/>
      <c r="K954" s="2"/>
      <c r="L954" s="2"/>
      <c r="M954" s="2"/>
      <c r="N954" s="5"/>
      <c r="O954" s="5"/>
      <c r="P954" s="5"/>
      <c r="Q954" s="5"/>
    </row>
    <row r="955" spans="1:17" ht="30" customHeight="1" x14ac:dyDescent="0.25">
      <c r="A955" s="2">
        <v>9954</v>
      </c>
      <c r="B955" s="3" t="str">
        <f>HYPERLINK("https://dichvucong.namdinh.gov.vn/portaldvc/KenhTin/dich-vu-cong-truc-tuyen.aspx?_dv=EBAD3BA1-812D-3AA1-0CDD-48C27EAE5F5D", "UBND Ủy ban nhân dân phường Văn Miếu tỉnh Nam Định")</f>
        <v>UBND Ủy ban nhân dân phường Văn Miếu tỉnh Nam Định</v>
      </c>
      <c r="C955" s="12" t="s">
        <v>342</v>
      </c>
      <c r="F955" s="5"/>
      <c r="G955" s="5"/>
      <c r="H955" s="5"/>
      <c r="I955" s="2"/>
      <c r="J955" s="2"/>
      <c r="K955" s="2"/>
      <c r="L955" s="2"/>
      <c r="M955" s="2"/>
      <c r="N955" s="5"/>
      <c r="O955" s="5"/>
      <c r="P955" s="5"/>
      <c r="Q955" s="5"/>
    </row>
    <row r="956" spans="1:17" ht="30" customHeight="1" x14ac:dyDescent="0.25">
      <c r="A956" s="2">
        <v>9955</v>
      </c>
      <c r="B956" s="3" t="str">
        <f>HYPERLINK("https://www.facebook.com/tranquangkhai.namdinh113/", "Công an phường Trần Quang Khải tỉnh Nam Định")</f>
        <v>Công an phường Trần Quang Khải tỉnh Nam Định</v>
      </c>
      <c r="C956" s="12" t="s">
        <v>342</v>
      </c>
      <c r="F956" s="5"/>
      <c r="G956" s="5"/>
      <c r="H956" s="5"/>
      <c r="I956" s="2"/>
      <c r="J956" s="2"/>
      <c r="K956" s="2"/>
      <c r="L956" s="2"/>
      <c r="M956" s="2"/>
      <c r="N956" s="5"/>
      <c r="O956" s="5"/>
      <c r="P956" s="5"/>
      <c r="Q956" s="5"/>
    </row>
    <row r="957" spans="1:17" ht="30" customHeight="1" x14ac:dyDescent="0.25">
      <c r="A957" s="2">
        <v>9956</v>
      </c>
      <c r="B957" s="3" t="str">
        <f>HYPERLINK("https://dichvucong.namdinh.gov.vn/portaldvc/KenhTin/dich-vu-cong-truc-tuyen.aspx?_dv=937B4F73-DA3B-5977-58D7-7A533CD398DB", "UBND Ủy ban nhân dân phường Trần Quang Khải tỉnh Nam Định")</f>
        <v>UBND Ủy ban nhân dân phường Trần Quang Khải tỉnh Nam Định</v>
      </c>
      <c r="C957" s="12" t="s">
        <v>342</v>
      </c>
      <c r="F957" s="5"/>
      <c r="G957" s="5"/>
      <c r="H957" s="5"/>
      <c r="I957" s="2"/>
      <c r="J957" s="2"/>
      <c r="K957" s="2"/>
      <c r="L957" s="2"/>
      <c r="M957" s="2"/>
      <c r="N957" s="5"/>
      <c r="O957" s="5"/>
      <c r="P957" s="5"/>
      <c r="Q957" s="5"/>
    </row>
    <row r="958" spans="1:17" ht="30" customHeight="1" x14ac:dyDescent="0.25">
      <c r="A958" s="2">
        <v>9957</v>
      </c>
      <c r="B958" s="3" t="s">
        <v>169</v>
      </c>
      <c r="C958" s="14" t="s">
        <v>1</v>
      </c>
      <c r="F958" s="5"/>
      <c r="G958" s="5"/>
      <c r="H958" s="5"/>
      <c r="I958" s="2"/>
      <c r="J958" s="2"/>
      <c r="K958" s="2"/>
      <c r="L958" s="2"/>
      <c r="M958" s="2"/>
      <c r="N958" s="5"/>
      <c r="O958" s="5"/>
      <c r="P958" s="5"/>
      <c r="Q958" s="5"/>
    </row>
    <row r="959" spans="1:17" ht="30" customHeight="1" x14ac:dyDescent="0.25">
      <c r="A959" s="2">
        <v>9958</v>
      </c>
      <c r="B959" s="3" t="str">
        <f>HYPERLINK("https://dichvucong.namdinh.gov.vn/portaldvc/KenhTin/dich-vu-cong-truc-tuyen.aspx?_dv=B8EDAEFA-3D37-C39D-A6DD-6D65DD202C7E", "UBND Ủy ban nhân dân phường Thống Nhất tỉnh Nam Định")</f>
        <v>UBND Ủy ban nhân dân phường Thống Nhất tỉnh Nam Định</v>
      </c>
      <c r="C959" s="12" t="s">
        <v>342</v>
      </c>
      <c r="F959" s="5"/>
      <c r="G959" s="5"/>
      <c r="H959" s="5"/>
      <c r="I959" s="2"/>
      <c r="J959" s="2"/>
      <c r="K959" s="2"/>
      <c r="L959" s="2"/>
      <c r="M959" s="2"/>
      <c r="N959" s="5"/>
      <c r="O959" s="5"/>
      <c r="P959" s="5"/>
      <c r="Q959" s="5"/>
    </row>
    <row r="960" spans="1:17" ht="30" customHeight="1" x14ac:dyDescent="0.25">
      <c r="A960" s="2">
        <v>9959</v>
      </c>
      <c r="B960" s="3" t="str">
        <f>HYPERLINK("https://www.facebook.com/p/C%C3%B4ng-an-ph%C6%B0%E1%BB%9Dng-L%E1%BB%99c-H%E1%BA%A1-100071841109554/", "Công an phường Lộc Hạ tỉnh Nam Định")</f>
        <v>Công an phường Lộc Hạ tỉnh Nam Định</v>
      </c>
      <c r="C960" s="12" t="s">
        <v>342</v>
      </c>
      <c r="F960" s="5"/>
      <c r="G960" s="5"/>
      <c r="H960" s="5"/>
      <c r="I960" s="2"/>
      <c r="J960" s="2"/>
      <c r="K960" s="2"/>
      <c r="L960" s="2"/>
      <c r="M960" s="2"/>
      <c r="N960" s="5"/>
      <c r="O960" s="5"/>
      <c r="P960" s="5"/>
      <c r="Q960" s="5"/>
    </row>
    <row r="961" spans="1:17" ht="30" customHeight="1" x14ac:dyDescent="0.25">
      <c r="A961" s="2">
        <v>9960</v>
      </c>
      <c r="B961" s="3" t="str">
        <f>HYPERLINK("https://dichvucong.namdinh.gov.vn/portaldvc/KenhTin/dich-vu-cong-truc-tuyen.aspx?_dv=CD0A1A48-FB79-D086-39C4-BF7B8B9A7C35", "UBND Ủy ban nhân dân phường Lộc Hạ tỉnh Nam Định")</f>
        <v>UBND Ủy ban nhân dân phường Lộc Hạ tỉnh Nam Định</v>
      </c>
      <c r="C961" s="12" t="s">
        <v>342</v>
      </c>
      <c r="F961" s="5"/>
      <c r="G961" s="5"/>
      <c r="H961" s="5"/>
      <c r="I961" s="2"/>
      <c r="J961" s="2"/>
      <c r="K961" s="2"/>
      <c r="L961" s="2"/>
      <c r="M961" s="2"/>
      <c r="N961" s="5"/>
      <c r="O961" s="5"/>
      <c r="P961" s="5"/>
      <c r="Q961" s="5"/>
    </row>
    <row r="962" spans="1:17" ht="30" customHeight="1" x14ac:dyDescent="0.25">
      <c r="A962" s="2">
        <v>9961</v>
      </c>
      <c r="B962" s="3" t="s">
        <v>170</v>
      </c>
      <c r="C962" s="14" t="s">
        <v>1</v>
      </c>
      <c r="F962" s="5"/>
      <c r="G962" s="5"/>
      <c r="H962" s="5"/>
      <c r="I962" s="2"/>
      <c r="J962" s="2"/>
      <c r="K962" s="2"/>
      <c r="L962" s="2"/>
      <c r="M962" s="2"/>
      <c r="N962" s="5"/>
      <c r="O962" s="5"/>
      <c r="P962" s="5"/>
      <c r="Q962" s="5"/>
    </row>
    <row r="963" spans="1:17" ht="30" customHeight="1" x14ac:dyDescent="0.25">
      <c r="A963" s="2">
        <v>9962</v>
      </c>
      <c r="B963" s="3" t="str">
        <f>HYPERLINK("https://dichvucong.namdinh.gov.vn/portaldvc/KenhTin/dich-vu-cong-truc-tuyen.aspx?_dv=F6FF406E-29A0-2B9D-A9A1-325B886E3F40", "UBND Ủy ban nhân dân phường Lộc Vượng tỉnh Nam Định")</f>
        <v>UBND Ủy ban nhân dân phường Lộc Vượng tỉnh Nam Định</v>
      </c>
      <c r="C963" s="12" t="s">
        <v>342</v>
      </c>
      <c r="F963" s="5"/>
      <c r="G963" s="5"/>
      <c r="H963" s="5"/>
      <c r="I963" s="2"/>
      <c r="J963" s="2"/>
      <c r="K963" s="2"/>
      <c r="L963" s="2"/>
      <c r="M963" s="2"/>
      <c r="N963" s="5"/>
      <c r="O963" s="5"/>
      <c r="P963" s="5"/>
      <c r="Q963" s="5"/>
    </row>
    <row r="964" spans="1:17" ht="30" customHeight="1" x14ac:dyDescent="0.25">
      <c r="A964" s="2">
        <v>9963</v>
      </c>
      <c r="B964" s="1" t="str">
        <f>HYPERLINK("", "Công an phường Cửa Nam tỉnh Nam Định")</f>
        <v>Công an phường Cửa Nam tỉnh Nam Định</v>
      </c>
      <c r="C964" s="13" t="s">
        <v>342</v>
      </c>
      <c r="F964" s="5"/>
      <c r="G964" s="5"/>
      <c r="H964" s="5"/>
      <c r="I964" s="2"/>
      <c r="J964" s="2"/>
      <c r="K964" s="2"/>
      <c r="L964" s="2"/>
      <c r="M964" s="2"/>
      <c r="N964" s="5"/>
      <c r="O964" s="5"/>
      <c r="P964" s="5"/>
      <c r="Q964" s="5"/>
    </row>
    <row r="965" spans="1:17" ht="30" customHeight="1" x14ac:dyDescent="0.25">
      <c r="A965" s="2">
        <v>9964</v>
      </c>
      <c r="B965" s="3" t="str">
        <f>HYPERLINK("https://dichvucong.namdinh.gov.vn/portaldvc/KenhTin/dich-vu-cong-truc-tuyen.aspx?_dv=52ACAC4B-4898-D2EA-F61E-274935F8584A", "UBND Ủy ban nhân dân phường Cửa Nam tỉnh Nam Định")</f>
        <v>UBND Ủy ban nhân dân phường Cửa Nam tỉnh Nam Định</v>
      </c>
      <c r="C965" s="12" t="s">
        <v>342</v>
      </c>
      <c r="F965" s="5"/>
      <c r="G965" s="5"/>
      <c r="H965" s="5"/>
      <c r="I965" s="2"/>
      <c r="J965" s="2"/>
      <c r="K965" s="2"/>
      <c r="L965" s="2"/>
      <c r="M965" s="2"/>
      <c r="N965" s="5"/>
      <c r="O965" s="5"/>
      <c r="P965" s="5"/>
      <c r="Q965" s="5"/>
    </row>
    <row r="966" spans="1:17" ht="30" customHeight="1" x14ac:dyDescent="0.25">
      <c r="A966" s="2">
        <v>9965</v>
      </c>
      <c r="B966" s="3" t="s">
        <v>171</v>
      </c>
      <c r="C966" s="14" t="s">
        <v>1</v>
      </c>
      <c r="F966" s="5"/>
      <c r="G966" s="5"/>
      <c r="H966" s="5"/>
      <c r="I966" s="2"/>
      <c r="J966" s="2"/>
      <c r="K966" s="2"/>
      <c r="L966" s="2"/>
      <c r="M966" s="2"/>
      <c r="N966" s="5"/>
      <c r="O966" s="5"/>
      <c r="P966" s="5"/>
      <c r="Q966" s="5"/>
    </row>
    <row r="967" spans="1:17" ht="30" customHeight="1" x14ac:dyDescent="0.25">
      <c r="A967" s="2">
        <v>9966</v>
      </c>
      <c r="B967" s="3" t="str">
        <f>HYPERLINK("https://dichvucong.namdinh.gov.vn/portaldvc/KenhTin/dich-vu-cong-truc-tuyen.aspx?_dv=48D65326-9E9A-6C6D-443E-29F9D2676B41", "UBND Ủy ban nhân dân xã Lộc Hòa tỉnh Nam Định")</f>
        <v>UBND Ủy ban nhân dân xã Lộc Hòa tỉnh Nam Định</v>
      </c>
      <c r="C967" s="12" t="s">
        <v>342</v>
      </c>
      <c r="F967" s="5"/>
      <c r="G967" s="5"/>
      <c r="H967" s="5"/>
      <c r="I967" s="2"/>
      <c r="J967" s="2"/>
      <c r="K967" s="2"/>
      <c r="L967" s="2"/>
      <c r="M967" s="2"/>
      <c r="N967" s="5"/>
      <c r="O967" s="5"/>
      <c r="P967" s="5"/>
      <c r="Q967" s="5"/>
    </row>
    <row r="968" spans="1:17" ht="30" customHeight="1" x14ac:dyDescent="0.25">
      <c r="A968" s="2">
        <v>9967</v>
      </c>
      <c r="B968" s="1" t="str">
        <f>HYPERLINK("", "Công an xã Nam Phong tỉnh Nam Định")</f>
        <v>Công an xã Nam Phong tỉnh Nam Định</v>
      </c>
      <c r="C968" s="12" t="s">
        <v>342</v>
      </c>
      <c r="D968" s="13"/>
      <c r="F968" s="5"/>
      <c r="G968" s="5"/>
      <c r="H968" s="5"/>
      <c r="I968" s="2"/>
      <c r="J968" s="2"/>
      <c r="K968" s="2"/>
      <c r="L968" s="2"/>
      <c r="M968" s="2"/>
      <c r="N968" s="5"/>
      <c r="O968" s="5"/>
      <c r="P968" s="5"/>
      <c r="Q968" s="5"/>
    </row>
    <row r="969" spans="1:17" ht="30" customHeight="1" x14ac:dyDescent="0.25">
      <c r="A969" s="2">
        <v>9968</v>
      </c>
      <c r="B969" s="3" t="str">
        <f>HYPERLINK("https://dichvucong.namdinh.gov.vn/portaldvc/KenhTin/dich-vu-cong-truc-tuyen.aspx?_dv=3961F610-C2A7-DD74-E67E-31926DE20501", "UBND Ủy ban nhân dân xã Nam Phong tỉnh Nam Định")</f>
        <v>UBND Ủy ban nhân dân xã Nam Phong tỉnh Nam Định</v>
      </c>
      <c r="C969" s="12" t="s">
        <v>342</v>
      </c>
      <c r="F969" s="5"/>
      <c r="G969" s="5"/>
      <c r="H969" s="5"/>
      <c r="I969" s="2"/>
      <c r="J969" s="2"/>
      <c r="K969" s="2"/>
      <c r="L969" s="2"/>
      <c r="M969" s="2"/>
      <c r="N969" s="5"/>
      <c r="O969" s="5"/>
      <c r="P969" s="5"/>
      <c r="Q969" s="5"/>
    </row>
    <row r="970" spans="1:17" ht="30" customHeight="1" x14ac:dyDescent="0.25">
      <c r="A970" s="2">
        <v>9969</v>
      </c>
      <c r="B970" s="1" t="str">
        <f>HYPERLINK("", "Công an xã Mỹ Xá tỉnh Nam Định")</f>
        <v>Công an xã Mỹ Xá tỉnh Nam Định</v>
      </c>
      <c r="C970" s="12" t="s">
        <v>342</v>
      </c>
      <c r="F970" s="5"/>
      <c r="G970" s="5"/>
      <c r="H970" s="5"/>
      <c r="I970" s="2"/>
      <c r="J970" s="2"/>
      <c r="K970" s="2"/>
      <c r="L970" s="2"/>
      <c r="M970" s="2"/>
      <c r="N970" s="5"/>
      <c r="O970" s="5"/>
      <c r="P970" s="5"/>
      <c r="Q970" s="5"/>
    </row>
    <row r="971" spans="1:17" ht="30" customHeight="1" x14ac:dyDescent="0.25">
      <c r="A971" s="2">
        <v>9970</v>
      </c>
      <c r="B971" s="3" t="str">
        <f>HYPERLINK("https://dichvucong.namdinh.gov.vn/portaldvc/KenhTin/dich-vu-cong-truc-tuyen.aspx?_dv=1984F7D5-4A64-D74D-3DCE-48AFB432B5AF", "UBND Ủy ban nhân dân xã Mỹ Xá tỉnh Nam Định")</f>
        <v>UBND Ủy ban nhân dân xã Mỹ Xá tỉnh Nam Định</v>
      </c>
      <c r="C971" s="12" t="s">
        <v>342</v>
      </c>
      <c r="F971" s="5"/>
      <c r="G971" s="5"/>
      <c r="H971" s="5"/>
      <c r="I971" s="2"/>
      <c r="J971" s="2"/>
      <c r="K971" s="2"/>
      <c r="L971" s="2"/>
      <c r="M971" s="2"/>
      <c r="N971" s="5"/>
      <c r="O971" s="5"/>
      <c r="P971" s="5"/>
      <c r="Q971" s="5"/>
    </row>
    <row r="972" spans="1:17" ht="30" customHeight="1" x14ac:dyDescent="0.25">
      <c r="A972" s="2">
        <v>9971</v>
      </c>
      <c r="B972" s="1" t="str">
        <f>HYPERLINK("", "Công an xã Lộc An tỉnh Nam Định")</f>
        <v>Công an xã Lộc An tỉnh Nam Định</v>
      </c>
      <c r="C972" s="12" t="s">
        <v>342</v>
      </c>
      <c r="F972" s="5"/>
      <c r="G972" s="5"/>
      <c r="H972" s="5"/>
      <c r="I972" s="2"/>
      <c r="J972" s="2"/>
      <c r="K972" s="2"/>
      <c r="L972" s="2"/>
      <c r="M972" s="2"/>
      <c r="N972" s="5"/>
      <c r="O972" s="5"/>
      <c r="P972" s="5"/>
      <c r="Q972" s="5"/>
    </row>
    <row r="973" spans="1:17" ht="30" customHeight="1" x14ac:dyDescent="0.25">
      <c r="A973" s="2">
        <v>9972</v>
      </c>
      <c r="B973" s="3" t="str">
        <f>HYPERLINK("https://dichvucong.namdinh.gov.vn/portaldvc/KenhTin/dich-vu-cong-truc-tuyen.aspx?_dv=512C29E7-1BC8-A295-50F3-78BA888B2DA3", "UBND Ủy ban nhân dân xã Lộc An tỉnh Nam Định")</f>
        <v>UBND Ủy ban nhân dân xã Lộc An tỉnh Nam Định</v>
      </c>
      <c r="C973" s="12" t="s">
        <v>342</v>
      </c>
      <c r="F973" s="5"/>
      <c r="G973" s="5"/>
      <c r="H973" s="5"/>
      <c r="I973" s="2"/>
      <c r="J973" s="2"/>
      <c r="K973" s="2"/>
      <c r="L973" s="2"/>
      <c r="M973" s="2"/>
      <c r="N973" s="5"/>
      <c r="O973" s="5"/>
      <c r="P973" s="5"/>
      <c r="Q973" s="5"/>
    </row>
    <row r="974" spans="1:17" ht="30" customHeight="1" x14ac:dyDescent="0.25">
      <c r="A974" s="2">
        <v>9973</v>
      </c>
      <c r="B974" s="1" t="str">
        <f>HYPERLINK("", "Công an xã Nam Vân tỉnh Nam Định")</f>
        <v>Công an xã Nam Vân tỉnh Nam Định</v>
      </c>
      <c r="C974" s="12" t="s">
        <v>342</v>
      </c>
      <c r="F974" s="5"/>
      <c r="G974" s="5"/>
      <c r="H974" s="5"/>
      <c r="I974" s="2"/>
      <c r="J974" s="2"/>
      <c r="K974" s="2"/>
      <c r="L974" s="2"/>
      <c r="M974" s="2"/>
      <c r="N974" s="5"/>
      <c r="O974" s="5"/>
      <c r="P974" s="5"/>
      <c r="Q974" s="5"/>
    </row>
    <row r="975" spans="1:17" ht="30" customHeight="1" x14ac:dyDescent="0.25">
      <c r="A975" s="2">
        <v>9974</v>
      </c>
      <c r="B975" s="3" t="str">
        <f>HYPERLINK("https://dichvucong.namdinh.gov.vn/portaldvc/KenhTin/dich-vu-cong-truc-tuyen.aspx?_dv=B841FF74-89B4-82E4-79FF-BCCB8B9BDF0E", "UBND Ủy ban nhân dân xã Nam Vân tỉnh Nam Định")</f>
        <v>UBND Ủy ban nhân dân xã Nam Vân tỉnh Nam Định</v>
      </c>
      <c r="C975" s="12" t="s">
        <v>342</v>
      </c>
      <c r="F975" s="5"/>
      <c r="G975" s="5"/>
      <c r="H975" s="5"/>
      <c r="I975" s="2"/>
      <c r="J975" s="2"/>
      <c r="K975" s="2"/>
      <c r="L975" s="2"/>
      <c r="M975" s="2"/>
      <c r="N975" s="5"/>
      <c r="O975" s="5"/>
      <c r="P975" s="5"/>
      <c r="Q975" s="5"/>
    </row>
    <row r="976" spans="1:17" ht="30" customHeight="1" x14ac:dyDescent="0.25">
      <c r="A976" s="2">
        <v>9975</v>
      </c>
      <c r="B976" s="3" t="s">
        <v>172</v>
      </c>
      <c r="C976" s="14" t="s">
        <v>1</v>
      </c>
      <c r="D976" s="13" t="s">
        <v>343</v>
      </c>
      <c r="F976" s="5"/>
      <c r="G976" s="5"/>
      <c r="H976" s="5"/>
      <c r="I976" s="2"/>
      <c r="J976" s="2"/>
      <c r="K976" s="2"/>
      <c r="L976" s="2"/>
      <c r="M976" s="2"/>
      <c r="N976" s="5"/>
      <c r="O976" s="5"/>
      <c r="P976" s="5"/>
      <c r="Q976" s="5"/>
    </row>
    <row r="977" spans="1:17" ht="30" customHeight="1" x14ac:dyDescent="0.25">
      <c r="A977" s="2">
        <v>9976</v>
      </c>
      <c r="B977" s="3" t="str">
        <f>HYPERLINK("https://myloc.namdinh.gov.vn/", "UBND Ủy ban nhân dân thị trấn Mỹ Lộc tỉnh Nam Định")</f>
        <v>UBND Ủy ban nhân dân thị trấn Mỹ Lộc tỉnh Nam Định</v>
      </c>
      <c r="C977" s="12" t="s">
        <v>342</v>
      </c>
      <c r="F977" s="5"/>
      <c r="G977" s="5"/>
      <c r="H977" s="5"/>
      <c r="I977" s="2"/>
      <c r="J977" s="2"/>
      <c r="K977" s="2"/>
      <c r="L977" s="2"/>
      <c r="M977" s="2"/>
      <c r="N977" s="5"/>
      <c r="O977" s="5"/>
      <c r="P977" s="5"/>
      <c r="Q977" s="5"/>
    </row>
    <row r="978" spans="1:17" ht="30" customHeight="1" x14ac:dyDescent="0.25">
      <c r="A978" s="2">
        <v>9977</v>
      </c>
      <c r="B978" s="3" t="s">
        <v>173</v>
      </c>
      <c r="C978" s="14" t="s">
        <v>1</v>
      </c>
      <c r="D978" s="13" t="s">
        <v>343</v>
      </c>
      <c r="F978" s="5"/>
      <c r="G978" s="5"/>
      <c r="H978" s="5"/>
      <c r="I978" s="2"/>
      <c r="J978" s="2"/>
      <c r="K978" s="2"/>
      <c r="L978" s="2"/>
      <c r="M978" s="2"/>
      <c r="N978" s="5"/>
      <c r="O978" s="5"/>
      <c r="P978" s="5"/>
      <c r="Q978" s="5"/>
    </row>
    <row r="979" spans="1:17" ht="30" customHeight="1" x14ac:dyDescent="0.25">
      <c r="A979" s="2">
        <v>9978</v>
      </c>
      <c r="B979" s="3" t="str">
        <f>HYPERLINK("https://myha.namdinh.gov.vn/", "UBND Ủy ban nhân dân xã Mỹ Hà tỉnh Nam Định")</f>
        <v>UBND Ủy ban nhân dân xã Mỹ Hà tỉnh Nam Định</v>
      </c>
      <c r="C979" s="12" t="s">
        <v>342</v>
      </c>
      <c r="F979" s="5"/>
      <c r="G979" s="5"/>
      <c r="H979" s="5"/>
      <c r="I979" s="2"/>
      <c r="J979" s="2"/>
      <c r="K979" s="2"/>
      <c r="L979" s="2"/>
      <c r="M979" s="2"/>
      <c r="N979" s="5"/>
      <c r="O979" s="5"/>
      <c r="P979" s="5"/>
      <c r="Q979" s="5"/>
    </row>
    <row r="980" spans="1:17" ht="30" customHeight="1" x14ac:dyDescent="0.25">
      <c r="A980" s="2">
        <v>9979</v>
      </c>
      <c r="B980" s="1" t="str">
        <f>HYPERLINK("", "Công an xã Mỹ Tiến tỉnh Nam Định")</f>
        <v>Công an xã Mỹ Tiến tỉnh Nam Định</v>
      </c>
      <c r="C980" s="12" t="s">
        <v>342</v>
      </c>
      <c r="F980" s="5"/>
      <c r="G980" s="5"/>
      <c r="H980" s="5"/>
      <c r="I980" s="2"/>
      <c r="J980" s="2"/>
      <c r="K980" s="2"/>
      <c r="L980" s="2"/>
      <c r="M980" s="2"/>
      <c r="N980" s="5"/>
      <c r="O980" s="5"/>
      <c r="P980" s="5"/>
      <c r="Q980" s="5"/>
    </row>
    <row r="981" spans="1:17" ht="30" customHeight="1" x14ac:dyDescent="0.25">
      <c r="A981" s="2">
        <v>9980</v>
      </c>
      <c r="B981" s="3" t="str">
        <f>HYPERLINK("https://myloc.namdinh.gov.vn/", "UBND Ủy ban nhân dân xã Mỹ Tiến tỉnh Nam Định")</f>
        <v>UBND Ủy ban nhân dân xã Mỹ Tiến tỉnh Nam Định</v>
      </c>
      <c r="C981" s="12" t="s">
        <v>342</v>
      </c>
      <c r="F981" s="5"/>
      <c r="G981" s="5"/>
      <c r="H981" s="5"/>
      <c r="I981" s="2"/>
      <c r="J981" s="2"/>
      <c r="K981" s="2"/>
      <c r="L981" s="2"/>
      <c r="M981" s="2"/>
      <c r="N981" s="5"/>
      <c r="O981" s="5"/>
      <c r="P981" s="5"/>
      <c r="Q981" s="5"/>
    </row>
    <row r="982" spans="1:17" ht="30" customHeight="1" x14ac:dyDescent="0.25">
      <c r="A982" s="2">
        <v>9981</v>
      </c>
      <c r="B982" s="3" t="s">
        <v>174</v>
      </c>
      <c r="C982" s="14" t="s">
        <v>1</v>
      </c>
      <c r="F982" s="5"/>
      <c r="G982" s="5"/>
      <c r="H982" s="5"/>
      <c r="I982" s="2"/>
      <c r="J982" s="2"/>
      <c r="K982" s="2"/>
      <c r="L982" s="2"/>
      <c r="M982" s="2"/>
      <c r="N982" s="5"/>
      <c r="O982" s="5"/>
      <c r="P982" s="5"/>
      <c r="Q982" s="5"/>
    </row>
    <row r="983" spans="1:17" ht="30" customHeight="1" x14ac:dyDescent="0.25">
      <c r="A983" s="2">
        <v>9982</v>
      </c>
      <c r="B983" s="3" t="s">
        <v>175</v>
      </c>
      <c r="C983" s="14" t="s">
        <v>1</v>
      </c>
      <c r="F983" s="5"/>
      <c r="G983" s="5"/>
      <c r="H983" s="5"/>
      <c r="I983" s="2"/>
      <c r="J983" s="2"/>
      <c r="K983" s="2"/>
      <c r="L983" s="2"/>
      <c r="M983" s="2"/>
      <c r="N983" s="5"/>
      <c r="O983" s="5"/>
      <c r="P983" s="5"/>
      <c r="Q983" s="5"/>
    </row>
    <row r="984" spans="1:17" ht="30" customHeight="1" x14ac:dyDescent="0.25">
      <c r="A984" s="2">
        <v>9983</v>
      </c>
      <c r="B984" s="1" t="str">
        <f>HYPERLINK("", "Công an xã Mỹ Trung tỉnh Nam Định")</f>
        <v>Công an xã Mỹ Trung tỉnh Nam Định</v>
      </c>
      <c r="C984" s="12" t="s">
        <v>342</v>
      </c>
      <c r="F984" s="5"/>
      <c r="G984" s="5"/>
      <c r="H984" s="5"/>
      <c r="I984" s="2"/>
      <c r="J984" s="2"/>
      <c r="K984" s="2"/>
      <c r="L984" s="2"/>
      <c r="M984" s="2"/>
      <c r="N984" s="5"/>
      <c r="O984" s="5"/>
      <c r="P984" s="5"/>
      <c r="Q984" s="5"/>
    </row>
    <row r="985" spans="1:17" ht="30" customHeight="1" x14ac:dyDescent="0.25">
      <c r="A985" s="2">
        <v>9984</v>
      </c>
      <c r="B985" s="3" t="str">
        <f>HYPERLINK("https://dichvucong.namdinh.gov.vn/portaldvc/KenhTin/dich-vu-cong-truc-tuyen.aspx?_dv=D07E43AF-AAB8-18D8-01CA-24DC89019F0D", "UBND Ủy ban nhân dân xã Mỹ Trung tỉnh Nam Định")</f>
        <v>UBND Ủy ban nhân dân xã Mỹ Trung tỉnh Nam Định</v>
      </c>
      <c r="C985" s="12" t="s">
        <v>342</v>
      </c>
      <c r="F985" s="5"/>
      <c r="G985" s="5"/>
      <c r="H985" s="5"/>
      <c r="I985" s="2"/>
      <c r="J985" s="2"/>
      <c r="K985" s="2"/>
      <c r="L985" s="2"/>
      <c r="M985" s="2"/>
      <c r="N985" s="5"/>
      <c r="O985" s="5"/>
      <c r="P985" s="5"/>
      <c r="Q985" s="5"/>
    </row>
    <row r="986" spans="1:17" ht="30" customHeight="1" x14ac:dyDescent="0.25">
      <c r="A986" s="2">
        <v>9985</v>
      </c>
      <c r="B986" s="3" t="s">
        <v>176</v>
      </c>
      <c r="C986" s="14" t="s">
        <v>1</v>
      </c>
      <c r="F986" s="5"/>
      <c r="G986" s="5"/>
      <c r="H986" s="5"/>
      <c r="I986" s="2"/>
      <c r="J986" s="2"/>
      <c r="K986" s="2"/>
      <c r="L986" s="2"/>
      <c r="M986" s="2"/>
      <c r="N986" s="5"/>
      <c r="O986" s="5"/>
      <c r="P986" s="5"/>
      <c r="Q986" s="5"/>
    </row>
    <row r="987" spans="1:17" ht="30" customHeight="1" x14ac:dyDescent="0.25">
      <c r="A987" s="2">
        <v>9986</v>
      </c>
      <c r="B987" s="3" t="str">
        <f>HYPERLINK("https://mytan.namdinh.gov.vn/uy-ban-nhan-dan/ubnd-xa-my-tan-285150", "UBND Ủy ban nhân dân xã Mỹ Tân tỉnh Nam Định")</f>
        <v>UBND Ủy ban nhân dân xã Mỹ Tân tỉnh Nam Định</v>
      </c>
      <c r="C987" s="12" t="s">
        <v>342</v>
      </c>
      <c r="F987" s="5"/>
      <c r="G987" s="5"/>
      <c r="H987" s="5"/>
      <c r="I987" s="2"/>
      <c r="J987" s="2"/>
      <c r="K987" s="2"/>
      <c r="L987" s="2"/>
      <c r="M987" s="2"/>
      <c r="N987" s="5"/>
      <c r="O987" s="5"/>
      <c r="P987" s="5"/>
      <c r="Q987" s="5"/>
    </row>
    <row r="988" spans="1:17" ht="30" customHeight="1" x14ac:dyDescent="0.25">
      <c r="A988" s="2">
        <v>9987</v>
      </c>
      <c r="B988" s="3" t="str">
        <f>HYPERLINK("https://www.facebook.com/p/C%C3%B4ng-an-X%C3%A3-M%E1%BB%B9-Ph%C3%BAc-Huy%E1%BB%87n-M%E1%BB%B9-L%E1%BB%99c-T%E1%BB%89nh-Nam-%C4%90%E1%BB%8Bnh-100075952150469/", "Công an xã Mỹ Phúc tỉnh Nam Định")</f>
        <v>Công an xã Mỹ Phúc tỉnh Nam Định</v>
      </c>
      <c r="C988" s="12" t="s">
        <v>342</v>
      </c>
      <c r="D988" s="13" t="s">
        <v>343</v>
      </c>
      <c r="F988" s="5"/>
      <c r="G988" s="5"/>
      <c r="H988" s="5"/>
      <c r="I988" s="2"/>
      <c r="J988" s="2"/>
      <c r="K988" s="2"/>
      <c r="L988" s="2"/>
      <c r="M988" s="2"/>
      <c r="N988" s="5"/>
      <c r="O988" s="5"/>
      <c r="P988" s="5"/>
      <c r="Q988" s="5"/>
    </row>
    <row r="989" spans="1:17" ht="30" customHeight="1" x14ac:dyDescent="0.25">
      <c r="A989" s="2">
        <v>9988</v>
      </c>
      <c r="B989" s="3" t="str">
        <f>HYPERLINK("https://dichvucong.namdinh.gov.vn/portaldvc/KenhTin/dich-vu-cong-truc-tuyen.aspx?_dv=D07E43AF-AAB8-18D8-01CA-24DC89019F0D", "UBND Ủy ban nhân dân xã Mỹ Phúc tỉnh Nam Định")</f>
        <v>UBND Ủy ban nhân dân xã Mỹ Phúc tỉnh Nam Định</v>
      </c>
      <c r="C989" s="12" t="s">
        <v>342</v>
      </c>
      <c r="F989" s="5"/>
      <c r="G989" s="5"/>
      <c r="H989" s="5"/>
      <c r="I989" s="2"/>
      <c r="J989" s="2"/>
      <c r="K989" s="2"/>
      <c r="L989" s="2"/>
      <c r="M989" s="2"/>
      <c r="N989" s="5"/>
      <c r="O989" s="5"/>
      <c r="P989" s="5"/>
      <c r="Q989" s="5"/>
    </row>
    <row r="990" spans="1:17" ht="30" customHeight="1" x14ac:dyDescent="0.25">
      <c r="A990" s="2">
        <v>9989</v>
      </c>
      <c r="B990" s="1" t="str">
        <f>HYPERLINK("", "Công an xã Mỹ Hưng tỉnh Nam Định")</f>
        <v>Công an xã Mỹ Hưng tỉnh Nam Định</v>
      </c>
      <c r="C990" s="12" t="s">
        <v>342</v>
      </c>
      <c r="F990" s="5"/>
      <c r="G990" s="5"/>
      <c r="H990" s="5"/>
      <c r="I990" s="2"/>
      <c r="J990" s="2"/>
      <c r="K990" s="2"/>
      <c r="L990" s="2"/>
      <c r="M990" s="2"/>
      <c r="N990" s="5"/>
      <c r="O990" s="5"/>
      <c r="P990" s="5"/>
      <c r="Q990" s="5"/>
    </row>
    <row r="991" spans="1:17" ht="30" customHeight="1" x14ac:dyDescent="0.25">
      <c r="A991" s="2">
        <v>9990</v>
      </c>
      <c r="B991" s="3" t="str">
        <f>HYPERLINK("https://dichvucong.namdinh.gov.vn/portaldvc/KenhTin/dich-vu-cong-truc-tuyen.aspx?_dv=AA6B0CCE-0A40-6D33-DC58-8349A4E30660", "UBND Ủy ban nhân dân xã Mỹ Hưng tỉnh Nam Định")</f>
        <v>UBND Ủy ban nhân dân xã Mỹ Hưng tỉnh Nam Định</v>
      </c>
      <c r="C991" s="12" t="s">
        <v>342</v>
      </c>
      <c r="F991" s="5"/>
      <c r="G991" s="5"/>
      <c r="H991" s="5"/>
      <c r="I991" s="2"/>
      <c r="J991" s="2"/>
      <c r="K991" s="2"/>
      <c r="L991" s="2"/>
      <c r="M991" s="2"/>
      <c r="N991" s="5"/>
      <c r="O991" s="5"/>
      <c r="P991" s="5"/>
      <c r="Q991" s="5"/>
    </row>
    <row r="992" spans="1:17" ht="30" customHeight="1" x14ac:dyDescent="0.25">
      <c r="A992" s="2">
        <v>9991</v>
      </c>
      <c r="B992" s="3" t="s">
        <v>177</v>
      </c>
      <c r="C992" s="14" t="s">
        <v>1</v>
      </c>
      <c r="D992" s="13" t="s">
        <v>343</v>
      </c>
      <c r="F992" s="5"/>
      <c r="G992" s="5"/>
      <c r="H992" s="5"/>
      <c r="I992" s="2"/>
      <c r="J992" s="2"/>
      <c r="K992" s="2"/>
      <c r="L992" s="2"/>
      <c r="M992" s="2"/>
      <c r="N992" s="5"/>
      <c r="O992" s="5"/>
      <c r="P992" s="5"/>
      <c r="Q992" s="5"/>
    </row>
    <row r="993" spans="1:17" ht="30" customHeight="1" x14ac:dyDescent="0.25">
      <c r="A993" s="2">
        <v>9992</v>
      </c>
      <c r="B993" s="3" t="str">
        <f>HYPERLINK("https://dichvucong.namdinh.gov.vn/portaldvc/KenhTin/dich-vu-cong-truc-tuyen.aspx?_dv=1984F7D5-4A64-D74D-3DCE-48AFB432B5AF", "UBND Ủy ban nhân dân xã Mỹ Thuận tỉnh Nam Định")</f>
        <v>UBND Ủy ban nhân dân xã Mỹ Thuận tỉnh Nam Định</v>
      </c>
      <c r="C993" s="12" t="s">
        <v>342</v>
      </c>
      <c r="F993" s="5"/>
      <c r="G993" s="5"/>
      <c r="H993" s="5"/>
      <c r="I993" s="2"/>
      <c r="J993" s="2"/>
      <c r="K993" s="2"/>
      <c r="L993" s="2"/>
      <c r="M993" s="2"/>
      <c r="N993" s="5"/>
      <c r="O993" s="5"/>
      <c r="P993" s="5"/>
      <c r="Q993" s="5"/>
    </row>
    <row r="994" spans="1:17" ht="30" customHeight="1" x14ac:dyDescent="0.25">
      <c r="A994" s="2">
        <v>9993</v>
      </c>
      <c r="B994" s="1" t="str">
        <f>HYPERLINK("", "Công an xã Mỹ Thịnh tỉnh Nam Định")</f>
        <v>Công an xã Mỹ Thịnh tỉnh Nam Định</v>
      </c>
      <c r="C994" s="12" t="s">
        <v>342</v>
      </c>
      <c r="F994" s="5"/>
      <c r="G994" s="5"/>
      <c r="H994" s="5"/>
      <c r="I994" s="2"/>
      <c r="J994" s="2"/>
      <c r="K994" s="2"/>
      <c r="L994" s="2"/>
      <c r="M994" s="2"/>
      <c r="N994" s="5"/>
      <c r="O994" s="5"/>
      <c r="P994" s="5"/>
      <c r="Q994" s="5"/>
    </row>
    <row r="995" spans="1:17" ht="30" customHeight="1" x14ac:dyDescent="0.25">
      <c r="A995" s="2">
        <v>9994</v>
      </c>
      <c r="B995" s="3" t="str">
        <f>HYPERLINK("https://dichvucong.namdinh.gov.vn/portaldvc/KenhTin/dich-vu-cong-truc-tuyen.aspx?_dv=2E213B7D-C659-BFC8-0D82-107F0212B626", "UBND Ủy ban nhân dân xã Mỹ Thịnh tỉnh Nam Định")</f>
        <v>UBND Ủy ban nhân dân xã Mỹ Thịnh tỉnh Nam Định</v>
      </c>
      <c r="C995" s="12" t="s">
        <v>342</v>
      </c>
      <c r="F995" s="5"/>
      <c r="G995" s="5"/>
      <c r="H995" s="5"/>
      <c r="I995" s="2"/>
      <c r="J995" s="2"/>
      <c r="K995" s="2"/>
      <c r="L995" s="2"/>
      <c r="M995" s="2"/>
      <c r="N995" s="5"/>
      <c r="O995" s="5"/>
      <c r="P995" s="5"/>
      <c r="Q995" s="5"/>
    </row>
    <row r="996" spans="1:17" ht="30" customHeight="1" x14ac:dyDescent="0.25">
      <c r="A996" s="2">
        <v>9995</v>
      </c>
      <c r="B996" s="3" t="s">
        <v>178</v>
      </c>
      <c r="C996" s="14" t="s">
        <v>1</v>
      </c>
      <c r="D996" s="13" t="s">
        <v>343</v>
      </c>
      <c r="F996" s="5"/>
      <c r="G996" s="5"/>
      <c r="H996" s="5"/>
      <c r="I996" s="2"/>
      <c r="J996" s="2"/>
      <c r="K996" s="2"/>
      <c r="L996" s="2"/>
      <c r="M996" s="2"/>
      <c r="N996" s="5"/>
      <c r="O996" s="5"/>
      <c r="P996" s="5"/>
      <c r="Q996" s="5"/>
    </row>
    <row r="997" spans="1:17" ht="30" customHeight="1" x14ac:dyDescent="0.25">
      <c r="A997" s="2">
        <v>9996</v>
      </c>
      <c r="B997" s="3" t="str">
        <f>HYPERLINK("https://dichvucong.namdinh.gov.vn/portaldvc/KenhTin/dich-vu-cong-truc-tuyen.aspx?_dv=951C2878-765C-C04E-C270-B89B3A2D5869", "UBND Ủy ban nhân dân xã Mỹ Thành tỉnh Nam Định")</f>
        <v>UBND Ủy ban nhân dân xã Mỹ Thành tỉnh Nam Định</v>
      </c>
      <c r="C997" s="12" t="s">
        <v>342</v>
      </c>
      <c r="F997" s="5"/>
      <c r="G997" s="5"/>
      <c r="H997" s="5"/>
      <c r="I997" s="2"/>
      <c r="J997" s="2"/>
      <c r="K997" s="2"/>
      <c r="L997" s="2"/>
      <c r="M997" s="2"/>
      <c r="N997" s="5"/>
      <c r="O997" s="5"/>
      <c r="P997" s="5"/>
      <c r="Q997" s="5"/>
    </row>
    <row r="998" spans="1:17" ht="30" customHeight="1" x14ac:dyDescent="0.25">
      <c r="A998" s="2">
        <v>9997</v>
      </c>
      <c r="B998" s="3" t="str">
        <f>HYPERLINK("https://www.facebook.com/p/C%C3%B4ng-an-Th%E1%BB%8B-tr%E1%BA%A5n-G%C3%B4i-100060108394604/", "Công an thị trấn Gôi tỉnh Nam Định")</f>
        <v>Công an thị trấn Gôi tỉnh Nam Định</v>
      </c>
      <c r="C998" s="12" t="s">
        <v>342</v>
      </c>
      <c r="D998" s="13" t="s">
        <v>343</v>
      </c>
      <c r="F998" s="5"/>
      <c r="G998" s="5"/>
      <c r="H998" s="5"/>
      <c r="I998" s="2"/>
      <c r="J998" s="2"/>
      <c r="K998" s="2"/>
      <c r="L998" s="2"/>
      <c r="M998" s="2"/>
      <c r="N998" s="5"/>
      <c r="O998" s="5"/>
      <c r="P998" s="5"/>
      <c r="Q998" s="5"/>
    </row>
    <row r="999" spans="1:17" ht="30" customHeight="1" x14ac:dyDescent="0.25">
      <c r="A999" s="2">
        <v>9998</v>
      </c>
      <c r="B999" s="3" t="str">
        <f>HYPERLINK("https://vuban.namdinh.gov.vn/", "UBND Ủy ban nhân dân thị trấn Gôi tỉnh Nam Định")</f>
        <v>UBND Ủy ban nhân dân thị trấn Gôi tỉnh Nam Định</v>
      </c>
      <c r="C999" s="12" t="s">
        <v>342</v>
      </c>
      <c r="F999" s="5"/>
      <c r="G999" s="5"/>
      <c r="H999" s="5"/>
      <c r="I999" s="2"/>
      <c r="J999" s="2"/>
      <c r="K999" s="2"/>
      <c r="L999" s="2"/>
      <c r="M999" s="2"/>
      <c r="N999" s="5"/>
      <c r="O999" s="5"/>
      <c r="P999" s="5"/>
      <c r="Q999" s="5"/>
    </row>
    <row r="1000" spans="1:17" ht="30" customHeight="1" x14ac:dyDescent="0.25">
      <c r="A1000" s="2">
        <v>9999</v>
      </c>
      <c r="B1000" s="3" t="s">
        <v>179</v>
      </c>
      <c r="C1000" s="14" t="s">
        <v>1</v>
      </c>
      <c r="D1000" s="13" t="s">
        <v>343</v>
      </c>
      <c r="F1000" s="5"/>
      <c r="G1000" s="5"/>
      <c r="H1000" s="5"/>
      <c r="I1000" s="2"/>
      <c r="J1000" s="2"/>
      <c r="K1000" s="2"/>
      <c r="L1000" s="2"/>
      <c r="M1000" s="2"/>
      <c r="N1000" s="5"/>
      <c r="O1000" s="5"/>
      <c r="P1000" s="5"/>
      <c r="Q1000" s="5"/>
    </row>
    <row r="1001" spans="1:17" ht="30" customHeight="1" x14ac:dyDescent="0.25">
      <c r="A1001" s="2">
        <v>10000</v>
      </c>
      <c r="B1001" s="3" t="s">
        <v>180</v>
      </c>
      <c r="C1001" s="14" t="s">
        <v>1</v>
      </c>
      <c r="F1001" s="5"/>
      <c r="G1001" s="5"/>
      <c r="H1001" s="5"/>
      <c r="I1001" s="2"/>
      <c r="J1001" s="2"/>
      <c r="K1001" s="2"/>
      <c r="L1001" s="2"/>
      <c r="M1001" s="2"/>
      <c r="N1001" s="5"/>
      <c r="O1001" s="5"/>
      <c r="P1001" s="5"/>
      <c r="Q1001" s="5"/>
    </row>
    <row r="1002" spans="1:17" ht="30" customHeight="1" x14ac:dyDescent="0.25">
      <c r="A1002" s="2">
        <v>10001</v>
      </c>
      <c r="B1002" s="3" t="str">
        <f>HYPERLINK("https://www.facebook.com/p/An-ninh-Hi%E1%BB%83n-Kh%C3%A1nh-100075732109601/", "Công an xã Hiển Khánh tỉnh Nam Định")</f>
        <v>Công an xã Hiển Khánh tỉnh Nam Định</v>
      </c>
      <c r="C1002" s="12" t="s">
        <v>342</v>
      </c>
      <c r="F1002" s="5"/>
      <c r="G1002" s="5"/>
      <c r="H1002" s="5"/>
      <c r="I1002" s="2"/>
      <c r="J1002" s="2"/>
      <c r="K1002" s="2"/>
      <c r="L1002" s="2"/>
      <c r="M1002" s="2"/>
      <c r="N1002" s="5"/>
      <c r="O1002" s="5"/>
      <c r="P1002" s="5"/>
      <c r="Q1002" s="5"/>
    </row>
    <row r="1003" spans="1:17" ht="30" customHeight="1" x14ac:dyDescent="0.25">
      <c r="A1003" s="2">
        <v>10002</v>
      </c>
      <c r="B1003" s="3" t="str">
        <f>HYPERLINK("https://hienkhanh.namdinh.gov.vn/", "UBND Ủy ban nhân dân xã Hiển Khánh tỉnh Nam Định")</f>
        <v>UBND Ủy ban nhân dân xã Hiển Khánh tỉnh Nam Định</v>
      </c>
      <c r="C1003" s="12" t="s">
        <v>342</v>
      </c>
      <c r="F1003" s="5"/>
      <c r="G1003" s="5"/>
      <c r="H1003" s="5"/>
      <c r="I1003" s="2"/>
      <c r="J1003" s="2"/>
      <c r="K1003" s="2"/>
      <c r="L1003" s="2"/>
      <c r="M1003" s="2"/>
      <c r="N1003" s="5"/>
      <c r="O1003" s="5"/>
      <c r="P1003" s="5"/>
      <c r="Q1003" s="5"/>
    </row>
    <row r="1004" spans="1:17" ht="30" customHeight="1" x14ac:dyDescent="0.25">
      <c r="A1004" s="2">
        <v>10003</v>
      </c>
      <c r="B1004" s="3" t="s">
        <v>181</v>
      </c>
      <c r="C1004" s="14" t="s">
        <v>1</v>
      </c>
      <c r="F1004" s="5"/>
      <c r="G1004" s="5"/>
      <c r="H1004" s="5"/>
      <c r="I1004" s="2"/>
      <c r="J1004" s="2"/>
      <c r="K1004" s="2"/>
      <c r="L1004" s="2"/>
      <c r="M1004" s="2"/>
      <c r="N1004" s="5"/>
      <c r="O1004" s="5"/>
      <c r="P1004" s="5"/>
      <c r="Q1004" s="5"/>
    </row>
    <row r="1005" spans="1:17" ht="30" customHeight="1" x14ac:dyDescent="0.25">
      <c r="A1005" s="2">
        <v>10004</v>
      </c>
      <c r="B1005" s="3" t="str">
        <f>HYPERLINK("https://dichvucong.namdinh.gov.vn/portaldvc/KenhTin/dich-vu-cong-truc-tuyen.aspx?_dv=DF4850ED-1515-B7E6-4C22-92D618504C50", "UBND Ủy ban nhân dân xã Quang Trung tỉnh Nam Định")</f>
        <v>UBND Ủy ban nhân dân xã Quang Trung tỉnh Nam Định</v>
      </c>
      <c r="C1005" s="12" t="s">
        <v>342</v>
      </c>
      <c r="F1005" s="5"/>
      <c r="G1005" s="5"/>
      <c r="H1005" s="5"/>
      <c r="I1005" s="2"/>
      <c r="J1005" s="2"/>
      <c r="K1005" s="2"/>
      <c r="L1005" s="2"/>
      <c r="M1005" s="2"/>
      <c r="N1005" s="5"/>
      <c r="O1005" s="5"/>
      <c r="P1005" s="5"/>
      <c r="Q1005" s="5"/>
    </row>
    <row r="1006" spans="1:17" ht="30" customHeight="1" x14ac:dyDescent="0.25">
      <c r="A1006" s="2">
        <v>10005</v>
      </c>
      <c r="B1006" s="3" t="str">
        <f>HYPERLINK("https://www.facebook.com/p/C%C3%B4ng-an-x%C3%A3-H%E1%BB%A3p-H%C6%B0ng-V%E1%BB%A5-B%E1%BA%A3n-Nam-%C4%90%E1%BB%8Bnh-100066147215578/", "Công an xã Hợp Hưng tỉnh Nam Định")</f>
        <v>Công an xã Hợp Hưng tỉnh Nam Định</v>
      </c>
      <c r="C1006" s="12" t="s">
        <v>342</v>
      </c>
      <c r="F1006" s="5"/>
      <c r="G1006" s="5"/>
      <c r="H1006" s="5"/>
      <c r="I1006" s="2"/>
      <c r="J1006" s="2"/>
      <c r="K1006" s="2"/>
      <c r="L1006" s="2"/>
      <c r="M1006" s="2"/>
      <c r="N1006" s="5"/>
      <c r="O1006" s="5"/>
      <c r="P1006" s="5"/>
      <c r="Q1006" s="5"/>
    </row>
    <row r="1007" spans="1:17" ht="30" customHeight="1" x14ac:dyDescent="0.25">
      <c r="A1007" s="2">
        <v>10006</v>
      </c>
      <c r="B1007" s="3" t="str">
        <f>HYPERLINK("https://hophung.namdinh.gov.vn/", "UBND Ủy ban nhân dân xã Hợp Hưng tỉnh Nam Định")</f>
        <v>UBND Ủy ban nhân dân xã Hợp Hưng tỉnh Nam Định</v>
      </c>
      <c r="C1007" s="12" t="s">
        <v>342</v>
      </c>
      <c r="F1007" s="5"/>
      <c r="G1007" s="5"/>
      <c r="H1007" s="5"/>
      <c r="I1007" s="2"/>
      <c r="J1007" s="2"/>
      <c r="K1007" s="2"/>
      <c r="L1007" s="2"/>
      <c r="M1007" s="2"/>
      <c r="N1007" s="5"/>
      <c r="O1007" s="5"/>
      <c r="P1007" s="5"/>
      <c r="Q1007" s="5"/>
    </row>
    <row r="1008" spans="1:17" ht="30" customHeight="1" x14ac:dyDescent="0.25">
      <c r="A1008" s="2">
        <v>10007</v>
      </c>
      <c r="B1008" s="1" t="str">
        <f>HYPERLINK("https://www.facebook.com/ConganxaDaiAnVuBanNamDinh", "Công an xã Đại An tỉnh Nam Định")</f>
        <v>Công an xã Đại An tỉnh Nam Định</v>
      </c>
      <c r="C1008" s="12" t="s">
        <v>342</v>
      </c>
      <c r="D1008" s="13" t="s">
        <v>343</v>
      </c>
      <c r="F1008" s="5"/>
      <c r="G1008" s="5"/>
      <c r="H1008" s="5"/>
      <c r="I1008" s="2"/>
      <c r="J1008" s="2"/>
      <c r="K1008" s="2"/>
      <c r="L1008" s="2"/>
      <c r="M1008" s="2"/>
      <c r="N1008" s="5"/>
      <c r="O1008" s="5"/>
      <c r="P1008" s="5"/>
      <c r="Q1008" s="5"/>
    </row>
    <row r="1009" spans="1:17" ht="30" customHeight="1" x14ac:dyDescent="0.25">
      <c r="A1009" s="2">
        <v>10008</v>
      </c>
      <c r="B1009" s="3" t="str">
        <f>HYPERLINK("https://daian.namdinh.gov.vn/", "UBND Ủy ban nhân dân xã Đại An tỉnh Nam Định")</f>
        <v>UBND Ủy ban nhân dân xã Đại An tỉnh Nam Định</v>
      </c>
      <c r="C1009" s="12" t="s">
        <v>342</v>
      </c>
      <c r="F1009" s="5"/>
      <c r="G1009" s="5"/>
      <c r="H1009" s="5"/>
      <c r="I1009" s="2"/>
      <c r="J1009" s="2"/>
      <c r="K1009" s="2"/>
      <c r="L1009" s="2"/>
      <c r="M1009" s="2"/>
      <c r="N1009" s="5"/>
      <c r="O1009" s="5"/>
      <c r="P1009" s="5"/>
      <c r="Q1009" s="5"/>
    </row>
    <row r="1010" spans="1:17" ht="30" customHeight="1" x14ac:dyDescent="0.25">
      <c r="A1010" s="2">
        <v>10009</v>
      </c>
      <c r="B1010" s="3" t="s">
        <v>182</v>
      </c>
      <c r="C1010" s="14" t="s">
        <v>1</v>
      </c>
      <c r="F1010" s="5"/>
      <c r="G1010" s="5"/>
      <c r="H1010" s="5"/>
      <c r="I1010" s="2"/>
      <c r="J1010" s="2"/>
      <c r="K1010" s="2"/>
      <c r="L1010" s="2"/>
      <c r="M1010" s="2"/>
      <c r="N1010" s="5"/>
      <c r="O1010" s="5"/>
      <c r="P1010" s="5"/>
      <c r="Q1010" s="5"/>
    </row>
    <row r="1011" spans="1:17" ht="30" customHeight="1" x14ac:dyDescent="0.25">
      <c r="A1011" s="2">
        <v>10010</v>
      </c>
      <c r="B1011" s="3" t="str">
        <f>HYPERLINK("https://tanthanh.tpcamau.camau.gov.vn/", "UBND Ủy ban nhân dân xã Tân Thành tỉnh Nam Định")</f>
        <v>UBND Ủy ban nhân dân xã Tân Thành tỉnh Nam Định</v>
      </c>
      <c r="C1011" s="12" t="s">
        <v>342</v>
      </c>
      <c r="F1011" s="5"/>
      <c r="G1011" s="5"/>
      <c r="H1011" s="5"/>
      <c r="I1011" s="2"/>
      <c r="J1011" s="2"/>
      <c r="K1011" s="2"/>
      <c r="L1011" s="2"/>
      <c r="M1011" s="2"/>
      <c r="N1011" s="5"/>
      <c r="O1011" s="5"/>
      <c r="P1011" s="5"/>
      <c r="Q1011" s="5"/>
    </row>
    <row r="1012" spans="1:17" ht="30" customHeight="1" x14ac:dyDescent="0.25">
      <c r="A1012" s="2">
        <v>10011</v>
      </c>
      <c r="B1012" s="3" t="s">
        <v>183</v>
      </c>
      <c r="C1012" s="14" t="s">
        <v>1</v>
      </c>
      <c r="F1012" s="5"/>
      <c r="G1012" s="5"/>
      <c r="H1012" s="5"/>
      <c r="I1012" s="2"/>
      <c r="J1012" s="2"/>
      <c r="K1012" s="2"/>
      <c r="L1012" s="2"/>
      <c r="M1012" s="2"/>
      <c r="N1012" s="5"/>
      <c r="O1012" s="5"/>
      <c r="P1012" s="5"/>
      <c r="Q1012" s="5"/>
    </row>
    <row r="1013" spans="1:17" ht="30" customHeight="1" x14ac:dyDescent="0.25">
      <c r="A1013" s="2">
        <v>10012</v>
      </c>
      <c r="B1013" s="3" t="str">
        <f>HYPERLINK("https://conghoa.namdinh.gov.vn/", "UBND Ủy ban nhân dân xã Cộng Hòa tỉnh Nam Định")</f>
        <v>UBND Ủy ban nhân dân xã Cộng Hòa tỉnh Nam Định</v>
      </c>
      <c r="C1013" s="12" t="s">
        <v>342</v>
      </c>
      <c r="F1013" s="5"/>
      <c r="G1013" s="5"/>
      <c r="H1013" s="5"/>
      <c r="I1013" s="2"/>
      <c r="J1013" s="2"/>
      <c r="K1013" s="2"/>
      <c r="L1013" s="2"/>
      <c r="M1013" s="2"/>
      <c r="N1013" s="5"/>
      <c r="O1013" s="5"/>
      <c r="P1013" s="5"/>
      <c r="Q1013" s="5"/>
    </row>
    <row r="1014" spans="1:17" ht="30" customHeight="1" x14ac:dyDescent="0.25">
      <c r="A1014" s="2">
        <v>10013</v>
      </c>
      <c r="B1014" s="3" t="s">
        <v>181</v>
      </c>
      <c r="C1014" s="14" t="s">
        <v>1</v>
      </c>
      <c r="F1014" s="5"/>
      <c r="G1014" s="5"/>
      <c r="H1014" s="5"/>
      <c r="I1014" s="2"/>
      <c r="J1014" s="2"/>
      <c r="K1014" s="2"/>
      <c r="L1014" s="2"/>
      <c r="M1014" s="2"/>
      <c r="N1014" s="5"/>
      <c r="O1014" s="5"/>
      <c r="P1014" s="5"/>
      <c r="Q1014" s="5"/>
    </row>
    <row r="1015" spans="1:17" ht="30" customHeight="1" x14ac:dyDescent="0.25">
      <c r="A1015" s="2">
        <v>10014</v>
      </c>
      <c r="B1015" s="3" t="str">
        <f>HYPERLINK("https://dichvucong.namdinh.gov.vn/portaldvc/KenhTin/dich-vu-cong-truc-tuyen.aspx?_dv=DF4850ED-1515-B7E6-4C22-92D618504C50", "UBND Ủy ban nhân dân xã Quang Trung tỉnh Nam Định")</f>
        <v>UBND Ủy ban nhân dân xã Quang Trung tỉnh Nam Định</v>
      </c>
      <c r="C1015" s="12" t="s">
        <v>342</v>
      </c>
      <c r="F1015" s="5"/>
      <c r="G1015" s="5"/>
      <c r="H1015" s="5"/>
      <c r="I1015" s="2"/>
      <c r="J1015" s="2"/>
      <c r="K1015" s="2"/>
      <c r="L1015" s="2"/>
      <c r="M1015" s="2"/>
      <c r="N1015" s="5"/>
      <c r="O1015" s="5"/>
      <c r="P1015" s="5"/>
      <c r="Q1015" s="5"/>
    </row>
    <row r="1016" spans="1:17" ht="30" customHeight="1" x14ac:dyDescent="0.25">
      <c r="A1016" s="2">
        <v>10015</v>
      </c>
      <c r="B1016" s="3" t="s">
        <v>181</v>
      </c>
      <c r="C1016" s="14" t="s">
        <v>1</v>
      </c>
      <c r="F1016" s="5"/>
      <c r="G1016" s="5"/>
      <c r="H1016" s="5"/>
      <c r="I1016" s="2"/>
      <c r="J1016" s="2"/>
      <c r="K1016" s="2"/>
      <c r="L1016" s="2"/>
      <c r="M1016" s="2"/>
      <c r="N1016" s="5"/>
      <c r="O1016" s="5"/>
      <c r="P1016" s="5"/>
      <c r="Q1016" s="5"/>
    </row>
    <row r="1017" spans="1:17" ht="30" customHeight="1" x14ac:dyDescent="0.25">
      <c r="A1017" s="2">
        <v>10016</v>
      </c>
      <c r="B1017" s="3" t="str">
        <f>HYPERLINK("https://dichvucong.namdinh.gov.vn/portaldvc/KenhTin/dich-vu-cong-truc-tuyen.aspx?_dv=DF4850ED-1515-B7E6-4C22-92D618504C50", "UBND Ủy ban nhân dân xã Quang Trung tỉnh Nam Định")</f>
        <v>UBND Ủy ban nhân dân xã Quang Trung tỉnh Nam Định</v>
      </c>
      <c r="C1017" s="12" t="s">
        <v>342</v>
      </c>
      <c r="F1017" s="5"/>
      <c r="G1017" s="5"/>
      <c r="H1017" s="5"/>
      <c r="I1017" s="2"/>
      <c r="J1017" s="2"/>
      <c r="K1017" s="2"/>
      <c r="L1017" s="2"/>
      <c r="M1017" s="2"/>
      <c r="N1017" s="5"/>
      <c r="O1017" s="5"/>
      <c r="P1017" s="5"/>
      <c r="Q1017" s="5"/>
    </row>
    <row r="1018" spans="1:17" ht="30" customHeight="1" x14ac:dyDescent="0.25">
      <c r="A1018" s="2">
        <v>10017</v>
      </c>
      <c r="B1018" s="3" t="s">
        <v>184</v>
      </c>
      <c r="C1018" s="14" t="s">
        <v>1</v>
      </c>
      <c r="F1018" s="5"/>
      <c r="G1018" s="5"/>
      <c r="H1018" s="5"/>
      <c r="I1018" s="2"/>
      <c r="J1018" s="2"/>
      <c r="K1018" s="2"/>
      <c r="L1018" s="2"/>
      <c r="M1018" s="2"/>
      <c r="N1018" s="5"/>
      <c r="O1018" s="5"/>
      <c r="P1018" s="5"/>
      <c r="Q1018" s="5"/>
    </row>
    <row r="1019" spans="1:17" ht="30" customHeight="1" x14ac:dyDescent="0.25">
      <c r="A1019" s="2">
        <v>10018</v>
      </c>
      <c r="B1019" s="3" t="str">
        <f>HYPERLINK("https://minhtan.namdinh.gov.vn/", "UBND Ủy ban nhân dân xã Minh Tân tỉnh Nam Định")</f>
        <v>UBND Ủy ban nhân dân xã Minh Tân tỉnh Nam Định</v>
      </c>
      <c r="C1019" s="12" t="s">
        <v>342</v>
      </c>
      <c r="F1019" s="5"/>
      <c r="G1019" s="5"/>
      <c r="H1019" s="5"/>
      <c r="I1019" s="2"/>
      <c r="J1019" s="2"/>
      <c r="K1019" s="2"/>
      <c r="L1019" s="2"/>
      <c r="M1019" s="2"/>
      <c r="N1019" s="5"/>
      <c r="O1019" s="5"/>
      <c r="P1019" s="5"/>
      <c r="Q1019" s="5"/>
    </row>
    <row r="1020" spans="1:17" ht="30" customHeight="1" x14ac:dyDescent="0.25">
      <c r="A1020" s="2">
        <v>10019</v>
      </c>
      <c r="B1020" s="3" t="str">
        <f>HYPERLINK("https://www.facebook.com/AdminCAX/?locale=vi_VN", "Công an xã Thành Lợi tỉnh Nam Định")</f>
        <v>Công an xã Thành Lợi tỉnh Nam Định</v>
      </c>
      <c r="C1020" s="12" t="s">
        <v>342</v>
      </c>
      <c r="F1020" s="5"/>
      <c r="G1020" s="5"/>
      <c r="H1020" s="5"/>
      <c r="I1020" s="2"/>
      <c r="J1020" s="2"/>
      <c r="K1020" s="2"/>
      <c r="L1020" s="2"/>
      <c r="M1020" s="2"/>
      <c r="N1020" s="5"/>
      <c r="O1020" s="5"/>
      <c r="P1020" s="5"/>
      <c r="Q1020" s="5"/>
    </row>
    <row r="1021" spans="1:17" ht="30" customHeight="1" x14ac:dyDescent="0.25">
      <c r="A1021" s="2">
        <v>10020</v>
      </c>
      <c r="B1021" s="3" t="str">
        <f>HYPERLINK("https://thanhloi.namdinh.gov.vn/", "UBND Ủy ban nhân dân xã Thành Lợi tỉnh Nam Định")</f>
        <v>UBND Ủy ban nhân dân xã Thành Lợi tỉnh Nam Định</v>
      </c>
      <c r="C1021" s="12" t="s">
        <v>342</v>
      </c>
      <c r="F1021" s="5"/>
      <c r="G1021" s="5"/>
      <c r="H1021" s="5"/>
      <c r="I1021" s="2"/>
      <c r="J1021" s="2"/>
      <c r="K1021" s="2"/>
      <c r="L1021" s="2"/>
      <c r="M1021" s="2"/>
      <c r="N1021" s="5"/>
      <c r="O1021" s="5"/>
      <c r="P1021" s="5"/>
      <c r="Q1021" s="5"/>
    </row>
    <row r="1022" spans="1:17" ht="30" customHeight="1" x14ac:dyDescent="0.25">
      <c r="A1022" s="2">
        <v>10021</v>
      </c>
      <c r="B1022" s="3" t="str">
        <f>HYPERLINK("https://www.facebook.com/people/C%C3%B4ng-an-x%C3%A3-Kim-Th%C3%A1i/100072039630020/", "Công an xã Kim Thái tỉnh Nam Định")</f>
        <v>Công an xã Kim Thái tỉnh Nam Định</v>
      </c>
      <c r="C1022" s="12" t="s">
        <v>342</v>
      </c>
      <c r="D1022" s="13" t="s">
        <v>343</v>
      </c>
      <c r="F1022" s="5"/>
      <c r="G1022" s="5"/>
      <c r="H1022" s="5"/>
      <c r="I1022" s="2"/>
      <c r="J1022" s="2"/>
      <c r="K1022" s="2"/>
      <c r="L1022" s="2"/>
      <c r="M1022" s="2"/>
      <c r="N1022" s="5"/>
      <c r="O1022" s="5"/>
      <c r="P1022" s="5"/>
      <c r="Q1022" s="5"/>
    </row>
    <row r="1023" spans="1:17" ht="30" customHeight="1" x14ac:dyDescent="0.25">
      <c r="A1023" s="2">
        <v>10022</v>
      </c>
      <c r="B1023" s="3" t="str">
        <f>HYPERLINK("https://kimthai.namdinh.gov.vn/", "UBND Ủy ban nhân dân xã Kim Thái tỉnh Nam Định")</f>
        <v>UBND Ủy ban nhân dân xã Kim Thái tỉnh Nam Định</v>
      </c>
      <c r="C1023" s="12" t="s">
        <v>342</v>
      </c>
      <c r="F1023" s="5"/>
      <c r="G1023" s="5"/>
      <c r="H1023" s="5"/>
      <c r="I1023" s="2"/>
      <c r="J1023" s="2"/>
      <c r="K1023" s="2"/>
      <c r="L1023" s="2"/>
      <c r="M1023" s="2"/>
      <c r="N1023" s="5"/>
      <c r="O1023" s="5"/>
      <c r="P1023" s="5"/>
      <c r="Q1023" s="5"/>
    </row>
    <row r="1024" spans="1:17" ht="30" customHeight="1" x14ac:dyDescent="0.25">
      <c r="A1024" s="2">
        <v>10023</v>
      </c>
      <c r="B1024" s="1" t="str">
        <f>HYPERLINK("https://www.facebook.com/profile.php?id=100072062666915", "Công an xã Liên Minh tỉnh Nam Định")</f>
        <v>Công an xã Liên Minh tỉnh Nam Định</v>
      </c>
      <c r="C1024" s="12" t="s">
        <v>342</v>
      </c>
      <c r="D1024" s="13" t="s">
        <v>343</v>
      </c>
      <c r="F1024" s="5"/>
      <c r="G1024" s="5"/>
      <c r="H1024" s="5"/>
      <c r="I1024" s="2"/>
      <c r="J1024" s="2"/>
      <c r="K1024" s="2"/>
      <c r="L1024" s="2"/>
      <c r="M1024" s="2"/>
      <c r="N1024" s="5"/>
      <c r="O1024" s="5"/>
      <c r="P1024" s="5"/>
      <c r="Q1024" s="5"/>
    </row>
    <row r="1025" spans="1:17" ht="30" customHeight="1" x14ac:dyDescent="0.25">
      <c r="A1025" s="2">
        <v>10024</v>
      </c>
      <c r="B1025" s="3" t="str">
        <f>HYPERLINK("https://lienminh.namdinh.gov.vn/", "UBND Ủy ban nhân dân xã Liên Minh tỉnh Nam Định")</f>
        <v>UBND Ủy ban nhân dân xã Liên Minh tỉnh Nam Định</v>
      </c>
      <c r="C1025" s="12" t="s">
        <v>342</v>
      </c>
      <c r="F1025" s="5"/>
      <c r="G1025" s="5"/>
      <c r="H1025" s="5"/>
      <c r="I1025" s="2"/>
      <c r="J1025" s="2"/>
      <c r="K1025" s="2"/>
      <c r="L1025" s="2"/>
      <c r="M1025" s="2"/>
      <c r="N1025" s="5"/>
      <c r="O1025" s="5"/>
      <c r="P1025" s="5"/>
      <c r="Q1025" s="5"/>
    </row>
    <row r="1026" spans="1:17" ht="30" customHeight="1" x14ac:dyDescent="0.25">
      <c r="A1026" s="2">
        <v>10025</v>
      </c>
      <c r="B1026" s="3" t="s">
        <v>185</v>
      </c>
      <c r="C1026" s="14" t="s">
        <v>1</v>
      </c>
      <c r="F1026" s="5"/>
      <c r="G1026" s="5"/>
      <c r="H1026" s="5"/>
      <c r="I1026" s="2"/>
      <c r="J1026" s="2"/>
      <c r="K1026" s="2"/>
      <c r="L1026" s="2"/>
      <c r="M1026" s="2"/>
      <c r="N1026" s="5"/>
      <c r="O1026" s="5"/>
      <c r="P1026" s="5"/>
      <c r="Q1026" s="5"/>
    </row>
    <row r="1027" spans="1:17" ht="30" customHeight="1" x14ac:dyDescent="0.25">
      <c r="A1027" s="2">
        <v>10026</v>
      </c>
      <c r="B1027" s="3" t="str">
        <f>HYPERLINK("https://daithang.namdinh.gov.vn/", "UBND Ủy ban nhân dân xã Đại Thắng tỉnh Nam Định")</f>
        <v>UBND Ủy ban nhân dân xã Đại Thắng tỉnh Nam Định</v>
      </c>
      <c r="C1027" s="12" t="s">
        <v>342</v>
      </c>
      <c r="F1027" s="5"/>
      <c r="G1027" s="5"/>
      <c r="H1027" s="5"/>
      <c r="I1027" s="2"/>
      <c r="J1027" s="2"/>
      <c r="K1027" s="2"/>
      <c r="L1027" s="2"/>
      <c r="M1027" s="2"/>
      <c r="N1027" s="5"/>
      <c r="O1027" s="5"/>
      <c r="P1027" s="5"/>
      <c r="Q1027" s="5"/>
    </row>
    <row r="1028" spans="1:17" ht="30" customHeight="1" x14ac:dyDescent="0.25">
      <c r="A1028" s="2">
        <v>10027</v>
      </c>
      <c r="B1028" s="3" t="str">
        <f>HYPERLINK("https://www.facebook.com/p/C%C3%B4ng-an-x%C3%A3-Tam-Thanh-V%E1%BB%A5-B%E1%BA%A3n-Nam-%C4%90%E1%BB%8Bnh-100071344872117/", "Công an xã Tam Thanh tỉnh Nam Định")</f>
        <v>Công an xã Tam Thanh tỉnh Nam Định</v>
      </c>
      <c r="C1028" s="12" t="s">
        <v>342</v>
      </c>
      <c r="F1028" s="5"/>
      <c r="G1028" s="5"/>
      <c r="H1028" s="5"/>
      <c r="I1028" s="2"/>
      <c r="J1028" s="2"/>
      <c r="K1028" s="2"/>
      <c r="L1028" s="2"/>
      <c r="M1028" s="2"/>
      <c r="N1028" s="5"/>
      <c r="O1028" s="5"/>
      <c r="P1028" s="5"/>
      <c r="Q1028" s="5"/>
    </row>
    <row r="1029" spans="1:17" ht="30" customHeight="1" x14ac:dyDescent="0.25">
      <c r="A1029" s="2">
        <v>10028</v>
      </c>
      <c r="B1029" s="3" t="str">
        <f>HYPERLINK("https://tamthanh.namdinh.gov.vn/", "UBND Ủy ban nhân dân xã Tam Thanh tỉnh Nam Định")</f>
        <v>UBND Ủy ban nhân dân xã Tam Thanh tỉnh Nam Định</v>
      </c>
      <c r="C1029" s="12" t="s">
        <v>342</v>
      </c>
      <c r="F1029" s="5"/>
      <c r="G1029" s="5"/>
      <c r="H1029" s="5"/>
      <c r="I1029" s="2"/>
      <c r="J1029" s="2"/>
      <c r="K1029" s="2"/>
      <c r="L1029" s="2"/>
      <c r="M1029" s="2"/>
      <c r="N1029" s="5"/>
      <c r="O1029" s="5"/>
      <c r="P1029" s="5"/>
      <c r="Q1029" s="5"/>
    </row>
    <row r="1030" spans="1:17" ht="30" customHeight="1" x14ac:dyDescent="0.25">
      <c r="A1030" s="2">
        <v>10029</v>
      </c>
      <c r="B1030" s="3" t="str">
        <f>HYPERLINK("https://www.facebook.com/CAXVH/", "Công an xã Vĩnh Hào tỉnh Nam Định")</f>
        <v>Công an xã Vĩnh Hào tỉnh Nam Định</v>
      </c>
      <c r="C1030" s="12" t="s">
        <v>342</v>
      </c>
      <c r="D1030" s="13" t="s">
        <v>343</v>
      </c>
      <c r="F1030" s="5"/>
      <c r="G1030" s="5"/>
      <c r="H1030" s="5"/>
      <c r="I1030" s="2"/>
      <c r="J1030" s="2"/>
      <c r="K1030" s="2"/>
      <c r="L1030" s="2"/>
      <c r="M1030" s="2"/>
      <c r="N1030" s="5"/>
      <c r="O1030" s="5"/>
      <c r="P1030" s="5"/>
      <c r="Q1030" s="5"/>
    </row>
    <row r="1031" spans="1:17" ht="30" customHeight="1" x14ac:dyDescent="0.25">
      <c r="A1031" s="2">
        <v>10030</v>
      </c>
      <c r="B1031" s="3" t="str">
        <f>HYPERLINK("https://vinhhao.namdinh.gov.vn/", "UBND Ủy ban nhân dân xã Vĩnh Hào tỉnh Nam Định")</f>
        <v>UBND Ủy ban nhân dân xã Vĩnh Hào tỉnh Nam Định</v>
      </c>
      <c r="C1031" s="12" t="s">
        <v>342</v>
      </c>
      <c r="F1031" s="5"/>
      <c r="G1031" s="5"/>
      <c r="H1031" s="5"/>
      <c r="I1031" s="2"/>
      <c r="J1031" s="2"/>
      <c r="K1031" s="2"/>
      <c r="L1031" s="2"/>
      <c r="M1031" s="2"/>
      <c r="N1031" s="5"/>
      <c r="O1031" s="5"/>
      <c r="P1031" s="5"/>
      <c r="Q1031" s="5"/>
    </row>
    <row r="1032" spans="1:17" ht="30" customHeight="1" x14ac:dyDescent="0.25">
      <c r="A1032" s="2">
        <v>10031</v>
      </c>
      <c r="B1032" s="3" t="str">
        <f>HYPERLINK("https://www.facebook.com/p/C%C3%B4ng-an-Th%E1%BB%8B-tr%E1%BA%A5n-L%C3%A2m-%C3%9D-Y%C3%AAn-Nam-%C4%90%E1%BB%8Bnh-100080254186975/", "Công an thị trấn Lâm tỉnh Nam Định")</f>
        <v>Công an thị trấn Lâm tỉnh Nam Định</v>
      </c>
      <c r="C1032" s="12" t="s">
        <v>342</v>
      </c>
      <c r="D1032" s="13" t="s">
        <v>343</v>
      </c>
      <c r="F1032" s="5"/>
      <c r="G1032" s="5"/>
      <c r="H1032" s="5"/>
      <c r="I1032" s="2"/>
      <c r="J1032" s="2"/>
      <c r="K1032" s="2"/>
      <c r="L1032" s="2"/>
      <c r="M1032" s="2"/>
      <c r="N1032" s="5"/>
      <c r="O1032" s="5"/>
      <c r="P1032" s="5"/>
      <c r="Q1032" s="5"/>
    </row>
    <row r="1033" spans="1:17" ht="30" customHeight="1" x14ac:dyDescent="0.25">
      <c r="A1033" s="2">
        <v>10032</v>
      </c>
      <c r="B1033" s="3" t="str">
        <f>HYPERLINK("https://ttlam.namdinh.gov.vn/ubnd", "UBND Ủy ban nhân dân thị trấn Lâm tỉnh Nam Định")</f>
        <v>UBND Ủy ban nhân dân thị trấn Lâm tỉnh Nam Định</v>
      </c>
      <c r="C1033" s="12" t="s">
        <v>342</v>
      </c>
      <c r="F1033" s="5"/>
      <c r="G1033" s="5"/>
      <c r="H1033" s="5"/>
      <c r="I1033" s="2"/>
      <c r="J1033" s="2"/>
      <c r="K1033" s="2"/>
      <c r="L1033" s="2"/>
      <c r="M1033" s="2"/>
      <c r="N1033" s="5"/>
      <c r="O1033" s="5"/>
      <c r="P1033" s="5"/>
      <c r="Q1033" s="5"/>
    </row>
    <row r="1034" spans="1:17" ht="30" customHeight="1" x14ac:dyDescent="0.25">
      <c r="A1034" s="2">
        <v>10033</v>
      </c>
      <c r="B1034" s="1" t="str">
        <f>HYPERLINK("", "Công an xã Yên Trung tỉnh Nam Định")</f>
        <v>Công an xã Yên Trung tỉnh Nam Định</v>
      </c>
      <c r="C1034" s="12" t="s">
        <v>342</v>
      </c>
      <c r="F1034" s="5"/>
      <c r="G1034" s="5"/>
      <c r="H1034" s="5"/>
      <c r="I1034" s="2"/>
      <c r="J1034" s="2"/>
      <c r="K1034" s="2"/>
      <c r="L1034" s="2"/>
      <c r="M1034" s="2"/>
      <c r="N1034" s="5"/>
      <c r="O1034" s="5"/>
      <c r="P1034" s="5"/>
      <c r="Q1034" s="5"/>
    </row>
    <row r="1035" spans="1:17" ht="30" customHeight="1" x14ac:dyDescent="0.25">
      <c r="A1035" s="2">
        <v>10034</v>
      </c>
      <c r="B1035" s="3" t="str">
        <f>HYPERLINK("https://yenphuc.namdinh.gov.vn/uy-ban-nhan-dan", "UBND Ủy ban nhân dân xã Yên Trung tỉnh Nam Định")</f>
        <v>UBND Ủy ban nhân dân xã Yên Trung tỉnh Nam Định</v>
      </c>
      <c r="C1035" s="12" t="s">
        <v>342</v>
      </c>
      <c r="F1035" s="5"/>
      <c r="G1035" s="5"/>
      <c r="H1035" s="5"/>
      <c r="I1035" s="2"/>
      <c r="J1035" s="2"/>
      <c r="K1035" s="2"/>
      <c r="L1035" s="2"/>
      <c r="M1035" s="2"/>
      <c r="N1035" s="5"/>
      <c r="O1035" s="5"/>
      <c r="P1035" s="5"/>
      <c r="Q1035" s="5"/>
    </row>
    <row r="1036" spans="1:17" ht="30" customHeight="1" x14ac:dyDescent="0.25">
      <c r="A1036" s="2">
        <v>10035</v>
      </c>
      <c r="B1036" s="1" t="str">
        <f>HYPERLINK("", "Công an xã Yên Thành tỉnh Nam Định")</f>
        <v>Công an xã Yên Thành tỉnh Nam Định</v>
      </c>
      <c r="C1036" s="12" t="s">
        <v>342</v>
      </c>
      <c r="F1036" s="5"/>
      <c r="G1036" s="5"/>
      <c r="H1036" s="5"/>
      <c r="I1036" s="2"/>
      <c r="J1036" s="2"/>
      <c r="K1036" s="2"/>
      <c r="L1036" s="2"/>
      <c r="M1036" s="2"/>
      <c r="N1036" s="5"/>
      <c r="O1036" s="5"/>
      <c r="P1036" s="5"/>
      <c r="Q1036" s="5"/>
    </row>
    <row r="1037" spans="1:17" ht="30" customHeight="1" x14ac:dyDescent="0.25">
      <c r="A1037" s="2">
        <v>10036</v>
      </c>
      <c r="B1037" s="3" t="str">
        <f>HYPERLINK("https://yyen.namdinh.gov.vn/", "UBND Ủy ban nhân dân xã Yên Thành tỉnh Nam Định")</f>
        <v>UBND Ủy ban nhân dân xã Yên Thành tỉnh Nam Định</v>
      </c>
      <c r="C1037" s="12" t="s">
        <v>342</v>
      </c>
      <c r="F1037" s="5"/>
      <c r="G1037" s="5"/>
      <c r="H1037" s="5"/>
      <c r="I1037" s="2"/>
      <c r="J1037" s="2"/>
      <c r="K1037" s="2"/>
      <c r="L1037" s="2"/>
      <c r="M1037" s="2"/>
      <c r="N1037" s="5"/>
      <c r="O1037" s="5"/>
      <c r="P1037" s="5"/>
      <c r="Q1037" s="5"/>
    </row>
    <row r="1038" spans="1:17" ht="30" customHeight="1" x14ac:dyDescent="0.25">
      <c r="A1038" s="2">
        <v>10037</v>
      </c>
      <c r="B1038" s="1" t="str">
        <f>HYPERLINK("", "Công an xã Yên Tân tỉnh Nam Định")</f>
        <v>Công an xã Yên Tân tỉnh Nam Định</v>
      </c>
      <c r="C1038" s="12" t="s">
        <v>342</v>
      </c>
      <c r="F1038" s="5"/>
      <c r="G1038" s="5"/>
      <c r="H1038" s="5"/>
      <c r="I1038" s="2"/>
      <c r="J1038" s="2"/>
      <c r="K1038" s="2"/>
      <c r="L1038" s="2"/>
      <c r="M1038" s="2"/>
      <c r="N1038" s="5"/>
      <c r="O1038" s="5"/>
      <c r="P1038" s="5"/>
      <c r="Q1038" s="5"/>
    </row>
    <row r="1039" spans="1:17" ht="30" customHeight="1" x14ac:dyDescent="0.25">
      <c r="A1039" s="2">
        <v>10038</v>
      </c>
      <c r="B1039" s="3" t="str">
        <f>HYPERLINK("https://yenloc.namdinh.gov.vn/ubnd-xa", "UBND Ủy ban nhân dân xã Yên Tân tỉnh Nam Định")</f>
        <v>UBND Ủy ban nhân dân xã Yên Tân tỉnh Nam Định</v>
      </c>
      <c r="C1039" s="12" t="s">
        <v>342</v>
      </c>
      <c r="F1039" s="5"/>
      <c r="G1039" s="5"/>
      <c r="H1039" s="5"/>
      <c r="I1039" s="2"/>
      <c r="J1039" s="2"/>
      <c r="K1039" s="2"/>
      <c r="L1039" s="2"/>
      <c r="M1039" s="2"/>
      <c r="N1039" s="5"/>
      <c r="O1039" s="5"/>
      <c r="P1039" s="5"/>
      <c r="Q1039" s="5"/>
    </row>
    <row r="1040" spans="1:17" ht="30" customHeight="1" x14ac:dyDescent="0.25">
      <c r="A1040" s="2">
        <v>10039</v>
      </c>
      <c r="B1040" s="1" t="str">
        <f>HYPERLINK("https://www.facebook.com/profile.php?id=100091620012814", "Công an xã Yên Lợi tỉnh Nam Định")</f>
        <v>Công an xã Yên Lợi tỉnh Nam Định</v>
      </c>
      <c r="C1040" s="12" t="s">
        <v>342</v>
      </c>
      <c r="D1040" s="13" t="s">
        <v>343</v>
      </c>
      <c r="F1040" s="5"/>
      <c r="G1040" s="5"/>
      <c r="H1040" s="5"/>
      <c r="I1040" s="2"/>
      <c r="J1040" s="2"/>
      <c r="K1040" s="2"/>
      <c r="L1040" s="2"/>
      <c r="M1040" s="2"/>
      <c r="N1040" s="5"/>
      <c r="O1040" s="5"/>
      <c r="P1040" s="5"/>
      <c r="Q1040" s="5"/>
    </row>
    <row r="1041" spans="1:17" ht="30" customHeight="1" x14ac:dyDescent="0.25">
      <c r="A1041" s="2">
        <v>10040</v>
      </c>
      <c r="B1041" s="3" t="str">
        <f>HYPERLINK("https://yyen.namdinh.gov.vn/ubnd-cac-xa-thi-tran/xa-tan-minh-di-vao-hoat-dong-on-dinh-sau-sap-xep-sap-nhap-don-vi-hanh-chinh-cap-xa-383272", "UBND Ủy ban nhân dân xã Yên Lợi tỉnh Nam Định")</f>
        <v>UBND Ủy ban nhân dân xã Yên Lợi tỉnh Nam Định</v>
      </c>
      <c r="C1041" s="12" t="s">
        <v>342</v>
      </c>
      <c r="F1041" s="5"/>
      <c r="G1041" s="5"/>
      <c r="H1041" s="5"/>
      <c r="I1041" s="2"/>
      <c r="J1041" s="2"/>
      <c r="K1041" s="2"/>
      <c r="L1041" s="2"/>
      <c r="M1041" s="2"/>
      <c r="N1041" s="5"/>
      <c r="O1041" s="5"/>
      <c r="P1041" s="5"/>
      <c r="Q1041" s="5"/>
    </row>
    <row r="1042" spans="1:17" ht="30" customHeight="1" x14ac:dyDescent="0.25">
      <c r="A1042" s="2">
        <v>10041</v>
      </c>
      <c r="B1042" s="3" t="str">
        <f>HYPERLINK("https://www.facebook.com/p/C%C3%B4ng-an-x%C3%A3-Y%C3%AAn-Th%E1%BB%8D-%C3%9D-Y%C3%AAn-Nam-%C4%90%E1%BB%8Bnh-100066994927287/", "Công an xã Yên Thọ tỉnh Nam Định")</f>
        <v>Công an xã Yên Thọ tỉnh Nam Định</v>
      </c>
      <c r="C1042" s="12" t="s">
        <v>342</v>
      </c>
      <c r="F1042" s="5"/>
      <c r="G1042" s="5"/>
      <c r="H1042" s="5"/>
      <c r="I1042" s="2"/>
      <c r="J1042" s="2"/>
      <c r="K1042" s="2"/>
      <c r="L1042" s="2"/>
      <c r="M1042" s="2"/>
      <c r="N1042" s="5"/>
      <c r="O1042" s="5"/>
      <c r="P1042" s="5"/>
      <c r="Q1042" s="5"/>
    </row>
    <row r="1043" spans="1:17" ht="30" customHeight="1" x14ac:dyDescent="0.25">
      <c r="A1043" s="2">
        <v>10042</v>
      </c>
      <c r="B1043" s="3" t="str">
        <f>HYPERLINK("https://yentho.namdinh.gov.vn/", "UBND Ủy ban nhân dân xã Yên Thọ tỉnh Nam Định")</f>
        <v>UBND Ủy ban nhân dân xã Yên Thọ tỉnh Nam Định</v>
      </c>
      <c r="C1043" s="12" t="s">
        <v>342</v>
      </c>
      <c r="F1043" s="5"/>
      <c r="G1043" s="5"/>
      <c r="H1043" s="5"/>
      <c r="I1043" s="2"/>
      <c r="J1043" s="2"/>
      <c r="K1043" s="2"/>
      <c r="L1043" s="2"/>
      <c r="M1043" s="2"/>
      <c r="N1043" s="5"/>
      <c r="O1043" s="5"/>
      <c r="P1043" s="5"/>
      <c r="Q1043" s="5"/>
    </row>
    <row r="1044" spans="1:17" ht="30" customHeight="1" x14ac:dyDescent="0.25">
      <c r="A1044" s="2">
        <v>10043</v>
      </c>
      <c r="B1044" s="3" t="s">
        <v>186</v>
      </c>
      <c r="C1044" s="14" t="s">
        <v>1</v>
      </c>
      <c r="F1044" s="5"/>
      <c r="G1044" s="5"/>
      <c r="H1044" s="5"/>
      <c r="I1044" s="2"/>
      <c r="J1044" s="2"/>
      <c r="K1044" s="2"/>
      <c r="L1044" s="2"/>
      <c r="M1044" s="2"/>
      <c r="N1044" s="5"/>
      <c r="O1044" s="5"/>
      <c r="P1044" s="5"/>
      <c r="Q1044" s="5"/>
    </row>
    <row r="1045" spans="1:17" ht="30" customHeight="1" x14ac:dyDescent="0.25">
      <c r="A1045" s="2">
        <v>10044</v>
      </c>
      <c r="B1045" s="3" t="str">
        <f>HYPERLINK("https://yenchinh.namdinh.gov.vn/uy-ban-nhan-dan-51754", "UBND Ủy ban nhân dân xã Yên Nghĩa tỉnh Nam Định")</f>
        <v>UBND Ủy ban nhân dân xã Yên Nghĩa tỉnh Nam Định</v>
      </c>
      <c r="C1045" s="12" t="s">
        <v>342</v>
      </c>
      <c r="F1045" s="5"/>
      <c r="G1045" s="5"/>
      <c r="H1045" s="5"/>
      <c r="I1045" s="2"/>
      <c r="J1045" s="2"/>
      <c r="K1045" s="2"/>
      <c r="L1045" s="2"/>
      <c r="M1045" s="2"/>
      <c r="N1045" s="5"/>
      <c r="O1045" s="5"/>
      <c r="P1045" s="5"/>
      <c r="Q1045" s="5"/>
    </row>
    <row r="1046" spans="1:17" ht="30" customHeight="1" x14ac:dyDescent="0.25">
      <c r="A1046" s="2">
        <v>10045</v>
      </c>
      <c r="B1046" s="3" t="s">
        <v>187</v>
      </c>
      <c r="C1046" s="14" t="s">
        <v>1</v>
      </c>
      <c r="F1046" s="5"/>
      <c r="G1046" s="5"/>
      <c r="H1046" s="5"/>
      <c r="I1046" s="2"/>
      <c r="J1046" s="2"/>
      <c r="K1046" s="2"/>
      <c r="L1046" s="2"/>
      <c r="M1046" s="2"/>
      <c r="N1046" s="5"/>
      <c r="O1046" s="5"/>
      <c r="P1046" s="5"/>
      <c r="Q1046" s="5"/>
    </row>
    <row r="1047" spans="1:17" ht="30" customHeight="1" x14ac:dyDescent="0.25">
      <c r="A1047" s="2">
        <v>10046</v>
      </c>
      <c r="B1047" s="3" t="str">
        <f>HYPERLINK("https://dichvucong.namdinh.gov.vn/portaldvc/KenhTin/dich-vu-cong-truc-tuyen.aspx?_dv=3985D1DE-4D2E-95F1-F089-608FB7211EEC&amp;_tk=", "UBND Ủy ban nhân dân xã Yên Minh tỉnh Nam Định")</f>
        <v>UBND Ủy ban nhân dân xã Yên Minh tỉnh Nam Định</v>
      </c>
      <c r="C1047" s="12" t="s">
        <v>342</v>
      </c>
      <c r="F1047" s="5"/>
      <c r="G1047" s="5"/>
      <c r="H1047" s="5"/>
      <c r="I1047" s="2"/>
      <c r="J1047" s="2"/>
      <c r="K1047" s="2"/>
      <c r="L1047" s="2"/>
      <c r="M1047" s="2"/>
      <c r="N1047" s="5"/>
      <c r="O1047" s="5"/>
      <c r="P1047" s="5"/>
      <c r="Q1047" s="5"/>
    </row>
    <row r="1048" spans="1:17" ht="30" customHeight="1" x14ac:dyDescent="0.25">
      <c r="A1048" s="2">
        <v>10047</v>
      </c>
      <c r="B1048" s="3" t="s">
        <v>188</v>
      </c>
      <c r="C1048" s="14" t="s">
        <v>1</v>
      </c>
      <c r="D1048" s="13" t="s">
        <v>343</v>
      </c>
      <c r="F1048" s="5"/>
      <c r="G1048" s="5"/>
      <c r="H1048" s="5"/>
      <c r="I1048" s="2"/>
      <c r="J1048" s="2"/>
      <c r="K1048" s="2"/>
      <c r="L1048" s="2"/>
      <c r="M1048" s="2"/>
      <c r="N1048" s="5"/>
      <c r="O1048" s="5"/>
      <c r="P1048" s="5"/>
      <c r="Q1048" s="5"/>
    </row>
    <row r="1049" spans="1:17" ht="30" customHeight="1" x14ac:dyDescent="0.25">
      <c r="A1049" s="2">
        <v>10048</v>
      </c>
      <c r="B1049" s="3" t="str">
        <f>HYPERLINK("https://yendong.namdinh.gov.vn/uy-ban-nhan-dan", "UBND Ủy ban nhân dân xã Yên Phương tỉnh Nam Định")</f>
        <v>UBND Ủy ban nhân dân xã Yên Phương tỉnh Nam Định</v>
      </c>
      <c r="C1049" s="12" t="s">
        <v>342</v>
      </c>
      <c r="F1049" s="5"/>
      <c r="G1049" s="5"/>
      <c r="H1049" s="5"/>
      <c r="I1049" s="2"/>
      <c r="J1049" s="2"/>
      <c r="K1049" s="2"/>
      <c r="L1049" s="2"/>
      <c r="M1049" s="2"/>
      <c r="N1049" s="5"/>
      <c r="O1049" s="5"/>
      <c r="P1049" s="5"/>
      <c r="Q1049" s="5"/>
    </row>
    <row r="1050" spans="1:17" ht="30" customHeight="1" x14ac:dyDescent="0.25">
      <c r="A1050" s="2">
        <v>10049</v>
      </c>
      <c r="B1050" s="3" t="str">
        <f>HYPERLINK("https://www.facebook.com/people/C%C3%B4ng-an-x%C3%A3-Y%C3%AAn-Ch%C3%ADnh/100071867406660/", "Công an xã Yên Chính tỉnh Nam Định")</f>
        <v>Công an xã Yên Chính tỉnh Nam Định</v>
      </c>
      <c r="C1050" s="12" t="s">
        <v>342</v>
      </c>
      <c r="D1050" s="13" t="s">
        <v>343</v>
      </c>
      <c r="F1050" s="5"/>
      <c r="G1050" s="5"/>
      <c r="H1050" s="5"/>
      <c r="I1050" s="2"/>
      <c r="J1050" s="2"/>
      <c r="K1050" s="2"/>
      <c r="L1050" s="2"/>
      <c r="M1050" s="2"/>
      <c r="N1050" s="5"/>
      <c r="O1050" s="5"/>
      <c r="P1050" s="5"/>
      <c r="Q1050" s="5"/>
    </row>
    <row r="1051" spans="1:17" ht="30" customHeight="1" x14ac:dyDescent="0.25">
      <c r="A1051" s="2">
        <v>10050</v>
      </c>
      <c r="B1051" s="3" t="str">
        <f>HYPERLINK("https://yenchinh.namdinh.gov.vn/uy-ban-nhan-dan-51754", "UBND Ủy ban nhân dân xã Yên Chính tỉnh Nam Định")</f>
        <v>UBND Ủy ban nhân dân xã Yên Chính tỉnh Nam Định</v>
      </c>
      <c r="C1051" s="12" t="s">
        <v>342</v>
      </c>
      <c r="F1051" s="5"/>
      <c r="G1051" s="5"/>
      <c r="H1051" s="5"/>
      <c r="I1051" s="2"/>
      <c r="J1051" s="2"/>
      <c r="K1051" s="2"/>
      <c r="L1051" s="2"/>
      <c r="M1051" s="2"/>
      <c r="N1051" s="5"/>
      <c r="O1051" s="5"/>
      <c r="P1051" s="5"/>
      <c r="Q1051" s="5"/>
    </row>
    <row r="1052" spans="1:17" ht="30" customHeight="1" x14ac:dyDescent="0.25">
      <c r="A1052" s="2">
        <v>10051</v>
      </c>
      <c r="B1052" s="3" t="s">
        <v>189</v>
      </c>
      <c r="C1052" s="14" t="s">
        <v>1</v>
      </c>
      <c r="F1052" s="5"/>
      <c r="G1052" s="5"/>
      <c r="H1052" s="5"/>
      <c r="I1052" s="2"/>
      <c r="J1052" s="2"/>
      <c r="K1052" s="2"/>
      <c r="L1052" s="2"/>
      <c r="M1052" s="2"/>
      <c r="N1052" s="5"/>
      <c r="O1052" s="5"/>
      <c r="P1052" s="5"/>
      <c r="Q1052" s="5"/>
    </row>
    <row r="1053" spans="1:17" ht="30" customHeight="1" x14ac:dyDescent="0.25">
      <c r="A1053" s="2">
        <v>10052</v>
      </c>
      <c r="B1053" s="3" t="str">
        <f>HYPERLINK("https://yenbinh.namdinh.gov.vn/uy-ban-nhan-dan", "UBND Ủy ban nhân dân xã Yên Bình tỉnh Nam Định")</f>
        <v>UBND Ủy ban nhân dân xã Yên Bình tỉnh Nam Định</v>
      </c>
      <c r="C1053" s="12" t="s">
        <v>342</v>
      </c>
      <c r="F1053" s="5"/>
      <c r="G1053" s="5"/>
      <c r="H1053" s="5"/>
      <c r="I1053" s="2"/>
      <c r="J1053" s="2"/>
      <c r="K1053" s="2"/>
      <c r="L1053" s="2"/>
      <c r="M1053" s="2"/>
      <c r="N1053" s="5"/>
      <c r="O1053" s="5"/>
      <c r="P1053" s="5"/>
      <c r="Q1053" s="5"/>
    </row>
    <row r="1054" spans="1:17" ht="30" customHeight="1" x14ac:dyDescent="0.25">
      <c r="A1054" s="2">
        <v>10053</v>
      </c>
      <c r="B1054" s="3" t="s">
        <v>190</v>
      </c>
      <c r="C1054" s="14" t="s">
        <v>1</v>
      </c>
      <c r="D1054" s="13" t="s">
        <v>343</v>
      </c>
      <c r="F1054" s="5"/>
      <c r="G1054" s="5"/>
      <c r="H1054" s="5"/>
      <c r="I1054" s="2"/>
      <c r="J1054" s="2"/>
      <c r="K1054" s="2"/>
      <c r="L1054" s="2"/>
      <c r="M1054" s="2"/>
      <c r="N1054" s="5"/>
      <c r="O1054" s="5"/>
      <c r="P1054" s="5"/>
      <c r="Q1054" s="5"/>
    </row>
    <row r="1055" spans="1:17" ht="30" customHeight="1" x14ac:dyDescent="0.25">
      <c r="A1055" s="2">
        <v>10054</v>
      </c>
      <c r="B1055" s="3" t="str">
        <f>HYPERLINK("https://yendong.namdinh.gov.vn/uy-ban-nhan-dan", "UBND Ủy ban nhân dân xã Yên Phú tỉnh Nam Định")</f>
        <v>UBND Ủy ban nhân dân xã Yên Phú tỉnh Nam Định</v>
      </c>
      <c r="C1055" s="12" t="s">
        <v>342</v>
      </c>
      <c r="F1055" s="5"/>
      <c r="G1055" s="5"/>
      <c r="H1055" s="5"/>
      <c r="I1055" s="2"/>
      <c r="J1055" s="2"/>
      <c r="K1055" s="2"/>
      <c r="L1055" s="2"/>
      <c r="M1055" s="2"/>
      <c r="N1055" s="5"/>
      <c r="O1055" s="5"/>
      <c r="P1055" s="5"/>
      <c r="Q1055" s="5"/>
    </row>
    <row r="1056" spans="1:17" ht="30" customHeight="1" x14ac:dyDescent="0.25">
      <c r="A1056" s="2">
        <v>10055</v>
      </c>
      <c r="B1056" s="1" t="str">
        <f>HYPERLINK("", "Công an xã Yên Mỹ tỉnh Nam Định")</f>
        <v>Công an xã Yên Mỹ tỉnh Nam Định</v>
      </c>
      <c r="C1056" s="12" t="s">
        <v>342</v>
      </c>
      <c r="F1056" s="5"/>
      <c r="G1056" s="5"/>
      <c r="H1056" s="5"/>
      <c r="I1056" s="2"/>
      <c r="J1056" s="2"/>
      <c r="K1056" s="2"/>
      <c r="L1056" s="2"/>
      <c r="M1056" s="2"/>
      <c r="N1056" s="5"/>
      <c r="O1056" s="5"/>
      <c r="P1056" s="5"/>
      <c r="Q1056" s="5"/>
    </row>
    <row r="1057" spans="1:17" ht="30" customHeight="1" x14ac:dyDescent="0.25">
      <c r="A1057" s="2">
        <v>10056</v>
      </c>
      <c r="B1057" s="3" t="str">
        <f>HYPERLINK("https://yenmy.namdinh.gov.vn/", "UBND Ủy ban nhân dân xã Yên Mỹ tỉnh Nam Định")</f>
        <v>UBND Ủy ban nhân dân xã Yên Mỹ tỉnh Nam Định</v>
      </c>
      <c r="C1057" s="12" t="s">
        <v>342</v>
      </c>
      <c r="F1057" s="5"/>
      <c r="G1057" s="5"/>
      <c r="H1057" s="5"/>
      <c r="I1057" s="2"/>
      <c r="J1057" s="2"/>
      <c r="K1057" s="2"/>
      <c r="L1057" s="2"/>
      <c r="M1057" s="2"/>
      <c r="N1057" s="5"/>
      <c r="O1057" s="5"/>
      <c r="P1057" s="5"/>
      <c r="Q1057" s="5"/>
    </row>
    <row r="1058" spans="1:17" ht="30" customHeight="1" x14ac:dyDescent="0.25">
      <c r="A1058" s="2">
        <v>10057</v>
      </c>
      <c r="B1058" s="1" t="str">
        <f>HYPERLINK("", "Công an xã Yên Dương tỉnh Nam Định")</f>
        <v>Công an xã Yên Dương tỉnh Nam Định</v>
      </c>
      <c r="C1058" s="12" t="s">
        <v>342</v>
      </c>
      <c r="F1058" s="5"/>
      <c r="G1058" s="5"/>
      <c r="H1058" s="5"/>
      <c r="I1058" s="2"/>
      <c r="J1058" s="2"/>
      <c r="K1058" s="2"/>
      <c r="L1058" s="2"/>
      <c r="M1058" s="2"/>
      <c r="N1058" s="5"/>
      <c r="O1058" s="5"/>
      <c r="P1058" s="5"/>
      <c r="Q1058" s="5"/>
    </row>
    <row r="1059" spans="1:17" ht="30" customHeight="1" x14ac:dyDescent="0.25">
      <c r="A1059" s="2">
        <v>10058</v>
      </c>
      <c r="B1059" s="3" t="str">
        <f>HYPERLINK("https://yenduong.namdinh.gov.vn/", "UBND Ủy ban nhân dân xã Yên Dương tỉnh Nam Định")</f>
        <v>UBND Ủy ban nhân dân xã Yên Dương tỉnh Nam Định</v>
      </c>
      <c r="C1059" s="12" t="s">
        <v>342</v>
      </c>
      <c r="F1059" s="5"/>
      <c r="G1059" s="5"/>
      <c r="H1059" s="5"/>
      <c r="I1059" s="2"/>
      <c r="J1059" s="2"/>
      <c r="K1059" s="2"/>
      <c r="L1059" s="2"/>
      <c r="M1059" s="2"/>
      <c r="N1059" s="5"/>
      <c r="O1059" s="5"/>
      <c r="P1059" s="5"/>
      <c r="Q1059" s="5"/>
    </row>
    <row r="1060" spans="1:17" ht="30" customHeight="1" x14ac:dyDescent="0.25">
      <c r="A1060" s="2">
        <v>10059</v>
      </c>
      <c r="B1060" s="3" t="s">
        <v>191</v>
      </c>
      <c r="C1060" s="14" t="s">
        <v>1</v>
      </c>
      <c r="F1060" s="5"/>
      <c r="G1060" s="5"/>
      <c r="H1060" s="5"/>
      <c r="I1060" s="2"/>
      <c r="J1060" s="2"/>
      <c r="K1060" s="2"/>
      <c r="L1060" s="2"/>
      <c r="M1060" s="2"/>
      <c r="N1060" s="5"/>
      <c r="O1060" s="5"/>
      <c r="P1060" s="5"/>
      <c r="Q1060" s="5"/>
    </row>
    <row r="1061" spans="1:17" ht="30" customHeight="1" x14ac:dyDescent="0.25">
      <c r="A1061" s="2">
        <v>10060</v>
      </c>
      <c r="B1061" s="3" t="str">
        <f>HYPERLINK("https://yenchinh.namdinh.gov.vn/uy-ban-nhan-dan-51754", "UBND Ủy ban nhân dân xã Yên Xá tỉnh Nam Định")</f>
        <v>UBND Ủy ban nhân dân xã Yên Xá tỉnh Nam Định</v>
      </c>
      <c r="C1061" s="12" t="s">
        <v>342</v>
      </c>
      <c r="F1061" s="5"/>
      <c r="G1061" s="5"/>
      <c r="H1061" s="5"/>
      <c r="I1061" s="2"/>
      <c r="J1061" s="2"/>
      <c r="K1061" s="2"/>
      <c r="L1061" s="2"/>
      <c r="M1061" s="2"/>
      <c r="N1061" s="5"/>
      <c r="O1061" s="5"/>
      <c r="P1061" s="5"/>
      <c r="Q1061" s="5"/>
    </row>
    <row r="1062" spans="1:17" ht="30" customHeight="1" x14ac:dyDescent="0.25">
      <c r="A1062" s="2">
        <v>10061</v>
      </c>
      <c r="B1062" s="3" t="s">
        <v>192</v>
      </c>
      <c r="C1062" s="14" t="s">
        <v>1</v>
      </c>
      <c r="F1062" s="5"/>
      <c r="G1062" s="5"/>
      <c r="H1062" s="5"/>
      <c r="I1062" s="2"/>
      <c r="J1062" s="2"/>
      <c r="K1062" s="2"/>
      <c r="L1062" s="2"/>
      <c r="M1062" s="2"/>
      <c r="N1062" s="5"/>
      <c r="O1062" s="5"/>
      <c r="P1062" s="5"/>
      <c r="Q1062" s="5"/>
    </row>
    <row r="1063" spans="1:17" ht="30" customHeight="1" x14ac:dyDescent="0.25">
      <c r="A1063" s="2">
        <v>10062</v>
      </c>
      <c r="B1063" s="3" t="str">
        <f>HYPERLINK("https://yentien.namdinh.gov.vn/ubnd/thuong-truc-ubnd-xa-yen-tien-236273", "UBND Ủy ban nhân dân xã Yên Hưng tỉnh Nam Định")</f>
        <v>UBND Ủy ban nhân dân xã Yên Hưng tỉnh Nam Định</v>
      </c>
      <c r="C1063" s="12" t="s">
        <v>342</v>
      </c>
      <c r="F1063" s="5"/>
      <c r="G1063" s="5"/>
      <c r="H1063" s="5"/>
      <c r="I1063" s="2"/>
      <c r="J1063" s="2"/>
      <c r="K1063" s="2"/>
      <c r="L1063" s="2"/>
      <c r="M1063" s="2"/>
      <c r="N1063" s="5"/>
      <c r="O1063" s="5"/>
      <c r="P1063" s="5"/>
      <c r="Q1063" s="5"/>
    </row>
    <row r="1064" spans="1:17" ht="30" customHeight="1" x14ac:dyDescent="0.25">
      <c r="A1064" s="2">
        <v>10063</v>
      </c>
      <c r="B1064" s="3" t="s">
        <v>193</v>
      </c>
      <c r="C1064" s="14" t="s">
        <v>1</v>
      </c>
      <c r="D1064" s="13" t="s">
        <v>343</v>
      </c>
      <c r="F1064" s="5"/>
      <c r="G1064" s="5"/>
      <c r="H1064" s="5"/>
      <c r="I1064" s="2"/>
      <c r="J1064" s="2"/>
      <c r="K1064" s="2"/>
      <c r="L1064" s="2"/>
      <c r="M1064" s="2"/>
      <c r="N1064" s="5"/>
      <c r="O1064" s="5"/>
      <c r="P1064" s="5"/>
      <c r="Q1064" s="5"/>
    </row>
    <row r="1065" spans="1:17" ht="30" customHeight="1" x14ac:dyDescent="0.25">
      <c r="A1065" s="2">
        <v>10064</v>
      </c>
      <c r="B1065" s="3" t="str">
        <f>HYPERLINK("https://yenkhanh.namdinh.gov.vn/uy-ban-nhan-dan", "UBND Ủy ban nhân dân xã Yên Khánh tỉnh Nam Định")</f>
        <v>UBND Ủy ban nhân dân xã Yên Khánh tỉnh Nam Định</v>
      </c>
      <c r="C1065" s="12" t="s">
        <v>342</v>
      </c>
      <c r="F1065" s="5"/>
      <c r="G1065" s="5"/>
      <c r="H1065" s="5"/>
      <c r="I1065" s="2"/>
      <c r="J1065" s="2"/>
      <c r="K1065" s="2"/>
      <c r="L1065" s="2"/>
      <c r="M1065" s="2"/>
      <c r="N1065" s="5"/>
      <c r="O1065" s="5"/>
      <c r="P1065" s="5"/>
      <c r="Q1065" s="5"/>
    </row>
    <row r="1066" spans="1:17" ht="30" customHeight="1" x14ac:dyDescent="0.25">
      <c r="A1066" s="2">
        <v>10065</v>
      </c>
      <c r="B1066" s="3" t="s">
        <v>194</v>
      </c>
      <c r="C1066" s="14" t="s">
        <v>1</v>
      </c>
      <c r="D1066" s="13" t="s">
        <v>343</v>
      </c>
      <c r="F1066" s="5"/>
      <c r="G1066" s="5"/>
      <c r="H1066" s="5"/>
      <c r="I1066" s="2"/>
      <c r="J1066" s="2"/>
      <c r="K1066" s="2"/>
      <c r="L1066" s="2"/>
      <c r="M1066" s="2"/>
      <c r="N1066" s="5"/>
      <c r="O1066" s="5"/>
      <c r="P1066" s="5"/>
      <c r="Q1066" s="5"/>
    </row>
    <row r="1067" spans="1:17" ht="30" customHeight="1" x14ac:dyDescent="0.25">
      <c r="A1067" s="2">
        <v>10066</v>
      </c>
      <c r="B1067" s="3" t="str">
        <f>HYPERLINK("https://yenphong.namdinh.gov.vn/", "UBND Ủy ban nhân dân xã Yên Phong tỉnh Nam Định")</f>
        <v>UBND Ủy ban nhân dân xã Yên Phong tỉnh Nam Định</v>
      </c>
      <c r="C1067" s="12" t="s">
        <v>342</v>
      </c>
      <c r="F1067" s="5"/>
      <c r="G1067" s="5"/>
      <c r="H1067" s="5"/>
      <c r="I1067" s="2"/>
      <c r="J1067" s="2"/>
      <c r="K1067" s="2"/>
      <c r="L1067" s="2"/>
      <c r="M1067" s="2"/>
      <c r="N1067" s="5"/>
      <c r="O1067" s="5"/>
      <c r="P1067" s="5"/>
      <c r="Q1067" s="5"/>
    </row>
    <row r="1068" spans="1:17" ht="30" customHeight="1" x14ac:dyDescent="0.25">
      <c r="A1068" s="2">
        <v>10067</v>
      </c>
      <c r="B1068" s="3" t="str">
        <f>HYPERLINK("https://www.facebook.com/p/C%C3%B4ng-an-x%C3%A3-Y%C3%AAn-Ninh-%C3%9D-Y%C3%AAn-Nam-%C4%90%E1%BB%8Bnh-100071185885211/", "Công an xã Yên Ninh tỉnh Nam Định")</f>
        <v>Công an xã Yên Ninh tỉnh Nam Định</v>
      </c>
      <c r="C1068" s="12" t="s">
        <v>342</v>
      </c>
      <c r="F1068" s="5"/>
      <c r="G1068" s="5"/>
      <c r="H1068" s="5"/>
      <c r="I1068" s="2"/>
      <c r="J1068" s="2"/>
      <c r="K1068" s="2"/>
      <c r="L1068" s="2"/>
      <c r="M1068" s="2"/>
      <c r="N1068" s="5"/>
      <c r="O1068" s="5"/>
      <c r="P1068" s="5"/>
      <c r="Q1068" s="5"/>
    </row>
    <row r="1069" spans="1:17" ht="30" customHeight="1" x14ac:dyDescent="0.25">
      <c r="A1069" s="2">
        <v>10068</v>
      </c>
      <c r="B1069" s="3" t="str">
        <f>HYPERLINK("https://yenninh.namdinh.gov.vn/gioi-thieu", "UBND Ủy ban nhân dân xã Yên Ninh tỉnh Nam Định")</f>
        <v>UBND Ủy ban nhân dân xã Yên Ninh tỉnh Nam Định</v>
      </c>
      <c r="C1069" s="12" t="s">
        <v>342</v>
      </c>
      <c r="F1069" s="5"/>
      <c r="G1069" s="5"/>
      <c r="H1069" s="5"/>
      <c r="I1069" s="2"/>
      <c r="J1069" s="2"/>
      <c r="K1069" s="2"/>
      <c r="L1069" s="2"/>
      <c r="M1069" s="2"/>
      <c r="N1069" s="5"/>
      <c r="O1069" s="5"/>
      <c r="P1069" s="5"/>
      <c r="Q1069" s="5"/>
    </row>
    <row r="1070" spans="1:17" ht="30" customHeight="1" x14ac:dyDescent="0.25">
      <c r="A1070" s="2">
        <v>10069</v>
      </c>
      <c r="B1070" s="3" t="s">
        <v>195</v>
      </c>
      <c r="C1070" s="14" t="s">
        <v>1</v>
      </c>
      <c r="D1070" s="13" t="s">
        <v>343</v>
      </c>
      <c r="F1070" s="5"/>
      <c r="G1070" s="5"/>
      <c r="H1070" s="5"/>
      <c r="I1070" s="2"/>
      <c r="J1070" s="2"/>
      <c r="K1070" s="2"/>
      <c r="L1070" s="2"/>
      <c r="M1070" s="2"/>
      <c r="N1070" s="5"/>
      <c r="O1070" s="5"/>
      <c r="P1070" s="5"/>
      <c r="Q1070" s="5"/>
    </row>
    <row r="1071" spans="1:17" ht="30" customHeight="1" x14ac:dyDescent="0.25">
      <c r="A1071" s="2">
        <v>10070</v>
      </c>
      <c r="B1071" s="3" t="str">
        <f>HYPERLINK("https://yenluong.namdinh.gov.vn/", "UBND Ủy ban nhân dân xã Yên Lương tỉnh Nam Định")</f>
        <v>UBND Ủy ban nhân dân xã Yên Lương tỉnh Nam Định</v>
      </c>
      <c r="C1071" s="12" t="s">
        <v>342</v>
      </c>
      <c r="F1071" s="5"/>
      <c r="G1071" s="5"/>
      <c r="H1071" s="5"/>
      <c r="I1071" s="2"/>
      <c r="J1071" s="2"/>
      <c r="K1071" s="2"/>
      <c r="L1071" s="2"/>
      <c r="M1071" s="2"/>
      <c r="N1071" s="5"/>
      <c r="O1071" s="5"/>
      <c r="P1071" s="5"/>
      <c r="Q1071" s="5"/>
    </row>
    <row r="1072" spans="1:17" ht="30" customHeight="1" x14ac:dyDescent="0.25">
      <c r="A1072" s="2">
        <v>10071</v>
      </c>
      <c r="B1072" s="3" t="s">
        <v>196</v>
      </c>
      <c r="C1072" s="14" t="s">
        <v>1</v>
      </c>
      <c r="F1072" s="5"/>
      <c r="G1072" s="5"/>
      <c r="H1072" s="5"/>
      <c r="I1072" s="2"/>
      <c r="J1072" s="2"/>
      <c r="K1072" s="2"/>
      <c r="L1072" s="2"/>
      <c r="M1072" s="2"/>
      <c r="N1072" s="5"/>
      <c r="O1072" s="5"/>
      <c r="P1072" s="5"/>
      <c r="Q1072" s="5"/>
    </row>
    <row r="1073" spans="1:17" ht="30" customHeight="1" x14ac:dyDescent="0.25">
      <c r="A1073" s="2">
        <v>10072</v>
      </c>
      <c r="B1073" s="3" t="str">
        <f>HYPERLINK("https://yyen.namdinh.gov.vn/sap-xep-cac-don-vi-hanh-chinh/ky-hop-thu-nhat-hdnd-xa-hong-quang-khoa-i-nhiem-ky-2021-2026-379790", "UBND Ủy ban nhân dân xã Yên Hồng tỉnh Nam Định")</f>
        <v>UBND Ủy ban nhân dân xã Yên Hồng tỉnh Nam Định</v>
      </c>
      <c r="C1073" s="12" t="s">
        <v>342</v>
      </c>
      <c r="F1073" s="5"/>
      <c r="G1073" s="5"/>
      <c r="H1073" s="5"/>
      <c r="I1073" s="2"/>
      <c r="J1073" s="2"/>
      <c r="K1073" s="2"/>
      <c r="L1073" s="2"/>
      <c r="M1073" s="2"/>
      <c r="N1073" s="5"/>
      <c r="O1073" s="5"/>
      <c r="P1073" s="5"/>
      <c r="Q1073" s="5"/>
    </row>
    <row r="1074" spans="1:17" ht="30" customHeight="1" x14ac:dyDescent="0.25">
      <c r="A1074" s="2">
        <v>10073</v>
      </c>
      <c r="B1074" s="1" t="str">
        <f>HYPERLINK("", "Công an xã Yên Quang tỉnh Nam Định")</f>
        <v>Công an xã Yên Quang tỉnh Nam Định</v>
      </c>
      <c r="C1074" s="12" t="s">
        <v>342</v>
      </c>
      <c r="D1074" s="13"/>
      <c r="F1074" s="5"/>
      <c r="G1074" s="5"/>
      <c r="H1074" s="5"/>
      <c r="I1074" s="2"/>
      <c r="J1074" s="2"/>
      <c r="K1074" s="2"/>
      <c r="L1074" s="2"/>
      <c r="M1074" s="2"/>
      <c r="N1074" s="5"/>
      <c r="O1074" s="5"/>
      <c r="P1074" s="5"/>
      <c r="Q1074" s="5"/>
    </row>
    <row r="1075" spans="1:17" ht="30" customHeight="1" x14ac:dyDescent="0.25">
      <c r="A1075" s="2">
        <v>10074</v>
      </c>
      <c r="B1075" s="3" t="str">
        <f>HYPERLINK("https://yenphuc.namdinh.gov.vn/uy-ban-nhan-dan", "UBND Ủy ban nhân dân xã Yên Quang tỉnh Nam Định")</f>
        <v>UBND Ủy ban nhân dân xã Yên Quang tỉnh Nam Định</v>
      </c>
      <c r="C1075" s="12" t="s">
        <v>342</v>
      </c>
      <c r="F1075" s="5"/>
      <c r="G1075" s="5"/>
      <c r="H1075" s="5"/>
      <c r="I1075" s="2"/>
      <c r="J1075" s="2"/>
      <c r="K1075" s="2"/>
      <c r="L1075" s="2"/>
      <c r="M1075" s="2"/>
      <c r="N1075" s="5"/>
      <c r="O1075" s="5"/>
      <c r="P1075" s="5"/>
      <c r="Q1075" s="5"/>
    </row>
    <row r="1076" spans="1:17" ht="30" customHeight="1" x14ac:dyDescent="0.25">
      <c r="A1076" s="2">
        <v>10075</v>
      </c>
      <c r="B1076" s="1" t="str">
        <f>HYPERLINK("https://www.facebook.com/profile.php?id=100063399769155", "Công an xã Yên Tiến tỉnh Nam Định")</f>
        <v>Công an xã Yên Tiến tỉnh Nam Định</v>
      </c>
      <c r="C1076" s="12" t="s">
        <v>342</v>
      </c>
      <c r="D1076" s="13" t="s">
        <v>343</v>
      </c>
      <c r="F1076" s="5"/>
      <c r="G1076" s="5"/>
      <c r="H1076" s="5"/>
      <c r="I1076" s="2"/>
      <c r="J1076" s="2"/>
      <c r="K1076" s="2"/>
      <c r="L1076" s="2"/>
      <c r="M1076" s="2"/>
      <c r="N1076" s="5"/>
      <c r="O1076" s="5"/>
      <c r="P1076" s="5"/>
      <c r="Q1076" s="5"/>
    </row>
    <row r="1077" spans="1:17" ht="30" customHeight="1" x14ac:dyDescent="0.25">
      <c r="A1077" s="2">
        <v>10076</v>
      </c>
      <c r="B1077" s="3" t="str">
        <f>HYPERLINK("https://yentien.namdinh.gov.vn/ubnd/thuong-truc-ubnd-xa-yen-tien-236273", "UBND Ủy ban nhân dân xã Yên Tiến tỉnh Nam Định")</f>
        <v>UBND Ủy ban nhân dân xã Yên Tiến tỉnh Nam Định</v>
      </c>
      <c r="C1077" s="12" t="s">
        <v>342</v>
      </c>
      <c r="F1077" s="5"/>
      <c r="G1077" s="5"/>
      <c r="H1077" s="5"/>
      <c r="I1077" s="2"/>
      <c r="J1077" s="2"/>
      <c r="K1077" s="2"/>
      <c r="L1077" s="2"/>
      <c r="M1077" s="2"/>
      <c r="N1077" s="5"/>
      <c r="O1077" s="5"/>
      <c r="P1077" s="5"/>
      <c r="Q1077" s="5"/>
    </row>
    <row r="1078" spans="1:17" ht="30" customHeight="1" x14ac:dyDescent="0.25">
      <c r="A1078" s="2">
        <v>10077</v>
      </c>
      <c r="B1078" s="3" t="s">
        <v>197</v>
      </c>
      <c r="C1078" s="14" t="s">
        <v>1</v>
      </c>
      <c r="D1078" s="13" t="s">
        <v>343</v>
      </c>
      <c r="F1078" s="5"/>
      <c r="G1078" s="5"/>
      <c r="H1078" s="5"/>
      <c r="I1078" s="2"/>
      <c r="J1078" s="2"/>
      <c r="K1078" s="2"/>
      <c r="L1078" s="2"/>
      <c r="M1078" s="2"/>
      <c r="N1078" s="5"/>
      <c r="O1078" s="5"/>
      <c r="P1078" s="5"/>
      <c r="Q1078" s="5"/>
    </row>
    <row r="1079" spans="1:17" ht="30" customHeight="1" x14ac:dyDescent="0.25">
      <c r="A1079" s="2">
        <v>10078</v>
      </c>
      <c r="B1079" s="3" t="str">
        <f>HYPERLINK("https://yenthang.namdinh.gov.vn/uy-ban-nhan-dan/ubnd-xa-yen-thang-218106", "UBND Ủy ban nhân dân xã Yên Thắng tỉnh Nam Định")</f>
        <v>UBND Ủy ban nhân dân xã Yên Thắng tỉnh Nam Định</v>
      </c>
      <c r="C1079" s="12" t="s">
        <v>342</v>
      </c>
      <c r="F1079" s="5"/>
      <c r="G1079" s="5"/>
      <c r="H1079" s="5"/>
      <c r="I1079" s="2"/>
      <c r="J1079" s="2"/>
      <c r="K1079" s="2"/>
      <c r="L1079" s="2"/>
      <c r="M1079" s="2"/>
      <c r="N1079" s="5"/>
      <c r="O1079" s="5"/>
      <c r="P1079" s="5"/>
      <c r="Q1079" s="5"/>
    </row>
    <row r="1080" spans="1:17" ht="30" customHeight="1" x14ac:dyDescent="0.25">
      <c r="A1080" s="2">
        <v>10079</v>
      </c>
      <c r="B1080" s="3" t="str">
        <f>HYPERLINK("https://www.facebook.com/xayenphuc111/?locale=vi_VN", "Công an xã Yên Phúc tỉnh Nam Định")</f>
        <v>Công an xã Yên Phúc tỉnh Nam Định</v>
      </c>
      <c r="C1080" s="12" t="s">
        <v>342</v>
      </c>
      <c r="F1080" s="5"/>
      <c r="G1080" s="5"/>
      <c r="H1080" s="5"/>
      <c r="I1080" s="2"/>
      <c r="J1080" s="2"/>
      <c r="K1080" s="2"/>
      <c r="L1080" s="2"/>
      <c r="M1080" s="2"/>
      <c r="N1080" s="5"/>
      <c r="O1080" s="5"/>
      <c r="P1080" s="5"/>
      <c r="Q1080" s="5"/>
    </row>
    <row r="1081" spans="1:17" ht="30" customHeight="1" x14ac:dyDescent="0.25">
      <c r="A1081" s="2">
        <v>10080</v>
      </c>
      <c r="B1081" s="3" t="str">
        <f>HYPERLINK("https://yenphuc.namdinh.gov.vn/uy-ban-nhan-dan", "UBND Ủy ban nhân dân xã Yên Phúc tỉnh Nam Định")</f>
        <v>UBND Ủy ban nhân dân xã Yên Phúc tỉnh Nam Định</v>
      </c>
      <c r="C1081" s="12" t="s">
        <v>342</v>
      </c>
      <c r="F1081" s="5"/>
      <c r="G1081" s="5"/>
      <c r="H1081" s="5"/>
      <c r="I1081" s="2"/>
      <c r="J1081" s="2"/>
      <c r="K1081" s="2"/>
      <c r="L1081" s="2"/>
      <c r="M1081" s="2"/>
      <c r="N1081" s="5"/>
      <c r="O1081" s="5"/>
      <c r="P1081" s="5"/>
      <c r="Q1081" s="5"/>
    </row>
    <row r="1082" spans="1:17" ht="30" customHeight="1" x14ac:dyDescent="0.25">
      <c r="A1082" s="2">
        <v>10081</v>
      </c>
      <c r="B1082" s="3" t="str">
        <f>HYPERLINK("https://www.facebook.com/p/C%C3%B4ng-an-x%C3%A3-Y%C3%AAn-C%C6%B0%E1%BB%9Dng-100083547871524/", "Công an xã Yên Cường tỉnh Nam Định")</f>
        <v>Công an xã Yên Cường tỉnh Nam Định</v>
      </c>
      <c r="C1082" s="12" t="s">
        <v>342</v>
      </c>
      <c r="F1082" s="5"/>
      <c r="G1082" s="5"/>
      <c r="H1082" s="5"/>
      <c r="I1082" s="2"/>
      <c r="J1082" s="2"/>
      <c r="K1082" s="2"/>
      <c r="L1082" s="2"/>
      <c r="M1082" s="2"/>
      <c r="N1082" s="5"/>
      <c r="O1082" s="5"/>
      <c r="P1082" s="5"/>
      <c r="Q1082" s="5"/>
    </row>
    <row r="1083" spans="1:17" ht="30" customHeight="1" x14ac:dyDescent="0.25">
      <c r="A1083" s="2">
        <v>10082</v>
      </c>
      <c r="B1083" s="3" t="str">
        <f>HYPERLINK("https://dichvucong.namdinh.gov.vn/portaldvc/KenhTin/dich-vu-cong-truc-tuyen.aspx?_dv=6FF93B72-6F06-FAA1-75B2-AA2271A5021B", "UBND Ủy ban nhân dân xã Yên Cường tỉnh Nam Định")</f>
        <v>UBND Ủy ban nhân dân xã Yên Cường tỉnh Nam Định</v>
      </c>
      <c r="C1083" s="12" t="s">
        <v>342</v>
      </c>
      <c r="F1083" s="5"/>
      <c r="G1083" s="5"/>
      <c r="H1083" s="5"/>
      <c r="I1083" s="2"/>
      <c r="J1083" s="2"/>
      <c r="K1083" s="2"/>
      <c r="L1083" s="2"/>
      <c r="M1083" s="2"/>
      <c r="N1083" s="5"/>
      <c r="O1083" s="5"/>
      <c r="P1083" s="5"/>
      <c r="Q1083" s="5"/>
    </row>
    <row r="1084" spans="1:17" ht="30" customHeight="1" x14ac:dyDescent="0.25">
      <c r="A1084" s="2">
        <v>10083</v>
      </c>
      <c r="B1084" s="3" t="str">
        <f>HYPERLINK("https://www.facebook.com/p/C%C3%B4ng-an-x%C3%A3-Y%C3%AAn-L%E1%BB%99c-%C3%9D-Y%C3%AAn-Nam-%C4%90%E1%BB%8Bnh-100066355458012/", "Công an xã Yên Lộc tỉnh Nam Định")</f>
        <v>Công an xã Yên Lộc tỉnh Nam Định</v>
      </c>
      <c r="C1084" s="12" t="s">
        <v>342</v>
      </c>
      <c r="D1084" s="13" t="s">
        <v>343</v>
      </c>
      <c r="F1084" s="5"/>
      <c r="G1084" s="5"/>
      <c r="H1084" s="5"/>
      <c r="I1084" s="2"/>
      <c r="J1084" s="2"/>
      <c r="K1084" s="2"/>
      <c r="L1084" s="2"/>
      <c r="M1084" s="2"/>
      <c r="N1084" s="5"/>
      <c r="O1084" s="5"/>
      <c r="P1084" s="5"/>
      <c r="Q1084" s="5"/>
    </row>
    <row r="1085" spans="1:17" ht="30" customHeight="1" x14ac:dyDescent="0.25">
      <c r="A1085" s="2">
        <v>10084</v>
      </c>
      <c r="B1085" s="3" t="str">
        <f>HYPERLINK("https://yenloc.namdinh.gov.vn/ubnd-xa", "UBND Ủy ban nhân dân xã Yên Lộc tỉnh Nam Định")</f>
        <v>UBND Ủy ban nhân dân xã Yên Lộc tỉnh Nam Định</v>
      </c>
      <c r="C1085" s="12" t="s">
        <v>342</v>
      </c>
      <c r="F1085" s="5"/>
      <c r="G1085" s="5"/>
      <c r="H1085" s="5"/>
      <c r="I1085" s="2"/>
      <c r="J1085" s="2"/>
      <c r="K1085" s="2"/>
      <c r="L1085" s="2"/>
      <c r="M1085" s="2"/>
      <c r="N1085" s="5"/>
      <c r="O1085" s="5"/>
      <c r="P1085" s="5"/>
      <c r="Q1085" s="5"/>
    </row>
    <row r="1086" spans="1:17" ht="30" customHeight="1" x14ac:dyDescent="0.25">
      <c r="A1086" s="2">
        <v>10085</v>
      </c>
      <c r="B1086" s="1" t="str">
        <f>HYPERLINK("", "Công an xã Yên Bằng tỉnh Nam Định")</f>
        <v>Công an xã Yên Bằng tỉnh Nam Định</v>
      </c>
      <c r="C1086" s="12" t="s">
        <v>342</v>
      </c>
      <c r="D1086" s="13"/>
      <c r="F1086" s="5"/>
      <c r="G1086" s="5"/>
      <c r="H1086" s="5"/>
      <c r="I1086" s="2"/>
      <c r="J1086" s="2"/>
      <c r="K1086" s="2"/>
      <c r="L1086" s="2"/>
      <c r="M1086" s="2"/>
      <c r="N1086" s="5"/>
      <c r="O1086" s="5"/>
      <c r="P1086" s="5"/>
      <c r="Q1086" s="5"/>
    </row>
    <row r="1087" spans="1:17" ht="30" customHeight="1" x14ac:dyDescent="0.25">
      <c r="A1087" s="2">
        <v>10086</v>
      </c>
      <c r="B1087" s="3" t="str">
        <f>HYPERLINK("https://yendong.namdinh.gov.vn/uy-ban-nhan-dan", "UBND Ủy ban nhân dân xã Yên Bằng tỉnh Nam Định")</f>
        <v>UBND Ủy ban nhân dân xã Yên Bằng tỉnh Nam Định</v>
      </c>
      <c r="C1087" s="12" t="s">
        <v>342</v>
      </c>
      <c r="F1087" s="5"/>
      <c r="G1087" s="5"/>
      <c r="H1087" s="5"/>
      <c r="I1087" s="2"/>
      <c r="J1087" s="2"/>
      <c r="K1087" s="2"/>
      <c r="L1087" s="2"/>
      <c r="M1087" s="2"/>
      <c r="N1087" s="5"/>
      <c r="O1087" s="5"/>
      <c r="P1087" s="5"/>
      <c r="Q1087" s="5"/>
    </row>
    <row r="1088" spans="1:17" ht="30" customHeight="1" x14ac:dyDescent="0.25">
      <c r="A1088" s="2">
        <v>10087</v>
      </c>
      <c r="B1088" s="3" t="s">
        <v>198</v>
      </c>
      <c r="C1088" s="14" t="s">
        <v>1</v>
      </c>
      <c r="F1088" s="5"/>
      <c r="G1088" s="5"/>
      <c r="H1088" s="5"/>
      <c r="I1088" s="2"/>
      <c r="J1088" s="2"/>
      <c r="K1088" s="2"/>
      <c r="L1088" s="2"/>
      <c r="M1088" s="2"/>
      <c r="N1088" s="5"/>
      <c r="O1088" s="5"/>
      <c r="P1088" s="5"/>
      <c r="Q1088" s="5"/>
    </row>
    <row r="1089" spans="1:17" ht="30" customHeight="1" x14ac:dyDescent="0.25">
      <c r="A1089" s="2">
        <v>10088</v>
      </c>
      <c r="B1089" s="3" t="str">
        <f>HYPERLINK("https://yendong.namdinh.gov.vn/uy-ban-nhan-dan", "UBND Ủy ban nhân dân xã Yên Đồng tỉnh Nam Định")</f>
        <v>UBND Ủy ban nhân dân xã Yên Đồng tỉnh Nam Định</v>
      </c>
      <c r="C1089" s="12" t="s">
        <v>342</v>
      </c>
      <c r="F1089" s="5"/>
      <c r="G1089" s="5"/>
      <c r="H1089" s="5"/>
      <c r="I1089" s="2"/>
      <c r="J1089" s="2"/>
      <c r="K1089" s="2"/>
      <c r="L1089" s="2"/>
      <c r="M1089" s="2"/>
      <c r="N1089" s="5"/>
      <c r="O1089" s="5"/>
      <c r="P1089" s="5"/>
      <c r="Q1089" s="5"/>
    </row>
    <row r="1090" spans="1:17" ht="30" customHeight="1" x14ac:dyDescent="0.25">
      <c r="A1090" s="2">
        <v>10089</v>
      </c>
      <c r="B1090" s="3" t="s">
        <v>199</v>
      </c>
      <c r="C1090" s="14" t="s">
        <v>1</v>
      </c>
      <c r="F1090" s="5"/>
      <c r="G1090" s="5"/>
      <c r="H1090" s="5"/>
      <c r="I1090" s="2"/>
      <c r="J1090" s="2"/>
      <c r="K1090" s="2"/>
      <c r="L1090" s="2"/>
      <c r="M1090" s="2"/>
      <c r="N1090" s="5"/>
      <c r="O1090" s="5"/>
      <c r="P1090" s="5"/>
      <c r="Q1090" s="5"/>
    </row>
    <row r="1091" spans="1:17" ht="30" customHeight="1" x14ac:dyDescent="0.25">
      <c r="A1091" s="2">
        <v>10090</v>
      </c>
      <c r="B1091" s="3" t="str">
        <f>HYPERLINK("https://yenkhang.namdinh.gov.vn/ubnd/danh-sach-thuong-truc-ubnd-xa-yen-khang-nhiem-ky-2020-2025-222786", "UBND Ủy ban nhân dân xã Yên Khang tỉnh Nam Định")</f>
        <v>UBND Ủy ban nhân dân xã Yên Khang tỉnh Nam Định</v>
      </c>
      <c r="C1091" s="12" t="s">
        <v>342</v>
      </c>
      <c r="F1091" s="5"/>
      <c r="G1091" s="5"/>
      <c r="H1091" s="5"/>
      <c r="I1091" s="2"/>
      <c r="J1091" s="2"/>
      <c r="K1091" s="2"/>
      <c r="L1091" s="2"/>
      <c r="M1091" s="2"/>
      <c r="N1091" s="5"/>
      <c r="O1091" s="5"/>
      <c r="P1091" s="5"/>
      <c r="Q1091" s="5"/>
    </row>
    <row r="1092" spans="1:17" ht="30" customHeight="1" x14ac:dyDescent="0.25">
      <c r="A1092" s="2">
        <v>10091</v>
      </c>
      <c r="B1092" s="3" t="str">
        <f>HYPERLINK("https://www.facebook.com/p/C%C3%B4ng-an-x%C3%A3-Y%C3%AAn-Nh%C3%A2n-%C3%9D-Y%C3%AAn-Nam-%C4%90%E1%BB%8Bnh-100070160472364/", "Công an xã Yên Nhân tỉnh Nam Định")</f>
        <v>Công an xã Yên Nhân tỉnh Nam Định</v>
      </c>
      <c r="C1092" s="12" t="s">
        <v>342</v>
      </c>
      <c r="D1092" s="13" t="s">
        <v>343</v>
      </c>
      <c r="F1092" s="5"/>
      <c r="G1092" s="5"/>
      <c r="H1092" s="5"/>
      <c r="I1092" s="2"/>
      <c r="J1092" s="2"/>
      <c r="K1092" s="2"/>
      <c r="L1092" s="2"/>
      <c r="M1092" s="2"/>
      <c r="N1092" s="5"/>
      <c r="O1092" s="5"/>
      <c r="P1092" s="5"/>
      <c r="Q1092" s="5"/>
    </row>
    <row r="1093" spans="1:17" ht="30" customHeight="1" x14ac:dyDescent="0.25">
      <c r="A1093" s="2">
        <v>10092</v>
      </c>
      <c r="B1093" s="3" t="s">
        <v>200</v>
      </c>
      <c r="C1093" s="14" t="s">
        <v>1</v>
      </c>
      <c r="F1093" s="5"/>
      <c r="G1093" s="5"/>
      <c r="H1093" s="5"/>
      <c r="I1093" s="2"/>
      <c r="J1093" s="2"/>
      <c r="K1093" s="2"/>
      <c r="L1093" s="2"/>
      <c r="M1093" s="2"/>
      <c r="N1093" s="5"/>
      <c r="O1093" s="5"/>
      <c r="P1093" s="5"/>
      <c r="Q1093" s="5"/>
    </row>
    <row r="1094" spans="1:17" ht="30" customHeight="1" x14ac:dyDescent="0.25">
      <c r="A1094" s="2">
        <v>10093</v>
      </c>
      <c r="B1094" s="3" t="s">
        <v>201</v>
      </c>
      <c r="C1094" s="14" t="s">
        <v>1</v>
      </c>
      <c r="D1094" s="13" t="s">
        <v>343</v>
      </c>
      <c r="F1094" s="5"/>
      <c r="G1094" s="5"/>
      <c r="H1094" s="5"/>
      <c r="I1094" s="2"/>
      <c r="J1094" s="2"/>
      <c r="K1094" s="2"/>
      <c r="L1094" s="2"/>
      <c r="M1094" s="2"/>
      <c r="N1094" s="5"/>
      <c r="O1094" s="5"/>
      <c r="P1094" s="5"/>
      <c r="Q1094" s="5"/>
    </row>
    <row r="1095" spans="1:17" ht="30" customHeight="1" x14ac:dyDescent="0.25">
      <c r="A1095" s="2">
        <v>10094</v>
      </c>
      <c r="B1095" s="3" t="s">
        <v>202</v>
      </c>
      <c r="C1095" s="14" t="s">
        <v>1</v>
      </c>
      <c r="F1095" s="5"/>
      <c r="G1095" s="5"/>
      <c r="H1095" s="5"/>
      <c r="I1095" s="2"/>
      <c r="J1095" s="2"/>
      <c r="K1095" s="2"/>
      <c r="L1095" s="2"/>
      <c r="M1095" s="2"/>
      <c r="N1095" s="5"/>
      <c r="O1095" s="5"/>
      <c r="P1095" s="5"/>
      <c r="Q1095" s="5"/>
    </row>
    <row r="1096" spans="1:17" ht="30" customHeight="1" x14ac:dyDescent="0.25">
      <c r="A1096" s="2">
        <v>10095</v>
      </c>
      <c r="B1096" s="3" t="s">
        <v>203</v>
      </c>
      <c r="C1096" s="14" t="s">
        <v>1</v>
      </c>
      <c r="F1096" s="5"/>
      <c r="G1096" s="5"/>
      <c r="H1096" s="5"/>
      <c r="I1096" s="2"/>
      <c r="J1096" s="2"/>
      <c r="K1096" s="2"/>
      <c r="L1096" s="2"/>
      <c r="M1096" s="2"/>
      <c r="N1096" s="5"/>
      <c r="O1096" s="5"/>
      <c r="P1096" s="5"/>
      <c r="Q1096" s="5"/>
    </row>
    <row r="1097" spans="1:17" ht="30" customHeight="1" x14ac:dyDescent="0.25">
      <c r="A1097" s="2">
        <v>10096</v>
      </c>
      <c r="B1097" s="3" t="str">
        <f>HYPERLINK("https://ttlieude.namdinh.gov.vn/", "UBND Ủy ban nhân dân thị trấn Liễu Đề tỉnh Nam Định")</f>
        <v>UBND Ủy ban nhân dân thị trấn Liễu Đề tỉnh Nam Định</v>
      </c>
      <c r="C1097" s="12" t="s">
        <v>342</v>
      </c>
      <c r="F1097" s="5"/>
      <c r="G1097" s="5"/>
      <c r="H1097" s="5"/>
      <c r="I1097" s="2"/>
      <c r="J1097" s="2"/>
      <c r="K1097" s="2"/>
      <c r="L1097" s="2"/>
      <c r="M1097" s="2"/>
      <c r="N1097" s="5"/>
      <c r="O1097" s="5"/>
      <c r="P1097" s="5"/>
      <c r="Q1097" s="5"/>
    </row>
    <row r="1098" spans="1:17" ht="30" customHeight="1" x14ac:dyDescent="0.25">
      <c r="A1098" s="2">
        <v>10097</v>
      </c>
      <c r="B1098" s="3" t="s">
        <v>204</v>
      </c>
      <c r="C1098" s="14" t="s">
        <v>1</v>
      </c>
      <c r="F1098" s="5"/>
      <c r="G1098" s="5"/>
      <c r="H1098" s="5"/>
      <c r="I1098" s="2"/>
      <c r="J1098" s="2"/>
      <c r="K1098" s="2"/>
      <c r="L1098" s="2"/>
      <c r="M1098" s="2"/>
      <c r="N1098" s="5"/>
      <c r="O1098" s="5"/>
      <c r="P1098" s="5"/>
      <c r="Q1098" s="5"/>
    </row>
    <row r="1099" spans="1:17" ht="30" customHeight="1" x14ac:dyDescent="0.25">
      <c r="A1099" s="2">
        <v>10098</v>
      </c>
      <c r="B1099" s="3" t="s">
        <v>205</v>
      </c>
      <c r="C1099" s="14" t="s">
        <v>1</v>
      </c>
      <c r="F1099" s="5"/>
      <c r="G1099" s="5"/>
      <c r="H1099" s="5"/>
      <c r="I1099" s="2"/>
      <c r="J1099" s="2"/>
      <c r="K1099" s="2"/>
      <c r="L1099" s="2"/>
      <c r="M1099" s="2"/>
      <c r="N1099" s="5"/>
      <c r="O1099" s="5"/>
      <c r="P1099" s="5"/>
      <c r="Q1099" s="5"/>
    </row>
    <row r="1100" spans="1:17" ht="30" customHeight="1" x14ac:dyDescent="0.25">
      <c r="A1100" s="2">
        <v>10099</v>
      </c>
      <c r="B1100" s="3" t="s">
        <v>206</v>
      </c>
      <c r="C1100" s="14" t="s">
        <v>1</v>
      </c>
      <c r="D1100" s="13" t="s">
        <v>343</v>
      </c>
      <c r="F1100" s="5"/>
      <c r="G1100" s="5"/>
      <c r="H1100" s="5"/>
      <c r="I1100" s="2"/>
      <c r="J1100" s="2"/>
      <c r="K1100" s="2"/>
      <c r="L1100" s="2"/>
      <c r="M1100" s="2"/>
      <c r="N1100" s="5"/>
      <c r="O1100" s="5"/>
      <c r="P1100" s="5"/>
      <c r="Q1100" s="5"/>
    </row>
    <row r="1101" spans="1:17" ht="30" customHeight="1" x14ac:dyDescent="0.25">
      <c r="A1101" s="2">
        <v>10100</v>
      </c>
      <c r="B1101" s="3" t="str">
        <f>HYPERLINK("https://dichvucong.namdinh.gov.vn/portaldvc/KenhTin/dich-vu-cong-truc-tuyen.aspx?_dv=DB9767F9-10CD-D2BC-52A9-50654D7506D9", "UBND Ủy ban nhân dân xã Nghĩa Đồng tỉnh Nam Định")</f>
        <v>UBND Ủy ban nhân dân xã Nghĩa Đồng tỉnh Nam Định</v>
      </c>
      <c r="C1101" s="12" t="s">
        <v>342</v>
      </c>
      <c r="F1101" s="5"/>
      <c r="G1101" s="5"/>
      <c r="H1101" s="5"/>
      <c r="I1101" s="2"/>
      <c r="J1101" s="2"/>
      <c r="K1101" s="2"/>
      <c r="L1101" s="2"/>
      <c r="M1101" s="2"/>
      <c r="N1101" s="5"/>
      <c r="O1101" s="5"/>
      <c r="P1101" s="5"/>
      <c r="Q1101" s="5"/>
    </row>
    <row r="1102" spans="1:17" ht="30" customHeight="1" x14ac:dyDescent="0.25">
      <c r="A1102" s="2">
        <v>10101</v>
      </c>
      <c r="B1102" s="1" t="str">
        <f>HYPERLINK("", "Công an xã Nghĩa Thịnh tỉnh Nam Định")</f>
        <v>Công an xã Nghĩa Thịnh tỉnh Nam Định</v>
      </c>
      <c r="C1102" s="12" t="s">
        <v>342</v>
      </c>
      <c r="D1102" s="13"/>
      <c r="F1102" s="5"/>
      <c r="G1102" s="5"/>
      <c r="H1102" s="5"/>
      <c r="I1102" s="2"/>
      <c r="J1102" s="2"/>
      <c r="K1102" s="2"/>
      <c r="L1102" s="2"/>
      <c r="M1102" s="2"/>
      <c r="N1102" s="5"/>
      <c r="O1102" s="5"/>
      <c r="P1102" s="5"/>
      <c r="Q1102" s="5"/>
    </row>
    <row r="1103" spans="1:17" ht="30" customHeight="1" x14ac:dyDescent="0.25">
      <c r="A1103" s="2">
        <v>10102</v>
      </c>
      <c r="B1103" s="3" t="str">
        <f>HYPERLINK("https://dichvucong.namdinh.gov.vn/portaldvc/KenhTin/dich-vu-cong-truc-tuyen.aspx?_dv=39D4841F-5F5E-2549-DB5C-B145D09CD595", "UBND Ủy ban nhân dân xã Nghĩa Thịnh tỉnh Nam Định")</f>
        <v>UBND Ủy ban nhân dân xã Nghĩa Thịnh tỉnh Nam Định</v>
      </c>
      <c r="C1103" s="12" t="s">
        <v>342</v>
      </c>
      <c r="F1103" s="5"/>
      <c r="G1103" s="5"/>
      <c r="H1103" s="5"/>
      <c r="I1103" s="2"/>
      <c r="J1103" s="2"/>
      <c r="K1103" s="2"/>
      <c r="L1103" s="2"/>
      <c r="M1103" s="2"/>
      <c r="N1103" s="5"/>
      <c r="O1103" s="5"/>
      <c r="P1103" s="5"/>
      <c r="Q1103" s="5"/>
    </row>
    <row r="1104" spans="1:17" ht="30" customHeight="1" x14ac:dyDescent="0.25">
      <c r="A1104" s="2">
        <v>10103</v>
      </c>
      <c r="B1104" s="3" t="s">
        <v>207</v>
      </c>
      <c r="C1104" s="14" t="s">
        <v>1</v>
      </c>
      <c r="F1104" s="5"/>
      <c r="G1104" s="5"/>
      <c r="H1104" s="5"/>
      <c r="I1104" s="2"/>
      <c r="J1104" s="2"/>
      <c r="K1104" s="2"/>
      <c r="L1104" s="2"/>
      <c r="M1104" s="2"/>
      <c r="N1104" s="5"/>
      <c r="O1104" s="5"/>
      <c r="P1104" s="5"/>
      <c r="Q1104" s="5"/>
    </row>
    <row r="1105" spans="1:17" ht="30" customHeight="1" x14ac:dyDescent="0.25">
      <c r="A1105" s="2">
        <v>10104</v>
      </c>
      <c r="B1105" s="3" t="str">
        <f>HYPERLINK("https://dichvucong.namdinh.gov.vn/portaldvc/KenhTin/dich-vu-cong-truc-tuyen.aspx?_dv=04E2F1AE-2A82-61DB-5B05-B1BF7CC45532", "UBND Ủy ban nhân dân xã Nghĩa Minh tỉnh Nam Định")</f>
        <v>UBND Ủy ban nhân dân xã Nghĩa Minh tỉnh Nam Định</v>
      </c>
      <c r="C1105" s="12" t="s">
        <v>342</v>
      </c>
      <c r="F1105" s="5"/>
      <c r="G1105" s="5"/>
      <c r="H1105" s="5"/>
      <c r="I1105" s="2"/>
      <c r="J1105" s="2"/>
      <c r="K1105" s="2"/>
      <c r="L1105" s="2"/>
      <c r="M1105" s="2"/>
      <c r="N1105" s="5"/>
      <c r="O1105" s="5"/>
      <c r="P1105" s="5"/>
      <c r="Q1105" s="5"/>
    </row>
    <row r="1106" spans="1:17" ht="30" customHeight="1" x14ac:dyDescent="0.25">
      <c r="A1106" s="2">
        <v>10105</v>
      </c>
      <c r="B1106" s="3" t="s">
        <v>208</v>
      </c>
      <c r="C1106" s="14" t="s">
        <v>1</v>
      </c>
      <c r="F1106" s="5"/>
      <c r="G1106" s="5"/>
      <c r="H1106" s="5"/>
      <c r="I1106" s="2"/>
      <c r="J1106" s="2"/>
      <c r="K1106" s="2"/>
      <c r="L1106" s="2"/>
      <c r="M1106" s="2"/>
      <c r="N1106" s="5"/>
      <c r="O1106" s="5"/>
      <c r="P1106" s="5"/>
      <c r="Q1106" s="5"/>
    </row>
    <row r="1107" spans="1:17" ht="30" customHeight="1" x14ac:dyDescent="0.25">
      <c r="A1107" s="2">
        <v>10106</v>
      </c>
      <c r="B1107" s="3" t="str">
        <f>HYPERLINK("https://nghiathai.namdinh.gov.vn/", "UBND Ủy ban nhân dân xã Nghĩa Thái tỉnh Nam Định")</f>
        <v>UBND Ủy ban nhân dân xã Nghĩa Thái tỉnh Nam Định</v>
      </c>
      <c r="C1107" s="12" t="s">
        <v>342</v>
      </c>
      <c r="F1107" s="5"/>
      <c r="G1107" s="5"/>
      <c r="H1107" s="5"/>
      <c r="I1107" s="2"/>
      <c r="J1107" s="2"/>
      <c r="K1107" s="2"/>
      <c r="L1107" s="2"/>
      <c r="M1107" s="2"/>
      <c r="N1107" s="5"/>
      <c r="O1107" s="5"/>
      <c r="P1107" s="5"/>
      <c r="Q1107" s="5"/>
    </row>
    <row r="1108" spans="1:17" ht="30" customHeight="1" x14ac:dyDescent="0.25">
      <c r="A1108" s="2">
        <v>10107</v>
      </c>
      <c r="B1108" s="3" t="s">
        <v>209</v>
      </c>
      <c r="C1108" s="14" t="s">
        <v>1</v>
      </c>
      <c r="F1108" s="5"/>
      <c r="G1108" s="5"/>
      <c r="H1108" s="5"/>
      <c r="I1108" s="2"/>
      <c r="J1108" s="2"/>
      <c r="K1108" s="2"/>
      <c r="L1108" s="2"/>
      <c r="M1108" s="2"/>
      <c r="N1108" s="5"/>
      <c r="O1108" s="5"/>
      <c r="P1108" s="5"/>
      <c r="Q1108" s="5"/>
    </row>
    <row r="1109" spans="1:17" ht="30" customHeight="1" x14ac:dyDescent="0.25">
      <c r="A1109" s="2">
        <v>10108</v>
      </c>
      <c r="B1109" s="3" t="str">
        <f>HYPERLINK("https://hoangnam.namdinh.gov.vn/", "UBND Ủy ban nhân dân xã Hoàng Nam tỉnh Nam Định")</f>
        <v>UBND Ủy ban nhân dân xã Hoàng Nam tỉnh Nam Định</v>
      </c>
      <c r="C1109" s="12" t="s">
        <v>342</v>
      </c>
      <c r="F1109" s="5"/>
      <c r="G1109" s="5"/>
      <c r="H1109" s="5"/>
      <c r="I1109" s="2"/>
      <c r="J1109" s="2"/>
      <c r="K1109" s="2"/>
      <c r="L1109" s="2"/>
      <c r="M1109" s="2"/>
      <c r="N1109" s="5"/>
      <c r="O1109" s="5"/>
      <c r="P1109" s="5"/>
      <c r="Q1109" s="5"/>
    </row>
    <row r="1110" spans="1:17" ht="30" customHeight="1" x14ac:dyDescent="0.25">
      <c r="A1110" s="2">
        <v>10109</v>
      </c>
      <c r="B1110" s="3" t="s">
        <v>210</v>
      </c>
      <c r="C1110" s="14" t="s">
        <v>1</v>
      </c>
      <c r="F1110" s="5"/>
      <c r="G1110" s="5"/>
      <c r="H1110" s="5"/>
      <c r="I1110" s="2"/>
      <c r="J1110" s="2"/>
      <c r="K1110" s="2"/>
      <c r="L1110" s="2"/>
      <c r="M1110" s="2"/>
      <c r="N1110" s="5"/>
      <c r="O1110" s="5"/>
      <c r="P1110" s="5"/>
      <c r="Q1110" s="5"/>
    </row>
    <row r="1111" spans="1:17" ht="30" customHeight="1" x14ac:dyDescent="0.25">
      <c r="A1111" s="2">
        <v>10110</v>
      </c>
      <c r="B1111" s="3" t="str">
        <f>HYPERLINK("https://nghiachau.namdinh.gov.vn/", "UBND Ủy ban nhân dân xã Nghĩa Châu tỉnh Nam Định")</f>
        <v>UBND Ủy ban nhân dân xã Nghĩa Châu tỉnh Nam Định</v>
      </c>
      <c r="C1111" s="12" t="s">
        <v>342</v>
      </c>
      <c r="F1111" s="5"/>
      <c r="G1111" s="5"/>
      <c r="H1111" s="5"/>
      <c r="I1111" s="2"/>
      <c r="J1111" s="2"/>
      <c r="K1111" s="2"/>
      <c r="L1111" s="2"/>
      <c r="M1111" s="2"/>
      <c r="N1111" s="5"/>
      <c r="O1111" s="5"/>
      <c r="P1111" s="5"/>
      <c r="Q1111" s="5"/>
    </row>
    <row r="1112" spans="1:17" ht="30" customHeight="1" x14ac:dyDescent="0.25">
      <c r="A1112" s="2">
        <v>10111</v>
      </c>
      <c r="B1112" s="3" t="s">
        <v>211</v>
      </c>
      <c r="C1112" s="14" t="s">
        <v>1</v>
      </c>
      <c r="F1112" s="5"/>
      <c r="G1112" s="5"/>
      <c r="H1112" s="5"/>
      <c r="I1112" s="2"/>
      <c r="J1112" s="2"/>
      <c r="K1112" s="2"/>
      <c r="L1112" s="2"/>
      <c r="M1112" s="2"/>
      <c r="N1112" s="5"/>
      <c r="O1112" s="5"/>
      <c r="P1112" s="5"/>
      <c r="Q1112" s="5"/>
    </row>
    <row r="1113" spans="1:17" ht="30" customHeight="1" x14ac:dyDescent="0.25">
      <c r="A1113" s="2">
        <v>10112</v>
      </c>
      <c r="B1113" s="3" t="str">
        <f>HYPERLINK("https://nghiatrung.namdinh.gov.vn/", "UBND Ủy ban nhân dân xã Nghĩa Trung tỉnh Nam Định")</f>
        <v>UBND Ủy ban nhân dân xã Nghĩa Trung tỉnh Nam Định</v>
      </c>
      <c r="C1113" s="12" t="s">
        <v>342</v>
      </c>
      <c r="F1113" s="5"/>
      <c r="G1113" s="5"/>
      <c r="H1113" s="5"/>
      <c r="I1113" s="2"/>
      <c r="J1113" s="2"/>
      <c r="K1113" s="2"/>
      <c r="L1113" s="2"/>
      <c r="M1113" s="2"/>
      <c r="N1113" s="5"/>
      <c r="O1113" s="5"/>
      <c r="P1113" s="5"/>
      <c r="Q1113" s="5"/>
    </row>
    <row r="1114" spans="1:17" ht="30" customHeight="1" x14ac:dyDescent="0.25">
      <c r="A1114" s="2">
        <v>10113</v>
      </c>
      <c r="B1114" s="1" t="str">
        <f>HYPERLINK("", "Công an xã Nghĩa Sơn tỉnh Nam Định")</f>
        <v>Công an xã Nghĩa Sơn tỉnh Nam Định</v>
      </c>
      <c r="C1114" s="13" t="s">
        <v>342</v>
      </c>
      <c r="F1114" s="5"/>
      <c r="G1114" s="5"/>
      <c r="H1114" s="5"/>
      <c r="I1114" s="2"/>
      <c r="J1114" s="2"/>
      <c r="K1114" s="2"/>
      <c r="L1114" s="2"/>
      <c r="M1114" s="2"/>
      <c r="N1114" s="5"/>
      <c r="O1114" s="5"/>
      <c r="P1114" s="5"/>
      <c r="Q1114" s="5"/>
    </row>
    <row r="1115" spans="1:17" ht="30" customHeight="1" x14ac:dyDescent="0.25">
      <c r="A1115" s="2">
        <v>10114</v>
      </c>
      <c r="B1115" s="3" t="str">
        <f>HYPERLINK("https://nghiason.namdinh.gov.vn/", "UBND Ủy ban nhân dân xã Nghĩa Sơn tỉnh Nam Định")</f>
        <v>UBND Ủy ban nhân dân xã Nghĩa Sơn tỉnh Nam Định</v>
      </c>
      <c r="C1115" s="12" t="s">
        <v>342</v>
      </c>
      <c r="F1115" s="5"/>
      <c r="G1115" s="5"/>
      <c r="H1115" s="5"/>
      <c r="I1115" s="2"/>
      <c r="J1115" s="2"/>
      <c r="K1115" s="2"/>
      <c r="L1115" s="2"/>
      <c r="M1115" s="2"/>
      <c r="N1115" s="5"/>
      <c r="O1115" s="5"/>
      <c r="P1115" s="5"/>
      <c r="Q1115" s="5"/>
    </row>
    <row r="1116" spans="1:17" ht="30" customHeight="1" x14ac:dyDescent="0.25">
      <c r="A1116" s="2">
        <v>10115</v>
      </c>
      <c r="B1116" s="3" t="s">
        <v>212</v>
      </c>
      <c r="C1116" s="14" t="s">
        <v>1</v>
      </c>
      <c r="D1116" s="13" t="s">
        <v>343</v>
      </c>
      <c r="F1116" s="5"/>
      <c r="G1116" s="5"/>
      <c r="H1116" s="5"/>
      <c r="I1116" s="2"/>
      <c r="J1116" s="2"/>
      <c r="K1116" s="2"/>
      <c r="L1116" s="2"/>
      <c r="M1116" s="2"/>
      <c r="N1116" s="5"/>
      <c r="O1116" s="5"/>
      <c r="P1116" s="5"/>
      <c r="Q1116" s="5"/>
    </row>
    <row r="1117" spans="1:17" ht="30" customHeight="1" x14ac:dyDescent="0.25">
      <c r="A1117" s="2">
        <v>10116</v>
      </c>
      <c r="B1117" s="3" t="str">
        <f>HYPERLINK("https://nghialac.namdinh.gov.vn/", "UBND Ủy ban nhân dân xã Nghĩa Lạc tỉnh Nam Định")</f>
        <v>UBND Ủy ban nhân dân xã Nghĩa Lạc tỉnh Nam Định</v>
      </c>
      <c r="C1117" s="12" t="s">
        <v>342</v>
      </c>
      <c r="F1117" s="5"/>
      <c r="G1117" s="5"/>
      <c r="H1117" s="5"/>
      <c r="I1117" s="2"/>
      <c r="J1117" s="2"/>
      <c r="K1117" s="2"/>
      <c r="L1117" s="2"/>
      <c r="M1117" s="2"/>
      <c r="N1117" s="5"/>
      <c r="O1117" s="5"/>
      <c r="P1117" s="5"/>
      <c r="Q1117" s="5"/>
    </row>
    <row r="1118" spans="1:17" ht="30" customHeight="1" x14ac:dyDescent="0.25">
      <c r="A1118" s="2">
        <v>10117</v>
      </c>
      <c r="B1118" s="3" t="str">
        <f>HYPERLINK("https://www.facebook.com/tuoitredongthap/?locale=id_ID", "Công an xã Nghĩa Hồng tỉnh Nam Định")</f>
        <v>Công an xã Nghĩa Hồng tỉnh Nam Định</v>
      </c>
      <c r="C1118" s="13" t="s">
        <v>342</v>
      </c>
      <c r="D1118" s="13" t="s">
        <v>343</v>
      </c>
      <c r="F1118" s="5"/>
      <c r="G1118" s="5"/>
      <c r="H1118" s="5"/>
      <c r="I1118" s="2"/>
      <c r="J1118" s="2"/>
      <c r="K1118" s="2"/>
      <c r="L1118" s="2"/>
      <c r="M1118" s="2"/>
      <c r="N1118" s="5"/>
      <c r="O1118" s="5"/>
      <c r="P1118" s="5"/>
      <c r="Q1118" s="5"/>
    </row>
    <row r="1119" spans="1:17" ht="30" customHeight="1" x14ac:dyDescent="0.25">
      <c r="A1119" s="2">
        <v>10118</v>
      </c>
      <c r="B1119" s="3" t="str">
        <f>HYPERLINK("https://nghiahong.namdinh.gov.vn/", "UBND Ủy ban nhân dân xã Nghĩa Hồng tỉnh Nam Định")</f>
        <v>UBND Ủy ban nhân dân xã Nghĩa Hồng tỉnh Nam Định</v>
      </c>
      <c r="C1119" s="12" t="s">
        <v>342</v>
      </c>
      <c r="F1119" s="5"/>
      <c r="G1119" s="5"/>
      <c r="H1119" s="5"/>
      <c r="I1119" s="2"/>
      <c r="J1119" s="2"/>
      <c r="K1119" s="2"/>
      <c r="L1119" s="2"/>
      <c r="M1119" s="2"/>
      <c r="N1119" s="5"/>
      <c r="O1119" s="5"/>
      <c r="P1119" s="5"/>
      <c r="Q1119" s="5"/>
    </row>
    <row r="1120" spans="1:17" ht="30" customHeight="1" x14ac:dyDescent="0.25">
      <c r="A1120" s="2">
        <v>10119</v>
      </c>
      <c r="B1120" s="3" t="s">
        <v>213</v>
      </c>
      <c r="C1120" s="14" t="s">
        <v>1</v>
      </c>
      <c r="F1120" s="5"/>
      <c r="G1120" s="5"/>
      <c r="H1120" s="5"/>
      <c r="I1120" s="2"/>
      <c r="J1120" s="2"/>
      <c r="K1120" s="2"/>
      <c r="L1120" s="2"/>
      <c r="M1120" s="2"/>
      <c r="N1120" s="5"/>
      <c r="O1120" s="5"/>
      <c r="P1120" s="5"/>
      <c r="Q1120" s="5"/>
    </row>
    <row r="1121" spans="1:17" ht="30" customHeight="1" x14ac:dyDescent="0.25">
      <c r="A1121" s="2">
        <v>10120</v>
      </c>
      <c r="B1121" s="3" t="str">
        <f>HYPERLINK("https://nghiaphong.namdinh.gov.vn/", "UBND Ủy ban nhân dân xã Nghĩa Phong tỉnh Nam Định")</f>
        <v>UBND Ủy ban nhân dân xã Nghĩa Phong tỉnh Nam Định</v>
      </c>
      <c r="C1121" s="12" t="s">
        <v>342</v>
      </c>
      <c r="F1121" s="5"/>
      <c r="G1121" s="5"/>
      <c r="H1121" s="5"/>
      <c r="I1121" s="2"/>
      <c r="J1121" s="2"/>
      <c r="K1121" s="2"/>
      <c r="L1121" s="2"/>
      <c r="M1121" s="2"/>
      <c r="N1121" s="5"/>
      <c r="O1121" s="5"/>
      <c r="P1121" s="5"/>
      <c r="Q1121" s="5"/>
    </row>
    <row r="1122" spans="1:17" ht="30" customHeight="1" x14ac:dyDescent="0.25">
      <c r="A1122" s="2">
        <v>10121</v>
      </c>
      <c r="B1122" s="3" t="s">
        <v>214</v>
      </c>
      <c r="C1122" s="14" t="s">
        <v>1</v>
      </c>
      <c r="F1122" s="5"/>
      <c r="G1122" s="5"/>
      <c r="H1122" s="5"/>
      <c r="I1122" s="2"/>
      <c r="J1122" s="2"/>
      <c r="K1122" s="2"/>
      <c r="L1122" s="2"/>
      <c r="M1122" s="2"/>
      <c r="N1122" s="5"/>
      <c r="O1122" s="5"/>
      <c r="P1122" s="5"/>
      <c r="Q1122" s="5"/>
    </row>
    <row r="1123" spans="1:17" ht="30" customHeight="1" x14ac:dyDescent="0.25">
      <c r="A1123" s="2">
        <v>10122</v>
      </c>
      <c r="B1123" s="3" t="str">
        <f>HYPERLINK("https://dichvucong.namdinh.gov.vn/portaldvc/KenhTin/dich-vu-cong-truc-tuyen.aspx?_dv=5FC81341-6604-5EF0-0F6C-ED6A54CA2AD3", "UBND Ủy ban nhân dân xã Nghĩa Phú tỉnh Nam Định")</f>
        <v>UBND Ủy ban nhân dân xã Nghĩa Phú tỉnh Nam Định</v>
      </c>
      <c r="C1123" s="12" t="s">
        <v>342</v>
      </c>
      <c r="F1123" s="5"/>
      <c r="G1123" s="5"/>
      <c r="H1123" s="5"/>
      <c r="I1123" s="2"/>
      <c r="J1123" s="2"/>
      <c r="K1123" s="2"/>
      <c r="L1123" s="2"/>
      <c r="M1123" s="2"/>
      <c r="N1123" s="5"/>
      <c r="O1123" s="5"/>
      <c r="P1123" s="5"/>
      <c r="Q1123" s="5"/>
    </row>
    <row r="1124" spans="1:17" ht="30" customHeight="1" x14ac:dyDescent="0.25">
      <c r="A1124" s="2">
        <v>10123</v>
      </c>
      <c r="B1124" s="1" t="str">
        <f>HYPERLINK("", "Công an xã Nghĩa Bình tỉnh Nam Định")</f>
        <v>Công an xã Nghĩa Bình tỉnh Nam Định</v>
      </c>
      <c r="C1124" s="13" t="s">
        <v>342</v>
      </c>
      <c r="D1124" s="13"/>
      <c r="F1124" s="5"/>
      <c r="G1124" s="5"/>
      <c r="H1124" s="5"/>
      <c r="I1124" s="2"/>
      <c r="J1124" s="2"/>
      <c r="K1124" s="2"/>
      <c r="L1124" s="2"/>
      <c r="M1124" s="2"/>
      <c r="N1124" s="5"/>
      <c r="O1124" s="5"/>
      <c r="P1124" s="5"/>
      <c r="Q1124" s="5"/>
    </row>
    <row r="1125" spans="1:17" ht="30" customHeight="1" x14ac:dyDescent="0.25">
      <c r="A1125" s="2">
        <v>10124</v>
      </c>
      <c r="B1125" s="3" t="str">
        <f>HYPERLINK("https://dichvucong.namdinh.gov.vn/portaldvc/KenhTin/dich-vu-cong-truc-tuyen.aspx?_dv=0368E5D7-BABF-1A79-10ED-3EA36CBFBF88", "UBND Ủy ban nhân dân xã Nghĩa Bình tỉnh Nam Định")</f>
        <v>UBND Ủy ban nhân dân xã Nghĩa Bình tỉnh Nam Định</v>
      </c>
      <c r="C1125" s="12" t="s">
        <v>342</v>
      </c>
      <c r="F1125" s="5"/>
      <c r="G1125" s="5"/>
      <c r="H1125" s="5"/>
      <c r="I1125" s="2"/>
      <c r="J1125" s="2"/>
      <c r="K1125" s="2"/>
      <c r="L1125" s="2"/>
      <c r="M1125" s="2"/>
      <c r="N1125" s="5"/>
      <c r="O1125" s="5"/>
      <c r="P1125" s="5"/>
      <c r="Q1125" s="5"/>
    </row>
    <row r="1126" spans="1:17" ht="30" customHeight="1" x14ac:dyDescent="0.25">
      <c r="A1126" s="2">
        <v>10125</v>
      </c>
      <c r="B1126" s="3" t="str">
        <f>HYPERLINK("https://www.facebook.com/groups/xanghiatan/", "Công an thị trấn Quỹ Nhất tỉnh Nam Định")</f>
        <v>Công an thị trấn Quỹ Nhất tỉnh Nam Định</v>
      </c>
      <c r="C1126" s="12" t="s">
        <v>342</v>
      </c>
      <c r="F1126" s="5"/>
      <c r="G1126" s="5"/>
      <c r="H1126" s="5"/>
      <c r="I1126" s="2"/>
      <c r="J1126" s="2"/>
      <c r="K1126" s="2"/>
      <c r="L1126" s="2"/>
      <c r="M1126" s="2"/>
      <c r="N1126" s="5"/>
      <c r="O1126" s="5"/>
      <c r="P1126" s="5"/>
      <c r="Q1126" s="5"/>
    </row>
    <row r="1127" spans="1:17" ht="30" customHeight="1" x14ac:dyDescent="0.25">
      <c r="A1127" s="2">
        <v>10126</v>
      </c>
      <c r="B1127" s="3" t="str">
        <f>HYPERLINK("https://ttquynhat.namdinh.gov.vn/", "UBND Ủy ban nhân dân thị trấn Quỹ Nhất tỉnh Nam Định")</f>
        <v>UBND Ủy ban nhân dân thị trấn Quỹ Nhất tỉnh Nam Định</v>
      </c>
      <c r="C1127" s="12" t="s">
        <v>342</v>
      </c>
      <c r="F1127" s="5"/>
      <c r="G1127" s="5"/>
      <c r="H1127" s="5"/>
      <c r="I1127" s="2"/>
      <c r="J1127" s="2"/>
      <c r="K1127" s="2"/>
      <c r="L1127" s="2"/>
      <c r="M1127" s="2"/>
      <c r="N1127" s="5"/>
      <c r="O1127" s="5"/>
      <c r="P1127" s="5"/>
      <c r="Q1127" s="5"/>
    </row>
    <row r="1128" spans="1:17" ht="30" customHeight="1" x14ac:dyDescent="0.25">
      <c r="A1128" s="2">
        <v>10127</v>
      </c>
      <c r="B1128" s="3" t="s">
        <v>215</v>
      </c>
      <c r="C1128" s="14" t="s">
        <v>1</v>
      </c>
      <c r="F1128" s="5"/>
      <c r="G1128" s="5"/>
      <c r="H1128" s="5"/>
      <c r="I1128" s="2"/>
      <c r="J1128" s="2"/>
      <c r="K1128" s="2"/>
      <c r="L1128" s="2"/>
      <c r="M1128" s="2"/>
      <c r="N1128" s="5"/>
      <c r="O1128" s="5"/>
      <c r="P1128" s="5"/>
      <c r="Q1128" s="5"/>
    </row>
    <row r="1129" spans="1:17" ht="30" customHeight="1" x14ac:dyDescent="0.25">
      <c r="A1129" s="2">
        <v>10128</v>
      </c>
      <c r="B1129" s="3" t="str">
        <f>HYPERLINK("https://dichvucong.namdinh.gov.vn/portaldvc/KenhTin/dich-vu-cong-truc-tuyen.aspx?_dv=9A78DD6A-D136-98F1-E6D5-292BD37ED277", "UBND Ủy ban nhân dân xã Nghĩa Tân tỉnh Nam Định")</f>
        <v>UBND Ủy ban nhân dân xã Nghĩa Tân tỉnh Nam Định</v>
      </c>
      <c r="C1129" s="12" t="s">
        <v>342</v>
      </c>
      <c r="F1129" s="5"/>
      <c r="G1129" s="5"/>
      <c r="H1129" s="5"/>
      <c r="I1129" s="2"/>
      <c r="J1129" s="2"/>
      <c r="K1129" s="2"/>
      <c r="L1129" s="2"/>
      <c r="M1129" s="2"/>
      <c r="N1129" s="5"/>
      <c r="O1129" s="5"/>
      <c r="P1129" s="5"/>
      <c r="Q1129" s="5"/>
    </row>
    <row r="1130" spans="1:17" ht="30" customHeight="1" x14ac:dyDescent="0.25">
      <c r="A1130" s="2">
        <v>10129</v>
      </c>
      <c r="B1130" s="3" t="s">
        <v>216</v>
      </c>
      <c r="C1130" s="14" t="s">
        <v>1</v>
      </c>
      <c r="F1130" s="5"/>
      <c r="G1130" s="5"/>
      <c r="H1130" s="5"/>
      <c r="I1130" s="2"/>
      <c r="J1130" s="2"/>
      <c r="K1130" s="2"/>
      <c r="L1130" s="2"/>
      <c r="M1130" s="2"/>
      <c r="N1130" s="5"/>
      <c r="O1130" s="5"/>
      <c r="P1130" s="5"/>
      <c r="Q1130" s="5"/>
    </row>
    <row r="1131" spans="1:17" ht="30" customHeight="1" x14ac:dyDescent="0.25">
      <c r="A1131" s="2">
        <v>10130</v>
      </c>
      <c r="B1131" s="3" t="str">
        <f>HYPERLINK("https://nghiahung.namdinh.gov.vn/", "UBND Ủy ban nhân dân xã Nghĩa Hùng tỉnh Nam Định")</f>
        <v>UBND Ủy ban nhân dân xã Nghĩa Hùng tỉnh Nam Định</v>
      </c>
      <c r="C1131" s="12" t="s">
        <v>342</v>
      </c>
      <c r="F1131" s="5"/>
      <c r="G1131" s="5"/>
      <c r="H1131" s="5"/>
      <c r="I1131" s="2"/>
      <c r="J1131" s="2"/>
      <c r="K1131" s="2"/>
      <c r="L1131" s="2"/>
      <c r="M1131" s="2"/>
      <c r="N1131" s="5"/>
      <c r="O1131" s="5"/>
      <c r="P1131" s="5"/>
      <c r="Q1131" s="5"/>
    </row>
    <row r="1132" spans="1:17" ht="30" customHeight="1" x14ac:dyDescent="0.25">
      <c r="A1132" s="2">
        <v>10131</v>
      </c>
      <c r="B1132" s="3" t="s">
        <v>217</v>
      </c>
      <c r="C1132" s="14" t="s">
        <v>1</v>
      </c>
      <c r="D1132" s="13" t="s">
        <v>343</v>
      </c>
      <c r="F1132" s="5"/>
      <c r="G1132" s="5"/>
      <c r="H1132" s="5"/>
      <c r="I1132" s="2"/>
      <c r="J1132" s="2"/>
      <c r="K1132" s="2"/>
      <c r="L1132" s="2"/>
      <c r="M1132" s="2"/>
      <c r="N1132" s="5"/>
      <c r="O1132" s="5"/>
      <c r="P1132" s="5"/>
      <c r="Q1132" s="5"/>
    </row>
    <row r="1133" spans="1:17" ht="30" customHeight="1" x14ac:dyDescent="0.25">
      <c r="A1133" s="2">
        <v>10132</v>
      </c>
      <c r="B1133" s="3" t="str">
        <f>HYPERLINK("https://nghialam.namdinh.gov.vn/", "UBND Ủy ban nhân dân xã Nghĩa Lâm tỉnh Nam Định")</f>
        <v>UBND Ủy ban nhân dân xã Nghĩa Lâm tỉnh Nam Định</v>
      </c>
      <c r="C1133" s="12" t="s">
        <v>342</v>
      </c>
      <c r="F1133" s="5"/>
      <c r="G1133" s="5"/>
      <c r="H1133" s="5"/>
      <c r="I1133" s="2"/>
      <c r="J1133" s="2"/>
      <c r="K1133" s="2"/>
      <c r="L1133" s="2"/>
      <c r="M1133" s="2"/>
      <c r="N1133" s="5"/>
      <c r="O1133" s="5"/>
      <c r="P1133" s="5"/>
      <c r="Q1133" s="5"/>
    </row>
    <row r="1134" spans="1:17" ht="30" customHeight="1" x14ac:dyDescent="0.25">
      <c r="A1134" s="2">
        <v>10133</v>
      </c>
      <c r="B1134" s="3" t="s">
        <v>218</v>
      </c>
      <c r="C1134" s="14" t="s">
        <v>1</v>
      </c>
      <c r="F1134" s="5"/>
      <c r="G1134" s="5"/>
      <c r="H1134" s="5"/>
      <c r="I1134" s="2"/>
      <c r="J1134" s="2"/>
      <c r="K1134" s="2"/>
      <c r="L1134" s="2"/>
      <c r="M1134" s="2"/>
      <c r="N1134" s="5"/>
      <c r="O1134" s="5"/>
      <c r="P1134" s="5"/>
      <c r="Q1134" s="5"/>
    </row>
    <row r="1135" spans="1:17" ht="30" customHeight="1" x14ac:dyDescent="0.25">
      <c r="A1135" s="2">
        <v>10134</v>
      </c>
      <c r="B1135" s="3" t="str">
        <f>HYPERLINK("https://dichvucong.namdinh.gov.vn/portaldvc/KenhTin/dich-vu-cong-truc-tuyen.aspx?_dv=333DD579-9EB6-2E40-1C99-E50C6E50541E", "UBND Ủy ban nhân dân xã Nghĩa Thành tỉnh Nam Định")</f>
        <v>UBND Ủy ban nhân dân xã Nghĩa Thành tỉnh Nam Định</v>
      </c>
      <c r="C1135" s="12" t="s">
        <v>342</v>
      </c>
      <c r="F1135" s="5"/>
      <c r="G1135" s="5"/>
      <c r="H1135" s="5"/>
      <c r="I1135" s="2"/>
      <c r="J1135" s="2"/>
      <c r="K1135" s="2"/>
      <c r="L1135" s="2"/>
      <c r="M1135" s="2"/>
      <c r="N1135" s="5"/>
      <c r="O1135" s="5"/>
      <c r="P1135" s="5"/>
      <c r="Q1135" s="5"/>
    </row>
    <row r="1136" spans="1:17" ht="30" customHeight="1" x14ac:dyDescent="0.25">
      <c r="A1136" s="2">
        <v>10135</v>
      </c>
      <c r="B1136" s="3" t="str">
        <f>HYPERLINK("https://www.facebook.com/groups/XaPhucThang/", "Công an xã Nghĩa Thắng tỉnh Nam Định")</f>
        <v>Công an xã Nghĩa Thắng tỉnh Nam Định</v>
      </c>
      <c r="C1136" s="12" t="s">
        <v>342</v>
      </c>
      <c r="F1136" s="5"/>
      <c r="G1136" s="5"/>
      <c r="H1136" s="5"/>
      <c r="I1136" s="2"/>
      <c r="J1136" s="2"/>
      <c r="K1136" s="2"/>
      <c r="L1136" s="2"/>
      <c r="M1136" s="2"/>
      <c r="N1136" s="5"/>
      <c r="O1136" s="5"/>
      <c r="P1136" s="5"/>
      <c r="Q1136" s="5"/>
    </row>
    <row r="1137" spans="1:17" ht="30" customHeight="1" x14ac:dyDescent="0.25">
      <c r="A1137" s="2">
        <v>10136</v>
      </c>
      <c r="B1137" s="3" t="str">
        <f>HYPERLINK("https://xanghiathang.tunghia.quangngai.gov.vn/", "UBND Ủy ban nhân dân xã Nghĩa Thắng tỉnh Nam Định")</f>
        <v>UBND Ủy ban nhân dân xã Nghĩa Thắng tỉnh Nam Định</v>
      </c>
      <c r="C1137" s="12" t="s">
        <v>342</v>
      </c>
      <c r="F1137" s="5"/>
      <c r="G1137" s="5"/>
      <c r="H1137" s="5"/>
      <c r="I1137" s="2"/>
      <c r="J1137" s="2"/>
      <c r="K1137" s="2"/>
      <c r="L1137" s="2"/>
      <c r="M1137" s="2"/>
      <c r="N1137" s="5"/>
      <c r="O1137" s="5"/>
      <c r="P1137" s="5"/>
      <c r="Q1137" s="5"/>
    </row>
    <row r="1138" spans="1:17" ht="30" customHeight="1" x14ac:dyDescent="0.25">
      <c r="A1138" s="2">
        <v>10137</v>
      </c>
      <c r="B1138" s="3" t="s">
        <v>219</v>
      </c>
      <c r="C1138" s="14" t="s">
        <v>1</v>
      </c>
      <c r="F1138" s="5"/>
      <c r="G1138" s="5"/>
      <c r="H1138" s="5"/>
      <c r="I1138" s="2"/>
      <c r="J1138" s="2"/>
      <c r="K1138" s="2"/>
      <c r="L1138" s="2"/>
      <c r="M1138" s="2"/>
      <c r="N1138" s="5"/>
      <c r="O1138" s="5"/>
      <c r="P1138" s="5"/>
      <c r="Q1138" s="5"/>
    </row>
    <row r="1139" spans="1:17" ht="30" customHeight="1" x14ac:dyDescent="0.25">
      <c r="A1139" s="2">
        <v>10138</v>
      </c>
      <c r="B1139" s="3" t="str">
        <f>HYPERLINK("https://nghialoi.namdinh.gov.vn/", "UBND Ủy ban nhân dân xã Nghĩa Lợi tỉnh Nam Định")</f>
        <v>UBND Ủy ban nhân dân xã Nghĩa Lợi tỉnh Nam Định</v>
      </c>
      <c r="C1139" s="12" t="s">
        <v>342</v>
      </c>
      <c r="F1139" s="5"/>
      <c r="G1139" s="5"/>
      <c r="H1139" s="5"/>
      <c r="I1139" s="2"/>
      <c r="J1139" s="2"/>
      <c r="K1139" s="2"/>
      <c r="L1139" s="2"/>
      <c r="M1139" s="2"/>
      <c r="N1139" s="5"/>
      <c r="O1139" s="5"/>
      <c r="P1139" s="5"/>
      <c r="Q1139" s="5"/>
    </row>
    <row r="1140" spans="1:17" ht="30" customHeight="1" x14ac:dyDescent="0.25">
      <c r="A1140" s="2">
        <v>10139</v>
      </c>
      <c r="B1140" s="3" t="s">
        <v>220</v>
      </c>
      <c r="C1140" s="14" t="s">
        <v>1</v>
      </c>
      <c r="F1140" s="5"/>
      <c r="G1140" s="5"/>
      <c r="H1140" s="5"/>
      <c r="I1140" s="2"/>
      <c r="J1140" s="2"/>
      <c r="K1140" s="2"/>
      <c r="L1140" s="2"/>
      <c r="M1140" s="2"/>
      <c r="N1140" s="5"/>
      <c r="O1140" s="5"/>
      <c r="P1140" s="5"/>
      <c r="Q1140" s="5"/>
    </row>
    <row r="1141" spans="1:17" ht="30" customHeight="1" x14ac:dyDescent="0.25">
      <c r="A1141" s="2">
        <v>10140</v>
      </c>
      <c r="B1141" s="3" t="str">
        <f>HYPERLINK("https://dichvucong.namdinh.gov.vn/portaldvc/KenhTin/dich-vu-cong-truc-tuyen.aspx?_dv=E5F3D330-8E4C-D2A8-C8C5-1C5CBA41B5BE", "UBND Ủy ban nhân dân xã Nghĩa Hải tỉnh Nam Định")</f>
        <v>UBND Ủy ban nhân dân xã Nghĩa Hải tỉnh Nam Định</v>
      </c>
      <c r="C1141" s="12" t="s">
        <v>342</v>
      </c>
      <c r="F1141" s="5"/>
      <c r="G1141" s="5"/>
      <c r="H1141" s="5"/>
      <c r="I1141" s="2"/>
      <c r="J1141" s="2"/>
      <c r="K1141" s="2"/>
      <c r="L1141" s="2"/>
      <c r="M1141" s="2"/>
      <c r="N1141" s="5"/>
      <c r="O1141" s="5"/>
      <c r="P1141" s="5"/>
      <c r="Q1141" s="5"/>
    </row>
    <row r="1142" spans="1:17" ht="30" customHeight="1" x14ac:dyDescent="0.25">
      <c r="A1142" s="2">
        <v>10141</v>
      </c>
      <c r="B1142" s="1" t="str">
        <f>HYPERLINK("", "Công an xã Nghĩa Phúc tỉnh Nam Định")</f>
        <v>Công an xã Nghĩa Phúc tỉnh Nam Định</v>
      </c>
      <c r="C1142" s="12" t="s">
        <v>342</v>
      </c>
      <c r="D1142" s="13"/>
      <c r="F1142" s="5"/>
      <c r="G1142" s="5"/>
      <c r="H1142" s="5"/>
      <c r="I1142" s="2"/>
      <c r="J1142" s="2"/>
      <c r="K1142" s="2"/>
      <c r="L1142" s="2"/>
      <c r="M1142" s="2"/>
      <c r="N1142" s="5"/>
      <c r="O1142" s="5"/>
      <c r="P1142" s="5"/>
      <c r="Q1142" s="5"/>
    </row>
    <row r="1143" spans="1:17" ht="30" customHeight="1" x14ac:dyDescent="0.25">
      <c r="A1143" s="2">
        <v>10142</v>
      </c>
      <c r="B1143" s="3" t="str">
        <f>HYPERLINK("https://nghialo.yenbai.gov.vn/xa-phuong/xa-nghia-phuc", "UBND Ủy ban nhân dân xã Nghĩa Phúc tỉnh Nam Định")</f>
        <v>UBND Ủy ban nhân dân xã Nghĩa Phúc tỉnh Nam Định</v>
      </c>
      <c r="C1143" s="12" t="s">
        <v>342</v>
      </c>
      <c r="F1143" s="5"/>
      <c r="G1143" s="5"/>
      <c r="H1143" s="5"/>
      <c r="I1143" s="2"/>
      <c r="J1143" s="2"/>
      <c r="K1143" s="2"/>
      <c r="L1143" s="2"/>
      <c r="M1143" s="2"/>
      <c r="N1143" s="5"/>
      <c r="O1143" s="5"/>
      <c r="P1143" s="5"/>
      <c r="Q1143" s="5"/>
    </row>
    <row r="1144" spans="1:17" ht="30" customHeight="1" x14ac:dyDescent="0.25">
      <c r="A1144" s="2">
        <v>10143</v>
      </c>
      <c r="B1144" s="3" t="s">
        <v>221</v>
      </c>
      <c r="C1144" s="14" t="s">
        <v>1</v>
      </c>
      <c r="F1144" s="5"/>
      <c r="G1144" s="5"/>
      <c r="H1144" s="5"/>
      <c r="I1144" s="2"/>
      <c r="J1144" s="2"/>
      <c r="K1144" s="2"/>
      <c r="L1144" s="2"/>
      <c r="M1144" s="2"/>
      <c r="N1144" s="5"/>
      <c r="O1144" s="5"/>
      <c r="P1144" s="5"/>
      <c r="Q1144" s="5"/>
    </row>
    <row r="1145" spans="1:17" ht="30" customHeight="1" x14ac:dyDescent="0.25">
      <c r="A1145" s="2">
        <v>10144</v>
      </c>
      <c r="B1145" s="3" t="str">
        <f>HYPERLINK("https://namdien.namdinh.gov.vn/", "UBND Ủy ban nhân dân xã Nam Điền tỉnh Nam Định")</f>
        <v>UBND Ủy ban nhân dân xã Nam Điền tỉnh Nam Định</v>
      </c>
      <c r="C1145" s="12" t="s">
        <v>342</v>
      </c>
      <c r="F1145" s="5"/>
      <c r="G1145" s="5"/>
      <c r="H1145" s="5"/>
      <c r="I1145" s="2"/>
      <c r="J1145" s="2"/>
      <c r="K1145" s="2"/>
      <c r="L1145" s="2"/>
      <c r="M1145" s="2"/>
      <c r="N1145" s="5"/>
      <c r="O1145" s="5"/>
      <c r="P1145" s="5"/>
      <c r="Q1145" s="5"/>
    </row>
    <row r="1146" spans="1:17" ht="30" customHeight="1" x14ac:dyDescent="0.25">
      <c r="A1146" s="2">
        <v>10145</v>
      </c>
      <c r="B1146" s="3" t="str">
        <f>HYPERLINK("https://www.facebook.com/p/Th%E1%BB%8B-Tr%E1%BA%A5n-Nam-Giang-Nam-Tr%E1%BB%B1c-Nam-%C4%90%E1%BB%8Bnh-100066907095179/", "Công an thị trấn Nam Giang tỉnh Nam Định")</f>
        <v>Công an thị trấn Nam Giang tỉnh Nam Định</v>
      </c>
      <c r="C1146" s="12" t="s">
        <v>342</v>
      </c>
      <c r="F1146" s="5"/>
      <c r="G1146" s="5"/>
      <c r="H1146" s="5"/>
      <c r="I1146" s="2"/>
      <c r="J1146" s="2"/>
      <c r="K1146" s="2"/>
      <c r="L1146" s="2"/>
      <c r="M1146" s="2"/>
      <c r="N1146" s="5"/>
      <c r="O1146" s="5"/>
      <c r="P1146" s="5"/>
      <c r="Q1146" s="5"/>
    </row>
    <row r="1147" spans="1:17" ht="30" customHeight="1" x14ac:dyDescent="0.25">
      <c r="A1147" s="2">
        <v>10146</v>
      </c>
      <c r="B1147" s="3" t="str">
        <f>HYPERLINK("https://namgiang-namtruc.namdinh.gov.vn/", "UBND Ủy ban nhân dân thị trấn Nam Giang tỉnh Nam Định")</f>
        <v>UBND Ủy ban nhân dân thị trấn Nam Giang tỉnh Nam Định</v>
      </c>
      <c r="C1147" s="12" t="s">
        <v>342</v>
      </c>
      <c r="F1147" s="5"/>
      <c r="G1147" s="5"/>
      <c r="H1147" s="5"/>
      <c r="I1147" s="2"/>
      <c r="J1147" s="2"/>
      <c r="K1147" s="2"/>
      <c r="L1147" s="2"/>
      <c r="M1147" s="2"/>
      <c r="N1147" s="5"/>
      <c r="O1147" s="5"/>
      <c r="P1147" s="5"/>
      <c r="Q1147" s="5"/>
    </row>
    <row r="1148" spans="1:17" ht="30" customHeight="1" x14ac:dyDescent="0.25">
      <c r="A1148" s="2">
        <v>10147</v>
      </c>
      <c r="B1148" s="3" t="s">
        <v>222</v>
      </c>
      <c r="C1148" s="14" t="s">
        <v>1</v>
      </c>
      <c r="F1148" s="5"/>
      <c r="G1148" s="5"/>
      <c r="H1148" s="5"/>
      <c r="I1148" s="2"/>
      <c r="J1148" s="2"/>
      <c r="K1148" s="2"/>
      <c r="L1148" s="2"/>
      <c r="M1148" s="2"/>
      <c r="N1148" s="5"/>
      <c r="O1148" s="5"/>
      <c r="P1148" s="5"/>
      <c r="Q1148" s="5"/>
    </row>
    <row r="1149" spans="1:17" ht="30" customHeight="1" x14ac:dyDescent="0.25">
      <c r="A1149" s="2">
        <v>10148</v>
      </c>
      <c r="B1149" s="3" t="str">
        <f>HYPERLINK("https://dichvucong.namdinh.gov.vn/portaldvc/KenhTin/dich-vu-cong-truc-tuyen.aspx?_dv=1984F7D5-4A64-D74D-3DCE-48AFB432B5AF", "UBND Ủy ban nhân dân xã Nam Mỹ tỉnh Nam Định")</f>
        <v>UBND Ủy ban nhân dân xã Nam Mỹ tỉnh Nam Định</v>
      </c>
      <c r="C1149" s="12" t="s">
        <v>342</v>
      </c>
      <c r="F1149" s="5"/>
      <c r="G1149" s="5"/>
      <c r="H1149" s="5"/>
      <c r="I1149" s="2"/>
      <c r="J1149" s="2"/>
      <c r="K1149" s="2"/>
      <c r="L1149" s="2"/>
      <c r="M1149" s="2"/>
      <c r="N1149" s="5"/>
      <c r="O1149" s="5"/>
      <c r="P1149" s="5"/>
      <c r="Q1149" s="5"/>
    </row>
    <row r="1150" spans="1:17" ht="30" customHeight="1" x14ac:dyDescent="0.25">
      <c r="A1150" s="2">
        <v>10149</v>
      </c>
      <c r="B1150" s="3" t="s">
        <v>223</v>
      </c>
      <c r="C1150" s="14" t="s">
        <v>1</v>
      </c>
      <c r="F1150" s="5"/>
      <c r="G1150" s="5"/>
      <c r="H1150" s="5"/>
      <c r="I1150" s="2"/>
      <c r="J1150" s="2"/>
      <c r="K1150" s="2"/>
      <c r="L1150" s="2"/>
      <c r="M1150" s="2"/>
      <c r="N1150" s="5"/>
      <c r="O1150" s="5"/>
      <c r="P1150" s="5"/>
      <c r="Q1150" s="5"/>
    </row>
    <row r="1151" spans="1:17" ht="30" customHeight="1" x14ac:dyDescent="0.25">
      <c r="A1151" s="2">
        <v>10150</v>
      </c>
      <c r="B1151" s="3" t="str">
        <f>HYPERLINK("https://dichvucong.namdinh.gov.vn/portaldvc/KenhTin/dich-vu-cong-truc-tuyen.aspx?_dv=5D10ED69-CE62-3422-9944-1609262E83F2", "UBND Ủy ban nhân dân xã Điền Xá tỉnh Nam Định")</f>
        <v>UBND Ủy ban nhân dân xã Điền Xá tỉnh Nam Định</v>
      </c>
      <c r="C1151" s="12" t="s">
        <v>342</v>
      </c>
      <c r="F1151" s="5"/>
      <c r="G1151" s="5"/>
      <c r="H1151" s="5"/>
      <c r="I1151" s="2"/>
      <c r="J1151" s="2"/>
      <c r="K1151" s="2"/>
      <c r="L1151" s="2"/>
      <c r="M1151" s="2"/>
      <c r="N1151" s="5"/>
      <c r="O1151" s="5"/>
      <c r="P1151" s="5"/>
      <c r="Q1151" s="5"/>
    </row>
    <row r="1152" spans="1:17" ht="30" customHeight="1" x14ac:dyDescent="0.25">
      <c r="A1152" s="2">
        <v>10151</v>
      </c>
      <c r="B1152" s="3" t="s">
        <v>224</v>
      </c>
      <c r="C1152" s="14" t="s">
        <v>1</v>
      </c>
      <c r="D1152" s="13" t="s">
        <v>343</v>
      </c>
      <c r="F1152" s="5"/>
      <c r="G1152" s="5"/>
      <c r="H1152" s="5"/>
      <c r="I1152" s="2"/>
      <c r="J1152" s="2"/>
      <c r="K1152" s="2"/>
      <c r="L1152" s="2"/>
      <c r="M1152" s="2"/>
      <c r="N1152" s="5"/>
      <c r="O1152" s="5"/>
      <c r="P1152" s="5"/>
      <c r="Q1152" s="5"/>
    </row>
    <row r="1153" spans="1:17" ht="30" customHeight="1" x14ac:dyDescent="0.25">
      <c r="A1153" s="2">
        <v>10152</v>
      </c>
      <c r="B1153" s="3" t="str">
        <f>HYPERLINK("https://dichvucong.namdinh.gov.vn/portaldvc/KenhTin/dich-vu-cong-truc-tuyen.aspx?_dv=DB9767F9-10CD-D2BC-52A9-50654D7506D9", "UBND Ủy ban nhân dân xã Nghĩa An tỉnh Nam Định")</f>
        <v>UBND Ủy ban nhân dân xã Nghĩa An tỉnh Nam Định</v>
      </c>
      <c r="C1153" s="12" t="s">
        <v>342</v>
      </c>
      <c r="F1153" s="5"/>
      <c r="G1153" s="5"/>
      <c r="H1153" s="5"/>
      <c r="I1153" s="2"/>
      <c r="J1153" s="2"/>
      <c r="K1153" s="2"/>
      <c r="L1153" s="2"/>
      <c r="M1153" s="2"/>
      <c r="N1153" s="5"/>
      <c r="O1153" s="5"/>
      <c r="P1153" s="5"/>
      <c r="Q1153" s="5"/>
    </row>
    <row r="1154" spans="1:17" ht="30" customHeight="1" x14ac:dyDescent="0.25">
      <c r="A1154" s="2">
        <v>10153</v>
      </c>
      <c r="B1154" s="3" t="s">
        <v>225</v>
      </c>
      <c r="C1154" s="14" t="s">
        <v>1</v>
      </c>
      <c r="F1154" s="5"/>
      <c r="G1154" s="5"/>
      <c r="H1154" s="5"/>
      <c r="I1154" s="2"/>
      <c r="J1154" s="2"/>
      <c r="K1154" s="2"/>
      <c r="L1154" s="2"/>
      <c r="M1154" s="2"/>
      <c r="N1154" s="5"/>
      <c r="O1154" s="5"/>
      <c r="P1154" s="5"/>
      <c r="Q1154" s="5"/>
    </row>
    <row r="1155" spans="1:17" ht="30" customHeight="1" x14ac:dyDescent="0.25">
      <c r="A1155" s="2">
        <v>10154</v>
      </c>
      <c r="B1155" s="3" t="str">
        <f>HYPERLINK("https://namthang-namtruc.namdinh.gov.vn/", "UBND Ủy ban nhân dân xã Nam Thắng tỉnh Nam Định")</f>
        <v>UBND Ủy ban nhân dân xã Nam Thắng tỉnh Nam Định</v>
      </c>
      <c r="C1155" s="12" t="s">
        <v>342</v>
      </c>
      <c r="F1155" s="5"/>
      <c r="G1155" s="5"/>
      <c r="H1155" s="5"/>
      <c r="I1155" s="2"/>
      <c r="J1155" s="2"/>
      <c r="K1155" s="2"/>
      <c r="L1155" s="2"/>
      <c r="M1155" s="2"/>
      <c r="N1155" s="5"/>
      <c r="O1155" s="5"/>
      <c r="P1155" s="5"/>
      <c r="Q1155" s="5"/>
    </row>
    <row r="1156" spans="1:17" ht="30" customHeight="1" x14ac:dyDescent="0.25">
      <c r="A1156" s="2">
        <v>10155</v>
      </c>
      <c r="B1156" s="3" t="s">
        <v>226</v>
      </c>
      <c r="C1156" s="14" t="s">
        <v>1</v>
      </c>
      <c r="F1156" s="5"/>
      <c r="G1156" s="5"/>
      <c r="H1156" s="5"/>
      <c r="I1156" s="2"/>
      <c r="J1156" s="2"/>
      <c r="K1156" s="2"/>
      <c r="L1156" s="2"/>
      <c r="M1156" s="2"/>
      <c r="N1156" s="5"/>
      <c r="O1156" s="5"/>
      <c r="P1156" s="5"/>
      <c r="Q1156" s="5"/>
    </row>
    <row r="1157" spans="1:17" ht="30" customHeight="1" x14ac:dyDescent="0.25">
      <c r="A1157" s="2">
        <v>10156</v>
      </c>
      <c r="B1157" s="3" t="str">
        <f>HYPERLINK("https://dichvucong.namdinh.gov.vn/portaldvc/KenhTin/dich-vu-cong-truc-tuyen.aspx?_dv=B841FF74-89B4-82E4-79FF-BCCB8B9BDF0E", "UBND Ủy ban nhân dân xã Nam Toàn tỉnh Nam Định")</f>
        <v>UBND Ủy ban nhân dân xã Nam Toàn tỉnh Nam Định</v>
      </c>
      <c r="C1157" s="12" t="s">
        <v>342</v>
      </c>
      <c r="F1157" s="5"/>
      <c r="G1157" s="5"/>
      <c r="H1157" s="5"/>
      <c r="I1157" s="2"/>
      <c r="J1157" s="2"/>
      <c r="K1157" s="2"/>
      <c r="L1157" s="2"/>
      <c r="M1157" s="2"/>
      <c r="N1157" s="5"/>
      <c r="O1157" s="5"/>
      <c r="P1157" s="5"/>
      <c r="Q1157" s="5"/>
    </row>
    <row r="1158" spans="1:17" ht="30" customHeight="1" x14ac:dyDescent="0.25">
      <c r="A1158" s="2">
        <v>10157</v>
      </c>
      <c r="B1158" s="3" t="str">
        <f>HYPERLINK("https://www.facebook.com/p/H%E1%BB%93ng-Quang-Nam-Tr%E1%BB%B1c-Nam-%C4%90%E1%BB%8Bnh-100082242906461/", "Công an xã Hồng Quang tỉnh Nam Định")</f>
        <v>Công an xã Hồng Quang tỉnh Nam Định</v>
      </c>
      <c r="C1158" s="12" t="s">
        <v>342</v>
      </c>
      <c r="F1158" s="5"/>
      <c r="G1158" s="5"/>
      <c r="H1158" s="5"/>
      <c r="I1158" s="2"/>
      <c r="J1158" s="2"/>
      <c r="K1158" s="2"/>
      <c r="L1158" s="2"/>
      <c r="M1158" s="2"/>
      <c r="N1158" s="5"/>
      <c r="O1158" s="5"/>
      <c r="P1158" s="5"/>
      <c r="Q1158" s="5"/>
    </row>
    <row r="1159" spans="1:17" ht="30" customHeight="1" x14ac:dyDescent="0.25">
      <c r="A1159" s="2">
        <v>10158</v>
      </c>
      <c r="B1159" s="3" t="str">
        <f>HYPERLINK("https://dichvucong.namdinh.gov.vn/portaldvc/KenhTin/dich-vu-cong-truc-tuyen.aspx?_dv=4284B5CC-ABA9-377A-83C7-14E8075CC074", "UBND Ủy ban nhân dân xã Hồng Quang tỉnh Nam Định")</f>
        <v>UBND Ủy ban nhân dân xã Hồng Quang tỉnh Nam Định</v>
      </c>
      <c r="C1159" s="12" t="s">
        <v>342</v>
      </c>
      <c r="F1159" s="5"/>
      <c r="G1159" s="5"/>
      <c r="H1159" s="5"/>
      <c r="I1159" s="2"/>
      <c r="J1159" s="2"/>
      <c r="K1159" s="2"/>
      <c r="L1159" s="2"/>
      <c r="M1159" s="2"/>
      <c r="N1159" s="5"/>
      <c r="O1159" s="5"/>
      <c r="P1159" s="5"/>
      <c r="Q1159" s="5"/>
    </row>
    <row r="1160" spans="1:17" ht="30" customHeight="1" x14ac:dyDescent="0.25">
      <c r="A1160" s="2">
        <v>10159</v>
      </c>
      <c r="B1160" s="3" t="str">
        <f>HYPERLINK("https://www.facebook.com/tanthinhntnd/", "Công an xã Tân Thịnh tỉnh Nam Định")</f>
        <v>Công an xã Tân Thịnh tỉnh Nam Định</v>
      </c>
      <c r="C1160" s="12" t="s">
        <v>342</v>
      </c>
      <c r="F1160" s="5"/>
      <c r="G1160" s="5"/>
      <c r="H1160" s="5"/>
      <c r="I1160" s="2"/>
      <c r="J1160" s="2"/>
      <c r="K1160" s="2"/>
      <c r="L1160" s="2"/>
      <c r="M1160" s="2"/>
      <c r="N1160" s="5"/>
      <c r="O1160" s="5"/>
      <c r="P1160" s="5"/>
      <c r="Q1160" s="5"/>
    </row>
    <row r="1161" spans="1:17" ht="30" customHeight="1" x14ac:dyDescent="0.25">
      <c r="A1161" s="2">
        <v>10160</v>
      </c>
      <c r="B1161" s="3" t="str">
        <f>HYPERLINK("https://dichvucong.namdinh.gov.vn/portaldvc/KenhTin/dich-vu-cong-truc-tuyen.aspx?_dv=B18AE6B4-54BC-4178-5345-F7D866DB8519", "UBND Ủy ban nhân dân xã Tân Thịnh tỉnh Nam Định")</f>
        <v>UBND Ủy ban nhân dân xã Tân Thịnh tỉnh Nam Định</v>
      </c>
      <c r="C1161" s="12" t="s">
        <v>342</v>
      </c>
      <c r="F1161" s="5"/>
      <c r="G1161" s="5"/>
      <c r="H1161" s="5"/>
      <c r="I1161" s="2"/>
      <c r="J1161" s="2"/>
      <c r="K1161" s="2"/>
      <c r="L1161" s="2"/>
      <c r="M1161" s="2"/>
      <c r="N1161" s="5"/>
      <c r="O1161" s="5"/>
      <c r="P1161" s="5"/>
      <c r="Q1161" s="5"/>
    </row>
    <row r="1162" spans="1:17" ht="30" customHeight="1" x14ac:dyDescent="0.25">
      <c r="A1162" s="2">
        <v>10161</v>
      </c>
      <c r="B1162" s="3" t="s">
        <v>227</v>
      </c>
      <c r="C1162" s="14" t="s">
        <v>1</v>
      </c>
      <c r="F1162" s="5"/>
      <c r="G1162" s="5"/>
      <c r="H1162" s="5"/>
      <c r="I1162" s="2"/>
      <c r="J1162" s="2"/>
      <c r="K1162" s="2"/>
      <c r="L1162" s="2"/>
      <c r="M1162" s="2"/>
      <c r="N1162" s="5"/>
      <c r="O1162" s="5"/>
      <c r="P1162" s="5"/>
      <c r="Q1162" s="5"/>
    </row>
    <row r="1163" spans="1:17" ht="30" customHeight="1" x14ac:dyDescent="0.25">
      <c r="A1163" s="2">
        <v>10162</v>
      </c>
      <c r="B1163" s="3" t="str">
        <f>HYPERLINK("https://dichvucong.namdinh.gov.vn/portaldvc/KenhTin/dich-vu-cong-truc-tuyen.aspx?_dv=B771C044-97BF-5879-78A3-A07E2CF46B1E", "UBND Ủy ban nhân dân xã Nam Cường tỉnh Nam Định")</f>
        <v>UBND Ủy ban nhân dân xã Nam Cường tỉnh Nam Định</v>
      </c>
      <c r="C1163" s="12" t="s">
        <v>342</v>
      </c>
      <c r="F1163" s="5"/>
      <c r="G1163" s="5"/>
      <c r="H1163" s="5"/>
      <c r="I1163" s="2"/>
      <c r="J1163" s="2"/>
      <c r="K1163" s="2"/>
      <c r="L1163" s="2"/>
      <c r="M1163" s="2"/>
      <c r="N1163" s="5"/>
      <c r="O1163" s="5"/>
      <c r="P1163" s="5"/>
      <c r="Q1163" s="5"/>
    </row>
    <row r="1164" spans="1:17" ht="30" customHeight="1" x14ac:dyDescent="0.25">
      <c r="A1164" s="2">
        <v>10163</v>
      </c>
      <c r="B1164" s="1" t="str">
        <f>HYPERLINK("", "Công an xã Nam Hồng tỉnh Nam Định")</f>
        <v>Công an xã Nam Hồng tỉnh Nam Định</v>
      </c>
      <c r="C1164" s="12" t="s">
        <v>342</v>
      </c>
      <c r="D1164" s="13"/>
      <c r="F1164" s="5"/>
      <c r="G1164" s="5"/>
      <c r="H1164" s="5"/>
      <c r="I1164" s="2"/>
      <c r="J1164" s="2"/>
      <c r="K1164" s="2"/>
      <c r="L1164" s="2"/>
      <c r="M1164" s="2"/>
      <c r="N1164" s="5"/>
      <c r="O1164" s="5"/>
      <c r="P1164" s="5"/>
      <c r="Q1164" s="5"/>
    </row>
    <row r="1165" spans="1:17" ht="30" customHeight="1" x14ac:dyDescent="0.25">
      <c r="A1165" s="2">
        <v>10164</v>
      </c>
      <c r="B1165" s="3" t="str">
        <f>HYPERLINK("https://dichvucong.namdinh.gov.vn/portaldvc/KenhTin/dich-vu-cong-truc-tuyen.aspx?_dv=C78DE14F-E063-9CEE-026B-9F3F49675801", "UBND Ủy ban nhân dân xã Nam Hồng tỉnh Nam Định")</f>
        <v>UBND Ủy ban nhân dân xã Nam Hồng tỉnh Nam Định</v>
      </c>
      <c r="C1165" s="12" t="s">
        <v>342</v>
      </c>
      <c r="F1165" s="5"/>
      <c r="G1165" s="5"/>
      <c r="H1165" s="5"/>
      <c r="I1165" s="2"/>
      <c r="J1165" s="2"/>
      <c r="K1165" s="2"/>
      <c r="L1165" s="2"/>
      <c r="M1165" s="2"/>
      <c r="N1165" s="5"/>
      <c r="O1165" s="5"/>
      <c r="P1165" s="5"/>
      <c r="Q1165" s="5"/>
    </row>
    <row r="1166" spans="1:17" ht="30" customHeight="1" x14ac:dyDescent="0.25">
      <c r="A1166" s="2">
        <v>10165</v>
      </c>
      <c r="B1166" s="3" t="s">
        <v>228</v>
      </c>
      <c r="C1166" s="14" t="s">
        <v>1</v>
      </c>
      <c r="F1166" s="5"/>
      <c r="G1166" s="5"/>
      <c r="H1166" s="5"/>
      <c r="I1166" s="2"/>
      <c r="J1166" s="2"/>
      <c r="K1166" s="2"/>
      <c r="L1166" s="2"/>
      <c r="M1166" s="2"/>
      <c r="N1166" s="5"/>
      <c r="O1166" s="5"/>
      <c r="P1166" s="5"/>
      <c r="Q1166" s="5"/>
    </row>
    <row r="1167" spans="1:17" ht="30" customHeight="1" x14ac:dyDescent="0.25">
      <c r="A1167" s="2">
        <v>10166</v>
      </c>
      <c r="B1167" s="3" t="str">
        <f>HYPERLINK("https://namhung-namtruc.namdinh.gov.vn/", "UBND Ủy ban nhân dân xã Nam Hùng tỉnh Nam Định")</f>
        <v>UBND Ủy ban nhân dân xã Nam Hùng tỉnh Nam Định</v>
      </c>
      <c r="C1167" s="12" t="s">
        <v>342</v>
      </c>
      <c r="F1167" s="5"/>
      <c r="G1167" s="5"/>
      <c r="H1167" s="5"/>
      <c r="I1167" s="2"/>
      <c r="J1167" s="2"/>
      <c r="K1167" s="2"/>
      <c r="L1167" s="2"/>
      <c r="M1167" s="2"/>
      <c r="N1167" s="5"/>
      <c r="O1167" s="5"/>
      <c r="P1167" s="5"/>
      <c r="Q1167" s="5"/>
    </row>
    <row r="1168" spans="1:17" ht="30" customHeight="1" x14ac:dyDescent="0.25">
      <c r="A1168" s="2">
        <v>10167</v>
      </c>
      <c r="B1168" s="3" t="s">
        <v>229</v>
      </c>
      <c r="C1168" s="14" t="s">
        <v>1</v>
      </c>
      <c r="F1168" s="5"/>
      <c r="G1168" s="5"/>
      <c r="H1168" s="5"/>
      <c r="I1168" s="2"/>
      <c r="J1168" s="2"/>
      <c r="K1168" s="2"/>
      <c r="L1168" s="2"/>
      <c r="M1168" s="2"/>
      <c r="N1168" s="5"/>
      <c r="O1168" s="5"/>
      <c r="P1168" s="5"/>
      <c r="Q1168" s="5"/>
    </row>
    <row r="1169" spans="1:17" ht="30" customHeight="1" x14ac:dyDescent="0.25">
      <c r="A1169" s="2">
        <v>10168</v>
      </c>
      <c r="B1169" s="3" t="str">
        <f>HYPERLINK("https://dichvucong.namdinh.gov.vn/portaldvc/KenhTin/dich-vu-cong-truc-tuyen.aspx?_dv=5D10ED69-CE62-3422-9944-1609262E83F2", "UBND Ủy ban nhân dân xã Nam Hoa tỉnh Nam Định")</f>
        <v>UBND Ủy ban nhân dân xã Nam Hoa tỉnh Nam Định</v>
      </c>
      <c r="C1169" s="12" t="s">
        <v>342</v>
      </c>
      <c r="F1169" s="5"/>
      <c r="G1169" s="5"/>
      <c r="H1169" s="5"/>
      <c r="I1169" s="2"/>
      <c r="J1169" s="2"/>
      <c r="K1169" s="2"/>
      <c r="L1169" s="2"/>
      <c r="M1169" s="2"/>
      <c r="N1169" s="5"/>
      <c r="O1169" s="5"/>
      <c r="P1169" s="5"/>
      <c r="Q1169" s="5"/>
    </row>
    <row r="1170" spans="1:17" ht="30" customHeight="1" x14ac:dyDescent="0.25">
      <c r="A1170" s="2">
        <v>10169</v>
      </c>
      <c r="B1170" s="3" t="s">
        <v>230</v>
      </c>
      <c r="C1170" s="14" t="s">
        <v>1</v>
      </c>
      <c r="F1170" s="5"/>
      <c r="G1170" s="5"/>
      <c r="H1170" s="5"/>
      <c r="I1170" s="2"/>
      <c r="J1170" s="2"/>
      <c r="K1170" s="2"/>
      <c r="L1170" s="2"/>
      <c r="M1170" s="2"/>
      <c r="N1170" s="5"/>
      <c r="O1170" s="5"/>
      <c r="P1170" s="5"/>
      <c r="Q1170" s="5"/>
    </row>
    <row r="1171" spans="1:17" ht="30" customHeight="1" x14ac:dyDescent="0.25">
      <c r="A1171" s="2">
        <v>10170</v>
      </c>
      <c r="B1171" s="3" t="str">
        <f>HYPERLINK("https://dichvucong.namdinh.gov.vn/portaldvc/KenhTin/dich-vu-cong-truc-tuyen.aspx?_dv=10C6C3D6-5C02-556B-BD97-24DF6A4E86AD", "UBND Ủy ban nhân dân xã Nam Dương tỉnh Nam Định")</f>
        <v>UBND Ủy ban nhân dân xã Nam Dương tỉnh Nam Định</v>
      </c>
      <c r="C1171" s="12" t="s">
        <v>342</v>
      </c>
      <c r="F1171" s="5"/>
      <c r="G1171" s="5"/>
      <c r="H1171" s="5"/>
      <c r="I1171" s="2"/>
      <c r="J1171" s="2"/>
      <c r="K1171" s="2"/>
      <c r="L1171" s="2"/>
      <c r="M1171" s="2"/>
      <c r="N1171" s="5"/>
      <c r="O1171" s="5"/>
      <c r="P1171" s="5"/>
      <c r="Q1171" s="5"/>
    </row>
    <row r="1172" spans="1:17" ht="30" customHeight="1" x14ac:dyDescent="0.25">
      <c r="A1172" s="2">
        <v>10171</v>
      </c>
      <c r="B1172" s="3" t="s">
        <v>231</v>
      </c>
      <c r="C1172" s="14" t="s">
        <v>1</v>
      </c>
      <c r="D1172" s="13" t="s">
        <v>343</v>
      </c>
      <c r="F1172" s="5"/>
      <c r="G1172" s="5"/>
      <c r="H1172" s="5"/>
      <c r="I1172" s="2"/>
      <c r="J1172" s="2"/>
      <c r="K1172" s="2"/>
      <c r="L1172" s="2"/>
      <c r="M1172" s="2"/>
      <c r="N1172" s="5"/>
      <c r="O1172" s="5"/>
      <c r="P1172" s="5"/>
      <c r="Q1172" s="5"/>
    </row>
    <row r="1173" spans="1:17" ht="30" customHeight="1" x14ac:dyDescent="0.25">
      <c r="A1173" s="2">
        <v>10172</v>
      </c>
      <c r="B1173" s="3" t="str">
        <f>HYPERLINK("https://dichvucong.namdinh.gov.vn/portaldvc/KenhTin/dich-vu-cong-truc-tuyen.aspx?_dv=B841FF74-89B4-82E4-79FF-BCCB8B9BDF0E", "UBND Ủy ban nhân dân xã Nam Thanh tỉnh Nam Định")</f>
        <v>UBND Ủy ban nhân dân xã Nam Thanh tỉnh Nam Định</v>
      </c>
      <c r="C1173" s="12" t="s">
        <v>342</v>
      </c>
      <c r="F1173" s="5"/>
      <c r="G1173" s="5"/>
      <c r="H1173" s="5"/>
      <c r="I1173" s="2"/>
      <c r="J1173" s="2"/>
      <c r="K1173" s="2"/>
      <c r="L1173" s="2"/>
      <c r="M1173" s="2"/>
      <c r="N1173" s="5"/>
      <c r="O1173" s="5"/>
      <c r="P1173" s="5"/>
      <c r="Q1173" s="5"/>
    </row>
    <row r="1174" spans="1:17" ht="30" customHeight="1" x14ac:dyDescent="0.25">
      <c r="A1174" s="2">
        <v>10173</v>
      </c>
      <c r="B1174" s="3" t="s">
        <v>232</v>
      </c>
      <c r="C1174" s="14" t="s">
        <v>1</v>
      </c>
      <c r="F1174" s="5"/>
      <c r="G1174" s="5"/>
      <c r="H1174" s="5"/>
      <c r="I1174" s="2"/>
      <c r="J1174" s="2"/>
      <c r="K1174" s="2"/>
      <c r="L1174" s="2"/>
      <c r="M1174" s="2"/>
      <c r="N1174" s="5"/>
      <c r="O1174" s="5"/>
      <c r="P1174" s="5"/>
      <c r="Q1174" s="5"/>
    </row>
    <row r="1175" spans="1:17" ht="30" customHeight="1" x14ac:dyDescent="0.25">
      <c r="A1175" s="2">
        <v>10174</v>
      </c>
      <c r="B1175" s="3" t="str">
        <f>HYPERLINK("https://namloi-namtruc.namdinh.gov.vn/", "UBND Ủy ban nhân dân xã Nam Lợi tỉnh Nam Định")</f>
        <v>UBND Ủy ban nhân dân xã Nam Lợi tỉnh Nam Định</v>
      </c>
      <c r="C1175" s="12" t="s">
        <v>342</v>
      </c>
      <c r="F1175" s="5"/>
      <c r="G1175" s="5"/>
      <c r="H1175" s="5"/>
      <c r="I1175" s="2"/>
      <c r="J1175" s="2"/>
      <c r="K1175" s="2"/>
      <c r="L1175" s="2"/>
      <c r="M1175" s="2"/>
      <c r="N1175" s="5"/>
      <c r="O1175" s="5"/>
      <c r="P1175" s="5"/>
      <c r="Q1175" s="5"/>
    </row>
    <row r="1176" spans="1:17" ht="30" customHeight="1" x14ac:dyDescent="0.25">
      <c r="A1176" s="2">
        <v>10175</v>
      </c>
      <c r="B1176" s="1" t="str">
        <f>HYPERLINK("", "Công an xã Bình Minh tỉnh Nam Định")</f>
        <v>Công an xã Bình Minh tỉnh Nam Định</v>
      </c>
      <c r="C1176" s="12" t="s">
        <v>342</v>
      </c>
      <c r="F1176" s="5"/>
      <c r="G1176" s="5"/>
      <c r="H1176" s="5"/>
      <c r="I1176" s="2"/>
      <c r="J1176" s="2"/>
      <c r="K1176" s="2"/>
      <c r="L1176" s="2"/>
      <c r="M1176" s="2"/>
      <c r="N1176" s="5"/>
      <c r="O1176" s="5"/>
      <c r="P1176" s="5"/>
      <c r="Q1176" s="5"/>
    </row>
    <row r="1177" spans="1:17" ht="30" customHeight="1" x14ac:dyDescent="0.25">
      <c r="A1177" s="2">
        <v>10176</v>
      </c>
      <c r="B1177" s="3" t="str">
        <f>HYPERLINK("https://dichvucong.namdinh.gov.vn/portaldvc/KenhTin/dich-vu-cong-truc-tuyen.aspx?_dv=ADE0BDEC-F132-BC08-7DA7-847A136E1930", "UBND Ủy ban nhân dân xã Bình Minh tỉnh Nam Định")</f>
        <v>UBND Ủy ban nhân dân xã Bình Minh tỉnh Nam Định</v>
      </c>
      <c r="C1177" s="12" t="s">
        <v>342</v>
      </c>
      <c r="F1177" s="5"/>
      <c r="G1177" s="5"/>
      <c r="H1177" s="5"/>
      <c r="I1177" s="2"/>
      <c r="J1177" s="2"/>
      <c r="K1177" s="2"/>
      <c r="L1177" s="2"/>
      <c r="M1177" s="2"/>
      <c r="N1177" s="5"/>
      <c r="O1177" s="5"/>
      <c r="P1177" s="5"/>
      <c r="Q1177" s="5"/>
    </row>
    <row r="1178" spans="1:17" ht="30" customHeight="1" x14ac:dyDescent="0.25">
      <c r="A1178" s="2">
        <v>10177</v>
      </c>
      <c r="B1178" s="1" t="str">
        <f>HYPERLINK("", "Công an xã Đồng Sơn tỉnh Nam Định")</f>
        <v>Công an xã Đồng Sơn tỉnh Nam Định</v>
      </c>
      <c r="C1178" s="12" t="s">
        <v>342</v>
      </c>
      <c r="F1178" s="5"/>
      <c r="G1178" s="5"/>
      <c r="H1178" s="5"/>
      <c r="I1178" s="2"/>
      <c r="J1178" s="2"/>
      <c r="K1178" s="2"/>
      <c r="L1178" s="2"/>
      <c r="M1178" s="2"/>
      <c r="N1178" s="5"/>
      <c r="O1178" s="5"/>
      <c r="P1178" s="5"/>
      <c r="Q1178" s="5"/>
    </row>
    <row r="1179" spans="1:17" ht="30" customHeight="1" x14ac:dyDescent="0.25">
      <c r="A1179" s="2">
        <v>10178</v>
      </c>
      <c r="B1179" s="3" t="str">
        <f>HYPERLINK("https://dichvucong.namdinh.gov.vn/portaldvc/KenhTin/dich-vu-cong-truc-tuyen.aspx?_dv=B4F3B21D-592A-39A4-256E-A2D8A4BE7006", "UBND Ủy ban nhân dân xã Đồng Sơn tỉnh Nam Định")</f>
        <v>UBND Ủy ban nhân dân xã Đồng Sơn tỉnh Nam Định</v>
      </c>
      <c r="C1179" s="12" t="s">
        <v>342</v>
      </c>
      <c r="F1179" s="5"/>
      <c r="G1179" s="5"/>
      <c r="H1179" s="5"/>
      <c r="I1179" s="2"/>
      <c r="J1179" s="2"/>
      <c r="K1179" s="2"/>
      <c r="L1179" s="2"/>
      <c r="M1179" s="2"/>
      <c r="N1179" s="5"/>
      <c r="O1179" s="5"/>
      <c r="P1179" s="5"/>
      <c r="Q1179" s="5"/>
    </row>
    <row r="1180" spans="1:17" ht="30" customHeight="1" x14ac:dyDescent="0.25">
      <c r="A1180" s="2">
        <v>10179</v>
      </c>
      <c r="B1180" s="1" t="str">
        <f>HYPERLINK("", "Công an xã Nam Tiến tỉnh Nam Định")</f>
        <v>Công an xã Nam Tiến tỉnh Nam Định</v>
      </c>
      <c r="C1180" s="12" t="s">
        <v>342</v>
      </c>
      <c r="F1180" s="5"/>
      <c r="G1180" s="5"/>
      <c r="H1180" s="5"/>
      <c r="I1180" s="2"/>
      <c r="J1180" s="2"/>
      <c r="K1180" s="2"/>
      <c r="L1180" s="2"/>
      <c r="M1180" s="2"/>
      <c r="N1180" s="5"/>
      <c r="O1180" s="5"/>
      <c r="P1180" s="5"/>
      <c r="Q1180" s="5"/>
    </row>
    <row r="1181" spans="1:17" ht="30" customHeight="1" x14ac:dyDescent="0.25">
      <c r="A1181" s="2">
        <v>10180</v>
      </c>
      <c r="B1181" s="3" t="str">
        <f>HYPERLINK("https://dichvucong.namdinh.gov.vn/portaldvc/KenhTin/dich-vu-cong-truc-tuyen.aspx?_dv=2286728F-AE91-3016-4970-7F755BB6F389", "UBND Ủy ban nhân dân xã Nam Tiến tỉnh Nam Định")</f>
        <v>UBND Ủy ban nhân dân xã Nam Tiến tỉnh Nam Định</v>
      </c>
      <c r="C1181" s="12" t="s">
        <v>342</v>
      </c>
      <c r="F1181" s="5"/>
      <c r="G1181" s="5"/>
      <c r="H1181" s="5"/>
      <c r="I1181" s="2"/>
      <c r="J1181" s="2"/>
      <c r="K1181" s="2"/>
      <c r="L1181" s="2"/>
      <c r="M1181" s="2"/>
      <c r="N1181" s="5"/>
      <c r="O1181" s="5"/>
      <c r="P1181" s="5"/>
      <c r="Q1181" s="5"/>
    </row>
    <row r="1182" spans="1:17" ht="30" customHeight="1" x14ac:dyDescent="0.25">
      <c r="A1182" s="2">
        <v>10181</v>
      </c>
      <c r="B1182" s="3" t="s">
        <v>233</v>
      </c>
      <c r="C1182" s="14" t="s">
        <v>1</v>
      </c>
      <c r="F1182" s="5"/>
      <c r="G1182" s="5"/>
      <c r="H1182" s="5"/>
      <c r="I1182" s="2"/>
      <c r="J1182" s="2"/>
      <c r="K1182" s="2"/>
      <c r="L1182" s="2"/>
      <c r="M1182" s="2"/>
      <c r="N1182" s="5"/>
      <c r="O1182" s="5"/>
      <c r="P1182" s="5"/>
      <c r="Q1182" s="5"/>
    </row>
    <row r="1183" spans="1:17" ht="30" customHeight="1" x14ac:dyDescent="0.25">
      <c r="A1183" s="2">
        <v>10182</v>
      </c>
      <c r="B1183" s="3" t="str">
        <f>HYPERLINK("https://dichvucong.namdinh.gov.vn/portaldvc/KenhTin/dich-vu-cong-truc-tuyen.aspx?_dv=B771C044-97BF-5879-78A3-A07E2CF46B1E", "UBND Ủy ban nhân dân xã Nam Hải tỉnh Nam Định")</f>
        <v>UBND Ủy ban nhân dân xã Nam Hải tỉnh Nam Định</v>
      </c>
      <c r="C1183" s="12" t="s">
        <v>342</v>
      </c>
      <c r="F1183" s="5"/>
      <c r="G1183" s="5"/>
      <c r="H1183" s="5"/>
      <c r="I1183" s="2"/>
      <c r="J1183" s="2"/>
      <c r="K1183" s="2"/>
      <c r="L1183" s="2"/>
      <c r="M1183" s="2"/>
      <c r="N1183" s="5"/>
      <c r="O1183" s="5"/>
      <c r="P1183" s="5"/>
      <c r="Q1183" s="5"/>
    </row>
    <row r="1184" spans="1:17" ht="30" customHeight="1" x14ac:dyDescent="0.25">
      <c r="A1184" s="2">
        <v>10183</v>
      </c>
      <c r="B1184" s="3" t="str">
        <f>HYPERLINK("https://www.facebook.com/NamThaiVillage/?locale=vi_VN", "Công an xã Nam Thái tỉnh Nam Định")</f>
        <v>Công an xã Nam Thái tỉnh Nam Định</v>
      </c>
      <c r="C1184" s="12" t="s">
        <v>342</v>
      </c>
      <c r="F1184" s="5"/>
      <c r="G1184" s="5"/>
      <c r="H1184" s="5"/>
      <c r="I1184" s="2"/>
      <c r="J1184" s="2"/>
      <c r="K1184" s="2"/>
      <c r="L1184" s="2"/>
      <c r="M1184" s="2"/>
      <c r="N1184" s="5"/>
      <c r="O1184" s="5"/>
      <c r="P1184" s="5"/>
      <c r="Q1184" s="5"/>
    </row>
    <row r="1185" spans="1:17" ht="30" customHeight="1" x14ac:dyDescent="0.25">
      <c r="A1185" s="2">
        <v>10184</v>
      </c>
      <c r="B1185" s="3" t="str">
        <f>HYPERLINK("https://namthai-namtruc.namdinh.gov.vn/", "UBND Ủy ban nhân dân xã Nam Thái tỉnh Nam Định")</f>
        <v>UBND Ủy ban nhân dân xã Nam Thái tỉnh Nam Định</v>
      </c>
      <c r="C1185" s="12" t="s">
        <v>342</v>
      </c>
      <c r="F1185" s="5"/>
      <c r="G1185" s="5"/>
      <c r="H1185" s="5"/>
      <c r="I1185" s="2"/>
      <c r="J1185" s="2"/>
      <c r="K1185" s="2"/>
      <c r="L1185" s="2"/>
      <c r="M1185" s="2"/>
      <c r="N1185" s="5"/>
      <c r="O1185" s="5"/>
      <c r="P1185" s="5"/>
      <c r="Q1185" s="5"/>
    </row>
    <row r="1186" spans="1:17" ht="30" customHeight="1" x14ac:dyDescent="0.25">
      <c r="A1186" s="2">
        <v>10185</v>
      </c>
      <c r="B1186" s="3" t="str">
        <f>HYPERLINK("https://www.facebook.com/p/C%C3%B4ng-an-th%E1%BB%8B-tr%E1%BA%A5n-C%E1%BB%95-L%E1%BB%85-100069913269136/", "Công an thị trấn Cổ Lễ tỉnh Nam Định")</f>
        <v>Công an thị trấn Cổ Lễ tỉnh Nam Định</v>
      </c>
      <c r="C1186" s="12" t="s">
        <v>342</v>
      </c>
      <c r="D1186" s="11" t="s">
        <v>343</v>
      </c>
      <c r="F1186" s="5"/>
      <c r="G1186" s="5"/>
      <c r="H1186" s="5"/>
      <c r="I1186" s="2"/>
      <c r="J1186" s="2"/>
      <c r="K1186" s="2"/>
      <c r="L1186" s="2"/>
      <c r="M1186" s="2"/>
      <c r="N1186" s="5"/>
      <c r="O1186" s="5"/>
      <c r="P1186" s="5"/>
      <c r="Q1186" s="5"/>
    </row>
    <row r="1187" spans="1:17" ht="30" customHeight="1" x14ac:dyDescent="0.25">
      <c r="A1187" s="2">
        <v>10186</v>
      </c>
      <c r="B1187" s="3" t="str">
        <f>HYPERLINK("https://ttcole.namdinh.gov.vn/", "UBND Ủy ban nhân dân thị trấn Cổ Lễ tỉnh Nam Định")</f>
        <v>UBND Ủy ban nhân dân thị trấn Cổ Lễ tỉnh Nam Định</v>
      </c>
      <c r="C1187" s="12" t="s">
        <v>342</v>
      </c>
      <c r="F1187" s="5"/>
      <c r="G1187" s="5"/>
      <c r="H1187" s="5"/>
      <c r="I1187" s="2"/>
      <c r="J1187" s="2"/>
      <c r="K1187" s="2"/>
      <c r="L1187" s="2"/>
      <c r="M1187" s="2"/>
      <c r="N1187" s="5"/>
      <c r="O1187" s="5"/>
      <c r="P1187" s="5"/>
      <c r="Q1187" s="5"/>
    </row>
    <row r="1188" spans="1:17" ht="30" customHeight="1" x14ac:dyDescent="0.25">
      <c r="A1188" s="2">
        <v>10187</v>
      </c>
      <c r="B1188" s="3" t="str">
        <f>HYPERLINK("https://www.facebook.com/p/An-Ninh-Ph%C6%B0%C6%A1ng-%C4%90%E1%BB%8Bnh-100069585191262/?locale=ms_MY", "Công an xã Phương Định tỉnh Nam Định")</f>
        <v>Công an xã Phương Định tỉnh Nam Định</v>
      </c>
      <c r="C1188" s="12" t="s">
        <v>342</v>
      </c>
      <c r="F1188" s="5"/>
      <c r="G1188" s="5"/>
      <c r="H1188" s="5"/>
      <c r="I1188" s="2"/>
      <c r="J1188" s="2"/>
      <c r="K1188" s="2"/>
      <c r="L1188" s="2"/>
      <c r="M1188" s="2"/>
      <c r="N1188" s="5"/>
      <c r="O1188" s="5"/>
      <c r="P1188" s="5"/>
      <c r="Q1188" s="5"/>
    </row>
    <row r="1189" spans="1:17" ht="30" customHeight="1" x14ac:dyDescent="0.25">
      <c r="A1189" s="2">
        <v>10188</v>
      </c>
      <c r="B1189" s="3" t="str">
        <f>HYPERLINK("https://dichvucong.namdinh.gov.vn/portaldvc/KenhTin/dich-vu-cong-truc-tuyen.aspx?_dv=7A48DC22-CECF-ACBE-4F94-08E4F8713977", "UBND Ủy ban nhân dân xã Phương Định tỉnh Nam Định")</f>
        <v>UBND Ủy ban nhân dân xã Phương Định tỉnh Nam Định</v>
      </c>
      <c r="C1189" s="12" t="s">
        <v>342</v>
      </c>
      <c r="F1189" s="5"/>
      <c r="G1189" s="5"/>
      <c r="H1189" s="5"/>
      <c r="I1189" s="2"/>
      <c r="J1189" s="2"/>
      <c r="K1189" s="2"/>
      <c r="L1189" s="2"/>
      <c r="M1189" s="2"/>
      <c r="N1189" s="5"/>
      <c r="O1189" s="5"/>
      <c r="P1189" s="5"/>
      <c r="Q1189" s="5"/>
    </row>
    <row r="1190" spans="1:17" ht="30" customHeight="1" x14ac:dyDescent="0.25">
      <c r="A1190" s="2">
        <v>10189</v>
      </c>
      <c r="B1190" s="3" t="s">
        <v>234</v>
      </c>
      <c r="C1190" s="14" t="s">
        <v>1</v>
      </c>
      <c r="F1190" s="5"/>
      <c r="G1190" s="5"/>
      <c r="H1190" s="5"/>
      <c r="I1190" s="2"/>
      <c r="J1190" s="2"/>
      <c r="K1190" s="2"/>
      <c r="L1190" s="2"/>
      <c r="M1190" s="2"/>
      <c r="N1190" s="5"/>
      <c r="O1190" s="5"/>
      <c r="P1190" s="5"/>
      <c r="Q1190" s="5"/>
    </row>
    <row r="1191" spans="1:17" ht="30" customHeight="1" x14ac:dyDescent="0.25">
      <c r="A1191" s="2">
        <v>10190</v>
      </c>
      <c r="B1191" s="3" t="str">
        <f>HYPERLINK("https://trucchinh.namdinh.gov.vn/", "UBND Ủy ban nhân dân xã Trực Chính tỉnh Nam Định")</f>
        <v>UBND Ủy ban nhân dân xã Trực Chính tỉnh Nam Định</v>
      </c>
      <c r="C1191" s="12" t="s">
        <v>342</v>
      </c>
      <c r="F1191" s="5"/>
      <c r="G1191" s="5"/>
      <c r="H1191" s="5"/>
      <c r="I1191" s="2"/>
      <c r="J1191" s="2"/>
      <c r="K1191" s="2"/>
      <c r="L1191" s="2"/>
      <c r="M1191" s="2"/>
      <c r="N1191" s="5"/>
      <c r="O1191" s="5"/>
      <c r="P1191" s="5"/>
      <c r="Q1191" s="5"/>
    </row>
    <row r="1192" spans="1:17" ht="30" customHeight="1" x14ac:dyDescent="0.25">
      <c r="A1192" s="2">
        <v>10191</v>
      </c>
      <c r="B1192" s="3" t="s">
        <v>235</v>
      </c>
      <c r="C1192" s="14" t="s">
        <v>1</v>
      </c>
      <c r="F1192" s="5"/>
      <c r="G1192" s="5"/>
      <c r="H1192" s="5"/>
      <c r="I1192" s="2"/>
      <c r="J1192" s="2"/>
      <c r="K1192" s="2"/>
      <c r="L1192" s="2"/>
      <c r="M1192" s="2"/>
      <c r="N1192" s="5"/>
      <c r="O1192" s="5"/>
      <c r="P1192" s="5"/>
      <c r="Q1192" s="5"/>
    </row>
    <row r="1193" spans="1:17" ht="30" customHeight="1" x14ac:dyDescent="0.25">
      <c r="A1193" s="2">
        <v>10192</v>
      </c>
      <c r="B1193" s="3" t="str">
        <f>HYPERLINK("https://trungdong.namdinh.gov.vn/", "UBND Ủy ban nhân dân xã Trung Đông tỉnh Nam Định")</f>
        <v>UBND Ủy ban nhân dân xã Trung Đông tỉnh Nam Định</v>
      </c>
      <c r="C1193" s="12" t="s">
        <v>342</v>
      </c>
      <c r="F1193" s="5"/>
      <c r="G1193" s="5"/>
      <c r="H1193" s="5"/>
      <c r="I1193" s="2"/>
      <c r="J1193" s="2"/>
      <c r="K1193" s="2"/>
      <c r="L1193" s="2"/>
      <c r="M1193" s="2"/>
      <c r="N1193" s="5"/>
      <c r="O1193" s="5"/>
      <c r="P1193" s="5"/>
      <c r="Q1193" s="5"/>
    </row>
    <row r="1194" spans="1:17" ht="30" customHeight="1" x14ac:dyDescent="0.25">
      <c r="A1194" s="2">
        <v>10193</v>
      </c>
      <c r="B1194" s="3" t="s">
        <v>236</v>
      </c>
      <c r="C1194" s="14" t="s">
        <v>1</v>
      </c>
      <c r="D1194" s="13" t="s">
        <v>343</v>
      </c>
      <c r="F1194" s="5"/>
      <c r="G1194" s="5"/>
      <c r="H1194" s="5"/>
      <c r="I1194" s="2"/>
      <c r="J1194" s="2"/>
      <c r="K1194" s="2"/>
      <c r="L1194" s="2"/>
      <c r="M1194" s="2"/>
      <c r="N1194" s="5"/>
      <c r="O1194" s="5"/>
      <c r="P1194" s="5"/>
      <c r="Q1194" s="5"/>
    </row>
    <row r="1195" spans="1:17" ht="30" customHeight="1" x14ac:dyDescent="0.25">
      <c r="A1195" s="2">
        <v>10194</v>
      </c>
      <c r="B1195" s="3" t="str">
        <f>HYPERLINK("https://dichvucong.namdinh.gov.vn/portaldvc/KenhTin/dich-vu-cong-truc-tuyen.aspx?_dv=84E81800-2F85-82CA-C2BA-231B5D4F8BB0", "UBND Ủy ban nhân dân xã Liêm Hải tỉnh Nam Định")</f>
        <v>UBND Ủy ban nhân dân xã Liêm Hải tỉnh Nam Định</v>
      </c>
      <c r="C1195" s="12" t="s">
        <v>342</v>
      </c>
      <c r="F1195" s="5"/>
      <c r="G1195" s="5"/>
      <c r="H1195" s="5"/>
      <c r="I1195" s="2"/>
      <c r="J1195" s="2"/>
      <c r="K1195" s="2"/>
      <c r="L1195" s="2"/>
      <c r="M1195" s="2"/>
      <c r="N1195" s="5"/>
      <c r="O1195" s="5"/>
      <c r="P1195" s="5"/>
      <c r="Q1195" s="5"/>
    </row>
    <row r="1196" spans="1:17" ht="30" customHeight="1" x14ac:dyDescent="0.25">
      <c r="A1196" s="2">
        <v>10195</v>
      </c>
      <c r="B1196" s="3" t="str">
        <f>HYPERLINK("https://www.facebook.com/p/Th%C3%B4ng-tin-An-ninh-Tr%E1%BB%B1c-Tu%E1%BA%A5n-100066786433399/", "Công an xã Trực Tuấn tỉnh Nam Định")</f>
        <v>Công an xã Trực Tuấn tỉnh Nam Định</v>
      </c>
      <c r="C1196" s="12" t="s">
        <v>342</v>
      </c>
      <c r="D1196" s="13" t="s">
        <v>343</v>
      </c>
      <c r="F1196" s="5"/>
      <c r="G1196" s="5"/>
      <c r="H1196" s="5"/>
      <c r="I1196" s="2"/>
      <c r="J1196" s="2"/>
      <c r="K1196" s="2"/>
      <c r="L1196" s="2"/>
      <c r="M1196" s="2"/>
      <c r="N1196" s="5"/>
      <c r="O1196" s="5"/>
      <c r="P1196" s="5"/>
      <c r="Q1196" s="5"/>
    </row>
    <row r="1197" spans="1:17" ht="30" customHeight="1" x14ac:dyDescent="0.25">
      <c r="A1197" s="2">
        <v>10196</v>
      </c>
      <c r="B1197" s="3" t="str">
        <f>HYPERLINK("https://dichvucong.namdinh.gov.vn/portaldvc/KenhTin/dich-vu-cong-truc-tuyen.aspx?_dv=06FDD247-9A0B-0E9C-7906-B27CE749E745", "UBND Ủy ban nhân dân xã Trực Tuấn tỉnh Nam Định")</f>
        <v>UBND Ủy ban nhân dân xã Trực Tuấn tỉnh Nam Định</v>
      </c>
      <c r="C1197" s="12" t="s">
        <v>342</v>
      </c>
      <c r="F1197" s="5"/>
      <c r="G1197" s="5"/>
      <c r="H1197" s="5"/>
      <c r="I1197" s="2"/>
      <c r="J1197" s="2"/>
      <c r="K1197" s="2"/>
      <c r="L1197" s="2"/>
      <c r="M1197" s="2"/>
      <c r="N1197" s="5"/>
      <c r="O1197" s="5"/>
      <c r="P1197" s="5"/>
      <c r="Q1197" s="5"/>
    </row>
    <row r="1198" spans="1:17" ht="30" customHeight="1" x14ac:dyDescent="0.25">
      <c r="A1198" s="2">
        <v>10197</v>
      </c>
      <c r="B1198" s="3" t="str">
        <f>HYPERLINK("https://www.facebook.com/UBNDXaVietHung/", "Công an xã Việt Hùng tỉnh Nam Định")</f>
        <v>Công an xã Việt Hùng tỉnh Nam Định</v>
      </c>
      <c r="C1198" s="12" t="s">
        <v>342</v>
      </c>
      <c r="F1198" s="5"/>
      <c r="G1198" s="5"/>
      <c r="H1198" s="5"/>
      <c r="I1198" s="2"/>
      <c r="J1198" s="2"/>
      <c r="K1198" s="2"/>
      <c r="L1198" s="2"/>
      <c r="M1198" s="2"/>
      <c r="N1198" s="5"/>
      <c r="O1198" s="5"/>
      <c r="P1198" s="5"/>
      <c r="Q1198" s="5"/>
    </row>
    <row r="1199" spans="1:17" ht="30" customHeight="1" x14ac:dyDescent="0.25">
      <c r="A1199" s="2">
        <v>10198</v>
      </c>
      <c r="B1199" s="3" t="str">
        <f>HYPERLINK("https://viethung.namdinh.gov.vn/", "UBND Ủy ban nhân dân xã Việt Hùng tỉnh Nam Định")</f>
        <v>UBND Ủy ban nhân dân xã Việt Hùng tỉnh Nam Định</v>
      </c>
      <c r="C1199" s="12" t="s">
        <v>342</v>
      </c>
      <c r="F1199" s="5"/>
      <c r="G1199" s="5"/>
      <c r="H1199" s="5"/>
      <c r="I1199" s="2"/>
      <c r="J1199" s="2"/>
      <c r="K1199" s="2"/>
      <c r="L1199" s="2"/>
      <c r="M1199" s="2"/>
      <c r="N1199" s="5"/>
      <c r="O1199" s="5"/>
      <c r="P1199" s="5"/>
      <c r="Q1199" s="5"/>
    </row>
    <row r="1200" spans="1:17" ht="30" customHeight="1" x14ac:dyDescent="0.25">
      <c r="A1200" s="2">
        <v>10199</v>
      </c>
      <c r="B1200" s="3" t="str">
        <f>HYPERLINK("https://www.facebook.com/p/X%C3%A3-Tr%E1%BB%B1c-%C4%90%E1%BA%A1o-Huy%E1%BB%87n-Tr%E1%BB%B1c-Ninh-T%E1%BB%89nh-Nam-%C4%90%E1%BB%8Bnh-100046095555990/", "Công an xã Trực Đạo tỉnh Nam Định")</f>
        <v>Công an xã Trực Đạo tỉnh Nam Định</v>
      </c>
      <c r="C1200" s="12" t="s">
        <v>342</v>
      </c>
      <c r="D1200" s="13" t="s">
        <v>343</v>
      </c>
      <c r="F1200" s="5"/>
      <c r="G1200" s="5"/>
      <c r="H1200" s="5"/>
      <c r="I1200" s="2"/>
      <c r="J1200" s="2"/>
      <c r="K1200" s="2"/>
      <c r="L1200" s="2"/>
      <c r="M1200" s="2"/>
      <c r="N1200" s="5"/>
      <c r="O1200" s="5"/>
      <c r="P1200" s="5"/>
      <c r="Q1200" s="5"/>
    </row>
    <row r="1201" spans="1:17" ht="30" customHeight="1" x14ac:dyDescent="0.25">
      <c r="A1201" s="2">
        <v>10200</v>
      </c>
      <c r="B1201" s="3" t="str">
        <f>HYPERLINK("https://trucdao.namdinh.gov.vn/", "UBND Ủy ban nhân dân xã Trực Đạo tỉnh Nam Định")</f>
        <v>UBND Ủy ban nhân dân xã Trực Đạo tỉnh Nam Định</v>
      </c>
      <c r="C1201" s="12" t="s">
        <v>342</v>
      </c>
      <c r="F1201" s="5"/>
      <c r="G1201" s="5"/>
      <c r="H1201" s="5"/>
      <c r="I1201" s="2"/>
      <c r="J1201" s="2"/>
      <c r="K1201" s="2"/>
      <c r="L1201" s="2"/>
      <c r="M1201" s="2"/>
      <c r="N1201" s="5"/>
      <c r="O1201" s="5"/>
      <c r="P1201" s="5"/>
      <c r="Q1201" s="5"/>
    </row>
    <row r="1202" spans="1:17" ht="30" customHeight="1" x14ac:dyDescent="0.25">
      <c r="A1202" s="2">
        <v>10201</v>
      </c>
      <c r="B1202" s="1" t="str">
        <f>HYPERLINK("", "Công an xã Trực Hưng tỉnh Nam Định")</f>
        <v>Công an xã Trực Hưng tỉnh Nam Định</v>
      </c>
      <c r="C1202" s="12" t="s">
        <v>342</v>
      </c>
      <c r="F1202" s="5"/>
      <c r="G1202" s="5"/>
      <c r="H1202" s="5"/>
      <c r="I1202" s="2"/>
      <c r="J1202" s="2"/>
      <c r="K1202" s="2"/>
      <c r="L1202" s="2"/>
      <c r="M1202" s="2"/>
      <c r="N1202" s="5"/>
      <c r="O1202" s="5"/>
      <c r="P1202" s="5"/>
      <c r="Q1202" s="5"/>
    </row>
    <row r="1203" spans="1:17" ht="30" customHeight="1" x14ac:dyDescent="0.25">
      <c r="A1203" s="2">
        <v>10202</v>
      </c>
      <c r="B1203" s="3" t="str">
        <f>HYPERLINK("https://truchung4.namdinh.gov.vn/", "UBND Ủy ban nhân dân xã Trực Hưng tỉnh Nam Định")</f>
        <v>UBND Ủy ban nhân dân xã Trực Hưng tỉnh Nam Định</v>
      </c>
      <c r="C1203" s="12" t="s">
        <v>342</v>
      </c>
      <c r="F1203" s="5"/>
      <c r="G1203" s="5"/>
      <c r="H1203" s="5"/>
      <c r="I1203" s="2"/>
      <c r="J1203" s="2"/>
      <c r="K1203" s="2"/>
      <c r="L1203" s="2"/>
      <c r="M1203" s="2"/>
      <c r="N1203" s="5"/>
      <c r="O1203" s="5"/>
      <c r="P1203" s="5"/>
      <c r="Q1203" s="5"/>
    </row>
    <row r="1204" spans="1:17" ht="30" customHeight="1" x14ac:dyDescent="0.25">
      <c r="A1204" s="2">
        <v>10203</v>
      </c>
      <c r="B1204" s="3" t="s">
        <v>237</v>
      </c>
      <c r="C1204" s="14" t="s">
        <v>1</v>
      </c>
      <c r="F1204" s="5"/>
      <c r="G1204" s="5"/>
      <c r="H1204" s="5"/>
      <c r="I1204" s="2"/>
      <c r="J1204" s="2"/>
      <c r="K1204" s="2"/>
      <c r="L1204" s="2"/>
      <c r="M1204" s="2"/>
      <c r="N1204" s="5"/>
      <c r="O1204" s="5"/>
      <c r="P1204" s="5"/>
      <c r="Q1204" s="5"/>
    </row>
    <row r="1205" spans="1:17" ht="30" customHeight="1" x14ac:dyDescent="0.25">
      <c r="A1205" s="2">
        <v>10204</v>
      </c>
      <c r="B1205" s="3" t="str">
        <f>HYPERLINK("https://trucnoi.namdinh.gov.vn/", "UBND Ủy ban nhân dân xã Trực Nội tỉnh Nam Định")</f>
        <v>UBND Ủy ban nhân dân xã Trực Nội tỉnh Nam Định</v>
      </c>
      <c r="C1205" s="12" t="s">
        <v>342</v>
      </c>
      <c r="F1205" s="5"/>
      <c r="G1205" s="5"/>
      <c r="H1205" s="5"/>
      <c r="I1205" s="2"/>
      <c r="J1205" s="2"/>
      <c r="K1205" s="2"/>
      <c r="L1205" s="2"/>
      <c r="M1205" s="2"/>
      <c r="N1205" s="5"/>
      <c r="O1205" s="5"/>
      <c r="P1205" s="5"/>
      <c r="Q1205" s="5"/>
    </row>
    <row r="1206" spans="1:17" ht="30" customHeight="1" x14ac:dyDescent="0.25">
      <c r="A1206" s="2">
        <v>10205</v>
      </c>
      <c r="B1206" s="3" t="str">
        <f>HYPERLINK("https://www.facebook.com/CATTCATTHANH/", "Công an thị trấn Cát Thành tỉnh Nam Định")</f>
        <v>Công an thị trấn Cát Thành tỉnh Nam Định</v>
      </c>
      <c r="C1206" s="12" t="s">
        <v>342</v>
      </c>
      <c r="F1206" s="5"/>
      <c r="G1206" s="5"/>
      <c r="H1206" s="5"/>
      <c r="I1206" s="2"/>
      <c r="J1206" s="2"/>
      <c r="K1206" s="2"/>
      <c r="L1206" s="2"/>
      <c r="M1206" s="2"/>
      <c r="N1206" s="5"/>
      <c r="O1206" s="5"/>
      <c r="P1206" s="5"/>
      <c r="Q1206" s="5"/>
    </row>
    <row r="1207" spans="1:17" ht="30" customHeight="1" x14ac:dyDescent="0.25">
      <c r="A1207" s="2">
        <v>10206</v>
      </c>
      <c r="B1207" s="3" t="str">
        <f>HYPERLINK("https://ttcatthanh.namdinh.gov.vn/", "UBND Ủy ban nhân dân thị trấn Cát Thành tỉnh Nam Định")</f>
        <v>UBND Ủy ban nhân dân thị trấn Cát Thành tỉnh Nam Định</v>
      </c>
      <c r="C1207" s="12" t="s">
        <v>342</v>
      </c>
      <c r="F1207" s="5"/>
      <c r="G1207" s="5"/>
      <c r="H1207" s="5"/>
      <c r="I1207" s="2"/>
      <c r="J1207" s="2"/>
      <c r="K1207" s="2"/>
      <c r="L1207" s="2"/>
      <c r="M1207" s="2"/>
      <c r="N1207" s="5"/>
      <c r="O1207" s="5"/>
      <c r="P1207" s="5"/>
      <c r="Q1207" s="5"/>
    </row>
    <row r="1208" spans="1:17" ht="30" customHeight="1" x14ac:dyDescent="0.25">
      <c r="A1208" s="2">
        <v>10207</v>
      </c>
      <c r="B1208" s="3" t="s">
        <v>238</v>
      </c>
      <c r="C1208" s="14" t="s">
        <v>1</v>
      </c>
      <c r="D1208" s="13" t="s">
        <v>343</v>
      </c>
      <c r="F1208" s="5"/>
      <c r="G1208" s="5"/>
      <c r="H1208" s="5"/>
      <c r="I1208" s="2"/>
      <c r="J1208" s="2"/>
      <c r="K1208" s="2"/>
      <c r="L1208" s="2"/>
      <c r="M1208" s="2"/>
      <c r="N1208" s="5"/>
      <c r="O1208" s="5"/>
      <c r="P1208" s="5"/>
      <c r="Q1208" s="5"/>
    </row>
    <row r="1209" spans="1:17" ht="30" customHeight="1" x14ac:dyDescent="0.25">
      <c r="A1209" s="2">
        <v>10208</v>
      </c>
      <c r="B1209" s="3" t="str">
        <f>HYPERLINK("https://trucninh.namdinh.gov.vn/", "UBND Ủy ban nhân dân xã Trực Thanh tỉnh Nam Định")</f>
        <v>UBND Ủy ban nhân dân xã Trực Thanh tỉnh Nam Định</v>
      </c>
      <c r="C1209" s="12" t="s">
        <v>342</v>
      </c>
      <c r="F1209" s="5"/>
      <c r="G1209" s="5"/>
      <c r="H1209" s="5"/>
      <c r="I1209" s="2"/>
      <c r="J1209" s="2"/>
      <c r="K1209" s="2"/>
      <c r="L1209" s="2"/>
      <c r="M1209" s="2"/>
      <c r="N1209" s="5"/>
      <c r="O1209" s="5"/>
      <c r="P1209" s="5"/>
      <c r="Q1209" s="5"/>
    </row>
    <row r="1210" spans="1:17" ht="30" customHeight="1" x14ac:dyDescent="0.25">
      <c r="A1210" s="2">
        <v>10209</v>
      </c>
      <c r="B1210" s="3" t="s">
        <v>239</v>
      </c>
      <c r="C1210" s="14" t="s">
        <v>1</v>
      </c>
      <c r="F1210" s="5"/>
      <c r="G1210" s="5"/>
      <c r="H1210" s="5"/>
      <c r="I1210" s="2"/>
      <c r="J1210" s="2"/>
      <c r="K1210" s="2"/>
      <c r="L1210" s="2"/>
      <c r="M1210" s="2"/>
      <c r="N1210" s="5"/>
      <c r="O1210" s="5"/>
      <c r="P1210" s="5"/>
      <c r="Q1210" s="5"/>
    </row>
    <row r="1211" spans="1:17" ht="30" customHeight="1" x14ac:dyDescent="0.25">
      <c r="A1211" s="2">
        <v>10210</v>
      </c>
      <c r="B1211" s="3" t="str">
        <f>HYPERLINK("https://truckhang.namdinh.gov.vn/", "UBND Ủy ban nhân dân xã Trực Khang tỉnh Nam Định")</f>
        <v>UBND Ủy ban nhân dân xã Trực Khang tỉnh Nam Định</v>
      </c>
      <c r="C1211" s="12" t="s">
        <v>342</v>
      </c>
      <c r="F1211" s="5"/>
      <c r="G1211" s="5"/>
      <c r="H1211" s="5"/>
      <c r="I1211" s="2"/>
      <c r="J1211" s="2"/>
      <c r="K1211" s="2"/>
      <c r="L1211" s="2"/>
      <c r="M1211" s="2"/>
      <c r="N1211" s="5"/>
      <c r="O1211" s="5"/>
      <c r="P1211" s="5"/>
      <c r="Q1211" s="5"/>
    </row>
    <row r="1212" spans="1:17" ht="30" customHeight="1" x14ac:dyDescent="0.25">
      <c r="A1212" s="2">
        <v>10211</v>
      </c>
      <c r="B1212" s="1" t="str">
        <f>HYPERLINK("", "Công an xã Trực Thuận tỉnh Nam Định")</f>
        <v>Công an xã Trực Thuận tỉnh Nam Định</v>
      </c>
      <c r="C1212" s="12" t="s">
        <v>342</v>
      </c>
      <c r="F1212" s="5"/>
      <c r="G1212" s="5"/>
      <c r="H1212" s="5"/>
      <c r="I1212" s="2"/>
      <c r="J1212" s="2"/>
      <c r="K1212" s="2"/>
      <c r="L1212" s="2"/>
      <c r="M1212" s="2"/>
      <c r="N1212" s="5"/>
      <c r="O1212" s="5"/>
      <c r="P1212" s="5"/>
      <c r="Q1212" s="5"/>
    </row>
    <row r="1213" spans="1:17" ht="30" customHeight="1" x14ac:dyDescent="0.25">
      <c r="A1213" s="2">
        <v>10212</v>
      </c>
      <c r="B1213" s="3" t="str">
        <f>HYPERLINK("https://tructhuan.namdinh.gov.vn/", "UBND Ủy ban nhân dân xã Trực Thuận tỉnh Nam Định")</f>
        <v>UBND Ủy ban nhân dân xã Trực Thuận tỉnh Nam Định</v>
      </c>
      <c r="C1213" s="12" t="s">
        <v>342</v>
      </c>
      <c r="F1213" s="5"/>
      <c r="G1213" s="5"/>
      <c r="H1213" s="5"/>
      <c r="I1213" s="2"/>
      <c r="J1213" s="2"/>
      <c r="K1213" s="2"/>
      <c r="L1213" s="2"/>
      <c r="M1213" s="2"/>
      <c r="N1213" s="5"/>
      <c r="O1213" s="5"/>
      <c r="P1213" s="5"/>
      <c r="Q1213" s="5"/>
    </row>
    <row r="1214" spans="1:17" ht="30" customHeight="1" x14ac:dyDescent="0.25">
      <c r="A1214" s="2">
        <v>10213</v>
      </c>
      <c r="B1214" s="1" t="str">
        <f>HYPERLINK("", "Công an xã Trực Mỹ tỉnh Nam Định")</f>
        <v>Công an xã Trực Mỹ tỉnh Nam Định</v>
      </c>
      <c r="C1214" s="12" t="s">
        <v>342</v>
      </c>
      <c r="F1214" s="5"/>
      <c r="G1214" s="5"/>
      <c r="H1214" s="5"/>
      <c r="I1214" s="2"/>
      <c r="J1214" s="2"/>
      <c r="K1214" s="2"/>
      <c r="L1214" s="2"/>
      <c r="M1214" s="2"/>
      <c r="N1214" s="5"/>
      <c r="O1214" s="5"/>
      <c r="P1214" s="5"/>
      <c r="Q1214" s="5"/>
    </row>
    <row r="1215" spans="1:17" ht="30" customHeight="1" x14ac:dyDescent="0.25">
      <c r="A1215" s="2">
        <v>10214</v>
      </c>
      <c r="B1215" s="3" t="str">
        <f>HYPERLINK("https://dichvucong.namdinh.gov.vn/portaldvc/KenhTin/dich-vu-cong-truc-tuyen.aspx?_dv=1984F7D5-4A64-D74D-3DCE-48AFB432B5AF", "UBND Ủy ban nhân dân xã Trực Mỹ tỉnh Nam Định")</f>
        <v>UBND Ủy ban nhân dân xã Trực Mỹ tỉnh Nam Định</v>
      </c>
      <c r="C1215" s="12" t="s">
        <v>342</v>
      </c>
      <c r="F1215" s="5"/>
      <c r="G1215" s="5"/>
      <c r="H1215" s="5"/>
      <c r="I1215" s="2"/>
      <c r="J1215" s="2"/>
      <c r="K1215" s="2"/>
      <c r="L1215" s="2"/>
      <c r="M1215" s="2"/>
      <c r="N1215" s="5"/>
      <c r="O1215" s="5"/>
      <c r="P1215" s="5"/>
      <c r="Q1215" s="5"/>
    </row>
    <row r="1216" spans="1:17" ht="30" customHeight="1" x14ac:dyDescent="0.25">
      <c r="A1216" s="2">
        <v>10215</v>
      </c>
      <c r="B1216" s="3" t="s">
        <v>240</v>
      </c>
      <c r="C1216" s="14" t="s">
        <v>1</v>
      </c>
      <c r="F1216" s="5"/>
      <c r="G1216" s="5"/>
      <c r="H1216" s="5"/>
      <c r="I1216" s="2"/>
      <c r="J1216" s="2"/>
      <c r="K1216" s="2"/>
      <c r="L1216" s="2"/>
      <c r="M1216" s="2"/>
      <c r="N1216" s="5"/>
      <c r="O1216" s="5"/>
      <c r="P1216" s="5"/>
      <c r="Q1216" s="5"/>
    </row>
    <row r="1217" spans="1:17" ht="30" customHeight="1" x14ac:dyDescent="0.25">
      <c r="A1217" s="2">
        <v>10216</v>
      </c>
      <c r="B1217" s="3" t="str">
        <f>HYPERLINK("https://trucninh.namdinh.gov.vn/", "UBND Ủy ban nhân dân xã Trực Đại tỉnh Nam Định")</f>
        <v>UBND Ủy ban nhân dân xã Trực Đại tỉnh Nam Định</v>
      </c>
      <c r="C1217" s="12" t="s">
        <v>342</v>
      </c>
      <c r="F1217" s="5"/>
      <c r="G1217" s="5"/>
      <c r="H1217" s="5"/>
      <c r="I1217" s="2"/>
      <c r="J1217" s="2"/>
      <c r="K1217" s="2"/>
      <c r="L1217" s="2"/>
      <c r="M1217" s="2"/>
      <c r="N1217" s="5"/>
      <c r="O1217" s="5"/>
      <c r="P1217" s="5"/>
      <c r="Q1217" s="5"/>
    </row>
    <row r="1218" spans="1:17" ht="30" customHeight="1" x14ac:dyDescent="0.25">
      <c r="A1218" s="2">
        <v>10217</v>
      </c>
      <c r="B1218" s="3" t="s">
        <v>241</v>
      </c>
      <c r="C1218" s="14" t="s">
        <v>1</v>
      </c>
      <c r="D1218" s="13" t="s">
        <v>343</v>
      </c>
      <c r="F1218" s="5"/>
      <c r="G1218" s="5"/>
      <c r="H1218" s="5"/>
      <c r="I1218" s="2"/>
      <c r="J1218" s="2"/>
      <c r="K1218" s="2"/>
      <c r="L1218" s="2"/>
      <c r="M1218" s="2"/>
      <c r="N1218" s="5"/>
      <c r="O1218" s="5"/>
      <c r="P1218" s="5"/>
      <c r="Q1218" s="5"/>
    </row>
    <row r="1219" spans="1:17" ht="30" customHeight="1" x14ac:dyDescent="0.25">
      <c r="A1219" s="2">
        <v>10218</v>
      </c>
      <c r="B1219" s="3" t="str">
        <f>HYPERLINK("https://truccuong.namdinh.gov.vn/", "UBND Ủy ban nhân dân xã Trực Cường tỉnh Nam Định")</f>
        <v>UBND Ủy ban nhân dân xã Trực Cường tỉnh Nam Định</v>
      </c>
      <c r="C1219" s="12" t="s">
        <v>342</v>
      </c>
      <c r="F1219" s="5"/>
      <c r="G1219" s="5"/>
      <c r="H1219" s="5"/>
      <c r="I1219" s="2"/>
      <c r="J1219" s="2"/>
      <c r="K1219" s="2"/>
      <c r="L1219" s="2"/>
      <c r="M1219" s="2"/>
      <c r="N1219" s="5"/>
      <c r="O1219" s="5"/>
      <c r="P1219" s="5"/>
      <c r="Q1219" s="5"/>
    </row>
    <row r="1220" spans="1:17" ht="30" customHeight="1" x14ac:dyDescent="0.25">
      <c r="A1220" s="2">
        <v>10219</v>
      </c>
      <c r="B1220" s="3" t="s">
        <v>242</v>
      </c>
      <c r="C1220" s="14" t="s">
        <v>1</v>
      </c>
      <c r="F1220" s="5"/>
      <c r="G1220" s="5"/>
      <c r="H1220" s="5"/>
      <c r="I1220" s="2"/>
      <c r="J1220" s="2"/>
      <c r="K1220" s="2"/>
      <c r="L1220" s="2"/>
      <c r="M1220" s="2"/>
      <c r="N1220" s="5"/>
      <c r="O1220" s="5"/>
      <c r="P1220" s="5"/>
      <c r="Q1220" s="5"/>
    </row>
    <row r="1221" spans="1:17" ht="30" customHeight="1" x14ac:dyDescent="0.25">
      <c r="A1221" s="2">
        <v>10220</v>
      </c>
      <c r="B1221" s="3" t="str">
        <f>HYPERLINK("https://trucninh.namdinh.gov.vn/", "UBND Ủy ban nhân dân xã Trực Phú tỉnh Nam Định")</f>
        <v>UBND Ủy ban nhân dân xã Trực Phú tỉnh Nam Định</v>
      </c>
      <c r="C1221" s="12" t="s">
        <v>342</v>
      </c>
      <c r="F1221" s="5"/>
      <c r="G1221" s="5"/>
      <c r="H1221" s="5"/>
      <c r="I1221" s="2"/>
      <c r="J1221" s="2"/>
      <c r="K1221" s="2"/>
      <c r="L1221" s="2"/>
      <c r="M1221" s="2"/>
      <c r="N1221" s="5"/>
      <c r="O1221" s="5"/>
      <c r="P1221" s="5"/>
      <c r="Q1221" s="5"/>
    </row>
    <row r="1222" spans="1:17" ht="30" customHeight="1" x14ac:dyDescent="0.25">
      <c r="A1222" s="2">
        <v>10221</v>
      </c>
      <c r="B1222" s="3" t="str">
        <f>HYPERLINK("https://www.facebook.com/p/C%C3%B4ng-an-x%C3%A3-Tr%E1%BB%B1c-Th%C3%A1i-100072039308025/", "Công an xã Trực Thái tỉnh Nam Định")</f>
        <v>Công an xã Trực Thái tỉnh Nam Định</v>
      </c>
      <c r="C1222" s="12" t="s">
        <v>342</v>
      </c>
      <c r="D1222" s="13" t="s">
        <v>343</v>
      </c>
      <c r="F1222" s="5"/>
      <c r="G1222" s="5"/>
      <c r="H1222" s="5"/>
      <c r="I1222" s="2"/>
      <c r="J1222" s="2"/>
      <c r="K1222" s="2"/>
      <c r="L1222" s="2"/>
      <c r="M1222" s="2"/>
      <c r="N1222" s="5"/>
      <c r="O1222" s="5"/>
      <c r="P1222" s="5"/>
      <c r="Q1222" s="5"/>
    </row>
    <row r="1223" spans="1:17" ht="30" customHeight="1" x14ac:dyDescent="0.25">
      <c r="A1223" s="2">
        <v>10222</v>
      </c>
      <c r="B1223" s="3" t="str">
        <f>HYPERLINK("https://dichvucong.namdinh.gov.vn/portaldvc/KenhTin/dich-vu-cong-truc-tuyen.aspx?_dv=66985F40-11AF-1CAA-934C-2C0FCFDCDECE", "UBND Ủy ban nhân dân xã Trực Thái tỉnh Nam Định")</f>
        <v>UBND Ủy ban nhân dân xã Trực Thái tỉnh Nam Định</v>
      </c>
      <c r="C1223" s="12" t="s">
        <v>342</v>
      </c>
      <c r="F1223" s="5"/>
      <c r="G1223" s="5"/>
      <c r="H1223" s="5"/>
      <c r="I1223" s="2"/>
      <c r="J1223" s="2"/>
      <c r="K1223" s="2"/>
      <c r="L1223" s="2"/>
      <c r="M1223" s="2"/>
      <c r="N1223" s="5"/>
      <c r="O1223" s="5"/>
      <c r="P1223" s="5"/>
      <c r="Q1223" s="5"/>
    </row>
    <row r="1224" spans="1:17" ht="30" customHeight="1" x14ac:dyDescent="0.25">
      <c r="A1224" s="2">
        <v>10223</v>
      </c>
      <c r="B1224" s="3" t="str">
        <f>HYPERLINK("https://www.facebook.com/p/An-ninh-tr%E1%BA%ADt-t%E1%BB%B1-x%C3%A3-Tr%E1%BB%B1c-H%C3%B9ng-100071263414324/", "Công an xã Trực Hùng tỉnh Nam Định")</f>
        <v>Công an xã Trực Hùng tỉnh Nam Định</v>
      </c>
      <c r="C1224" s="12" t="s">
        <v>342</v>
      </c>
      <c r="D1224" s="13" t="s">
        <v>343</v>
      </c>
      <c r="F1224" s="5"/>
      <c r="G1224" s="5"/>
      <c r="H1224" s="5"/>
      <c r="I1224" s="2"/>
      <c r="J1224" s="2"/>
      <c r="K1224" s="2"/>
      <c r="L1224" s="2"/>
      <c r="M1224" s="2"/>
      <c r="N1224" s="5"/>
      <c r="O1224" s="5"/>
      <c r="P1224" s="5"/>
      <c r="Q1224" s="5"/>
    </row>
    <row r="1225" spans="1:17" ht="30" customHeight="1" x14ac:dyDescent="0.25">
      <c r="A1225" s="2">
        <v>10224</v>
      </c>
      <c r="B1225" s="3" t="str">
        <f>HYPERLINK("https://truchung4.namdinh.gov.vn/", "UBND Ủy ban nhân dân xã Trực Hùng tỉnh Nam Định")</f>
        <v>UBND Ủy ban nhân dân xã Trực Hùng tỉnh Nam Định</v>
      </c>
      <c r="C1225" s="12" t="s">
        <v>342</v>
      </c>
      <c r="F1225" s="5"/>
      <c r="G1225" s="5"/>
      <c r="H1225" s="5"/>
      <c r="I1225" s="2"/>
      <c r="J1225" s="2"/>
      <c r="K1225" s="2"/>
      <c r="L1225" s="2"/>
      <c r="M1225" s="2"/>
      <c r="N1225" s="5"/>
      <c r="O1225" s="5"/>
      <c r="P1225" s="5"/>
      <c r="Q1225" s="5"/>
    </row>
    <row r="1226" spans="1:17" ht="30" customHeight="1" x14ac:dyDescent="0.25">
      <c r="A1226" s="2">
        <v>10225</v>
      </c>
      <c r="B1226" s="3" t="s">
        <v>243</v>
      </c>
      <c r="C1226" s="14" t="s">
        <v>1</v>
      </c>
      <c r="F1226" s="5"/>
      <c r="G1226" s="5"/>
      <c r="H1226" s="5"/>
      <c r="I1226" s="2"/>
      <c r="J1226" s="2"/>
      <c r="K1226" s="2"/>
      <c r="L1226" s="2"/>
      <c r="M1226" s="2"/>
      <c r="N1226" s="5"/>
      <c r="O1226" s="5"/>
      <c r="P1226" s="5"/>
      <c r="Q1226" s="5"/>
    </row>
    <row r="1227" spans="1:17" ht="30" customHeight="1" x14ac:dyDescent="0.25">
      <c r="A1227" s="2">
        <v>10226</v>
      </c>
      <c r="B1227" s="3" t="str">
        <f>HYPERLINK("https://dichvucong.namdinh.gov.vn/portaldvc/KenhTin/dich-vu-cong-truc-tuyen.aspx?_dv=56E4A98C-A953-862F-6651-54DD8E1E6E31", "UBND Ủy ban nhân dân xã Trực Thắng tỉnh Nam Định")</f>
        <v>UBND Ủy ban nhân dân xã Trực Thắng tỉnh Nam Định</v>
      </c>
      <c r="C1227" s="12" t="s">
        <v>342</v>
      </c>
      <c r="F1227" s="5"/>
      <c r="G1227" s="5"/>
      <c r="H1227" s="5"/>
      <c r="I1227" s="2"/>
      <c r="J1227" s="2"/>
      <c r="K1227" s="2"/>
      <c r="L1227" s="2"/>
      <c r="M1227" s="2"/>
      <c r="N1227" s="5"/>
      <c r="O1227" s="5"/>
      <c r="P1227" s="5"/>
      <c r="Q1227" s="5"/>
    </row>
    <row r="1228" spans="1:17" ht="30" customHeight="1" x14ac:dyDescent="0.25">
      <c r="A1228" s="2">
        <v>10227</v>
      </c>
      <c r="B1228" s="3" t="str">
        <f>HYPERLINK("https://www.facebook.com/tuoitrexuantruong/", "Công an thị trấn Xuân Trường tỉnh Nam Định")</f>
        <v>Công an thị trấn Xuân Trường tỉnh Nam Định</v>
      </c>
      <c r="C1228" s="12" t="s">
        <v>342</v>
      </c>
      <c r="F1228" s="5"/>
      <c r="G1228" s="5"/>
      <c r="H1228" s="5"/>
      <c r="I1228" s="2"/>
      <c r="J1228" s="2"/>
      <c r="K1228" s="2"/>
      <c r="L1228" s="2"/>
      <c r="M1228" s="2"/>
      <c r="N1228" s="5"/>
      <c r="O1228" s="5"/>
      <c r="P1228" s="5"/>
      <c r="Q1228" s="5"/>
    </row>
    <row r="1229" spans="1:17" ht="30" customHeight="1" x14ac:dyDescent="0.25">
      <c r="A1229" s="2">
        <v>10228</v>
      </c>
      <c r="B1229" s="3" t="str">
        <f>HYPERLINK("https://xuantruong.namdinh.gov.vn/", "UBND Ủy ban nhân dân thị trấn Xuân Trường tỉnh Nam Định")</f>
        <v>UBND Ủy ban nhân dân thị trấn Xuân Trường tỉnh Nam Định</v>
      </c>
      <c r="C1229" s="12" t="s">
        <v>342</v>
      </c>
      <c r="F1229" s="5"/>
      <c r="G1229" s="5"/>
      <c r="H1229" s="5"/>
      <c r="I1229" s="2"/>
      <c r="J1229" s="2"/>
      <c r="K1229" s="2"/>
      <c r="L1229" s="2"/>
      <c r="M1229" s="2"/>
      <c r="N1229" s="5"/>
      <c r="O1229" s="5"/>
      <c r="P1229" s="5"/>
      <c r="Q1229" s="5"/>
    </row>
    <row r="1230" spans="1:17" ht="30" customHeight="1" x14ac:dyDescent="0.25">
      <c r="A1230" s="2">
        <v>10229</v>
      </c>
      <c r="B1230" s="3" t="str">
        <f>HYPERLINK("https://www.facebook.com/quehuongXuanChau/", "Công an xã Xuân Châu tỉnh Nam Định")</f>
        <v>Công an xã Xuân Châu tỉnh Nam Định</v>
      </c>
      <c r="C1230" s="12" t="s">
        <v>342</v>
      </c>
      <c r="F1230" s="5"/>
      <c r="G1230" s="5"/>
      <c r="H1230" s="5"/>
      <c r="I1230" s="2"/>
      <c r="J1230" s="2"/>
      <c r="K1230" s="2"/>
      <c r="L1230" s="2"/>
      <c r="M1230" s="2"/>
      <c r="N1230" s="5"/>
      <c r="O1230" s="5"/>
      <c r="P1230" s="5"/>
      <c r="Q1230" s="5"/>
    </row>
    <row r="1231" spans="1:17" ht="30" customHeight="1" x14ac:dyDescent="0.25">
      <c r="A1231" s="2">
        <v>10230</v>
      </c>
      <c r="B1231" s="3" t="str">
        <f>HYPERLINK("https://xuanchau-xuantruong.namdinh.gov.vn/uy-ban-nhan-dan", "UBND Ủy ban nhân dân xã Xuân Châu tỉnh Nam Định")</f>
        <v>UBND Ủy ban nhân dân xã Xuân Châu tỉnh Nam Định</v>
      </c>
      <c r="C1231" s="12" t="s">
        <v>342</v>
      </c>
      <c r="F1231" s="5"/>
      <c r="G1231" s="5"/>
      <c r="H1231" s="5"/>
      <c r="I1231" s="2"/>
      <c r="J1231" s="2"/>
      <c r="K1231" s="2"/>
      <c r="L1231" s="2"/>
      <c r="M1231" s="2"/>
      <c r="N1231" s="5"/>
      <c r="O1231" s="5"/>
      <c r="P1231" s="5"/>
      <c r="Q1231" s="5"/>
    </row>
    <row r="1232" spans="1:17" ht="30" customHeight="1" x14ac:dyDescent="0.25">
      <c r="A1232" s="2">
        <v>10231</v>
      </c>
      <c r="B1232" s="3" t="s">
        <v>244</v>
      </c>
      <c r="C1232" s="14" t="s">
        <v>1</v>
      </c>
      <c r="D1232" s="13" t="s">
        <v>343</v>
      </c>
      <c r="F1232" s="5"/>
      <c r="G1232" s="5"/>
      <c r="H1232" s="5"/>
      <c r="I1232" s="2"/>
      <c r="J1232" s="2"/>
      <c r="K1232" s="2"/>
      <c r="L1232" s="2"/>
      <c r="M1232" s="2"/>
      <c r="N1232" s="5"/>
      <c r="O1232" s="5"/>
      <c r="P1232" s="5"/>
      <c r="Q1232" s="5"/>
    </row>
    <row r="1233" spans="1:17" ht="30" customHeight="1" x14ac:dyDescent="0.25">
      <c r="A1233" s="2">
        <v>10232</v>
      </c>
      <c r="B1233" s="3" t="str">
        <f>HYPERLINK("https://xuanhong-xuantruong.namdinh.gov.vn/", "UBND Ủy ban nhân dân xã Xuân Hồng tỉnh Nam Định")</f>
        <v>UBND Ủy ban nhân dân xã Xuân Hồng tỉnh Nam Định</v>
      </c>
      <c r="C1233" s="12" t="s">
        <v>342</v>
      </c>
      <c r="F1233" s="5"/>
      <c r="G1233" s="5"/>
      <c r="H1233" s="5"/>
      <c r="I1233" s="2"/>
      <c r="J1233" s="2"/>
      <c r="K1233" s="2"/>
      <c r="L1233" s="2"/>
      <c r="M1233" s="2"/>
      <c r="N1233" s="5"/>
      <c r="O1233" s="5"/>
      <c r="P1233" s="5"/>
      <c r="Q1233" s="5"/>
    </row>
    <row r="1234" spans="1:17" ht="30" customHeight="1" x14ac:dyDescent="0.25">
      <c r="A1234" s="2">
        <v>10233</v>
      </c>
      <c r="B1234" s="3" t="s">
        <v>245</v>
      </c>
      <c r="C1234" s="14" t="s">
        <v>1</v>
      </c>
      <c r="D1234" s="13" t="s">
        <v>343</v>
      </c>
      <c r="F1234" s="5"/>
      <c r="G1234" s="5"/>
      <c r="H1234" s="5"/>
      <c r="I1234" s="2"/>
      <c r="J1234" s="2"/>
      <c r="K1234" s="2"/>
      <c r="L1234" s="2"/>
      <c r="M1234" s="2"/>
      <c r="N1234" s="5"/>
      <c r="O1234" s="5"/>
      <c r="P1234" s="5"/>
      <c r="Q1234" s="5"/>
    </row>
    <row r="1235" spans="1:17" ht="30" customHeight="1" x14ac:dyDescent="0.25">
      <c r="A1235" s="2">
        <v>10234</v>
      </c>
      <c r="B1235" s="3" t="str">
        <f>HYPERLINK("https://dichvucong.namdinh.gov.vn/portaldvc/KenhTin/dich-vu-cong-truc-tuyen.aspx?_dv=1A6A9988-F251-7A04-2D7C-74CA88752A47", "UBND Ủy ban nhân dân xã Xuân Thành tỉnh Nam Định")</f>
        <v>UBND Ủy ban nhân dân xã Xuân Thành tỉnh Nam Định</v>
      </c>
      <c r="C1235" s="12" t="s">
        <v>342</v>
      </c>
      <c r="F1235" s="5"/>
      <c r="G1235" s="5"/>
      <c r="H1235" s="5"/>
      <c r="I1235" s="2"/>
      <c r="J1235" s="2"/>
      <c r="K1235" s="2"/>
      <c r="L1235" s="2"/>
      <c r="M1235" s="2"/>
      <c r="N1235" s="5"/>
      <c r="O1235" s="5"/>
      <c r="P1235" s="5"/>
      <c r="Q1235" s="5"/>
    </row>
    <row r="1236" spans="1:17" ht="30" customHeight="1" x14ac:dyDescent="0.25">
      <c r="A1236" s="2">
        <v>10235</v>
      </c>
      <c r="B1236" s="3" t="s">
        <v>246</v>
      </c>
      <c r="C1236" s="14" t="s">
        <v>1</v>
      </c>
      <c r="F1236" s="5"/>
      <c r="G1236" s="5"/>
      <c r="H1236" s="5"/>
      <c r="I1236" s="2"/>
      <c r="J1236" s="2"/>
      <c r="K1236" s="2"/>
      <c r="L1236" s="2"/>
      <c r="M1236" s="2"/>
      <c r="N1236" s="5"/>
      <c r="O1236" s="5"/>
      <c r="P1236" s="5"/>
      <c r="Q1236" s="5"/>
    </row>
    <row r="1237" spans="1:17" ht="30" customHeight="1" x14ac:dyDescent="0.25">
      <c r="A1237" s="2">
        <v>10236</v>
      </c>
      <c r="B1237" s="3" t="str">
        <f>HYPERLINK("https://xuanthuong-xuantruong.namdinh.gov.vn/", "UBND Ủy ban nhân dân xã Xuân Thượng tỉnh Nam Định")</f>
        <v>UBND Ủy ban nhân dân xã Xuân Thượng tỉnh Nam Định</v>
      </c>
      <c r="C1237" s="12" t="s">
        <v>342</v>
      </c>
      <c r="F1237" s="5"/>
      <c r="G1237" s="5"/>
      <c r="H1237" s="5"/>
      <c r="I1237" s="2"/>
      <c r="J1237" s="2"/>
      <c r="K1237" s="2"/>
      <c r="L1237" s="2"/>
      <c r="M1237" s="2"/>
      <c r="N1237" s="5"/>
      <c r="O1237" s="5"/>
      <c r="P1237" s="5"/>
      <c r="Q1237" s="5"/>
    </row>
    <row r="1238" spans="1:17" ht="30" customHeight="1" x14ac:dyDescent="0.25">
      <c r="A1238" s="2">
        <v>10237</v>
      </c>
      <c r="B1238" s="3" t="str">
        <f>HYPERLINK("https://www.facebook.com/p/X%C3%A3-Xu%C3%A2n-Phong-100072015386393/", "Công an xã Xuân Phong tỉnh Nam Định")</f>
        <v>Công an xã Xuân Phong tỉnh Nam Định</v>
      </c>
      <c r="C1238" s="12" t="s">
        <v>342</v>
      </c>
      <c r="F1238" s="5"/>
      <c r="G1238" s="5"/>
      <c r="H1238" s="5"/>
      <c r="I1238" s="2"/>
      <c r="J1238" s="2"/>
      <c r="K1238" s="2"/>
      <c r="L1238" s="2"/>
      <c r="M1238" s="2"/>
      <c r="N1238" s="5"/>
      <c r="O1238" s="5"/>
      <c r="P1238" s="5"/>
      <c r="Q1238" s="5"/>
    </row>
    <row r="1239" spans="1:17" ht="30" customHeight="1" x14ac:dyDescent="0.25">
      <c r="A1239" s="2">
        <v>10238</v>
      </c>
      <c r="B1239" s="3" t="str">
        <f>HYPERLINK("https://xuantruong.namdinh.gov.vn/", "UBND Ủy ban nhân dân xã Xuân Phong tỉnh Nam Định")</f>
        <v>UBND Ủy ban nhân dân xã Xuân Phong tỉnh Nam Định</v>
      </c>
      <c r="C1239" s="12" t="s">
        <v>342</v>
      </c>
      <c r="F1239" s="5"/>
      <c r="G1239" s="5"/>
      <c r="H1239" s="5"/>
      <c r="I1239" s="2"/>
      <c r="J1239" s="2"/>
      <c r="K1239" s="2"/>
      <c r="L1239" s="2"/>
      <c r="M1239" s="2"/>
      <c r="N1239" s="5"/>
      <c r="O1239" s="5"/>
      <c r="P1239" s="5"/>
      <c r="Q1239" s="5"/>
    </row>
    <row r="1240" spans="1:17" ht="30" customHeight="1" x14ac:dyDescent="0.25">
      <c r="A1240" s="2">
        <v>10239</v>
      </c>
      <c r="B1240" s="1" t="str">
        <f>HYPERLINK("", "Công an xã Xuân Đài tỉnh Nam Định")</f>
        <v>Công an xã Xuân Đài tỉnh Nam Định</v>
      </c>
      <c r="C1240" s="12" t="s">
        <v>342</v>
      </c>
      <c r="D1240" s="13"/>
      <c r="F1240" s="5"/>
      <c r="G1240" s="5"/>
      <c r="H1240" s="5"/>
      <c r="I1240" s="2"/>
      <c r="J1240" s="2"/>
      <c r="K1240" s="2"/>
      <c r="L1240" s="2"/>
      <c r="M1240" s="2"/>
      <c r="N1240" s="5"/>
      <c r="O1240" s="5"/>
      <c r="P1240" s="5"/>
      <c r="Q1240" s="5"/>
    </row>
    <row r="1241" spans="1:17" ht="30" customHeight="1" x14ac:dyDescent="0.25">
      <c r="A1241" s="2">
        <v>10240</v>
      </c>
      <c r="B1241" s="3" t="str">
        <f>HYPERLINK("https://hcc.namdinh.gov.vn/portaldvc/KenhTin/dich-vu-cong-truc-tuyen.aspx?_dv=2C8120D9-D2A7-474B-A431-AA043BE304D9", "UBND Ủy ban nhân dân xã Xuân Đài tỉnh Nam Định")</f>
        <v>UBND Ủy ban nhân dân xã Xuân Đài tỉnh Nam Định</v>
      </c>
      <c r="C1241" s="12" t="s">
        <v>342</v>
      </c>
      <c r="F1241" s="5"/>
      <c r="G1241" s="5"/>
      <c r="H1241" s="5"/>
      <c r="I1241" s="2"/>
      <c r="J1241" s="2"/>
      <c r="K1241" s="2"/>
      <c r="L1241" s="2"/>
      <c r="M1241" s="2"/>
      <c r="N1241" s="5"/>
      <c r="O1241" s="5"/>
      <c r="P1241" s="5"/>
      <c r="Q1241" s="5"/>
    </row>
    <row r="1242" spans="1:17" ht="30" customHeight="1" x14ac:dyDescent="0.25">
      <c r="A1242" s="2">
        <v>10241</v>
      </c>
      <c r="B1242" s="3" t="str">
        <f>HYPERLINK("https://www.facebook.com/p/C%C3%B4ng-an-X%C3%A3-Xu%C3%A2n-T%C3%A2n-Xu%C3%A2n-Tr%C6%B0%E1%BB%9Dng-Nam-%C4%90%E1%BB%8Bnh-100081772332944/", "Công an xã Xuân Tân tỉnh Nam Định")</f>
        <v>Công an xã Xuân Tân tỉnh Nam Định</v>
      </c>
      <c r="C1242" s="12" t="s">
        <v>342</v>
      </c>
      <c r="D1242" s="13" t="s">
        <v>343</v>
      </c>
      <c r="F1242" s="5"/>
      <c r="G1242" s="5"/>
      <c r="H1242" s="5"/>
      <c r="I1242" s="2"/>
      <c r="J1242" s="2"/>
      <c r="K1242" s="2"/>
      <c r="L1242" s="2"/>
      <c r="M1242" s="2"/>
      <c r="N1242" s="5"/>
      <c r="O1242" s="5"/>
      <c r="P1242" s="5"/>
      <c r="Q1242" s="5"/>
    </row>
    <row r="1243" spans="1:17" ht="30" customHeight="1" x14ac:dyDescent="0.25">
      <c r="A1243" s="2">
        <v>10242</v>
      </c>
      <c r="B1243" s="3" t="str">
        <f>HYPERLINK("https://xuantan-xuantruong.namdinh.gov.vn/uy-ban-nhan-dan/uy-ban-nhan-dan-xa-xuan-tan-296894", "UBND Ủy ban nhân dân xã Xuân Tân tỉnh Nam Định")</f>
        <v>UBND Ủy ban nhân dân xã Xuân Tân tỉnh Nam Định</v>
      </c>
      <c r="C1243" s="12" t="s">
        <v>342</v>
      </c>
      <c r="F1243" s="5"/>
      <c r="G1243" s="5"/>
      <c r="H1243" s="5"/>
      <c r="I1243" s="2"/>
      <c r="J1243" s="2"/>
      <c r="K1243" s="2"/>
      <c r="L1243" s="2"/>
      <c r="M1243" s="2"/>
      <c r="N1243" s="5"/>
      <c r="O1243" s="5"/>
      <c r="P1243" s="5"/>
      <c r="Q1243" s="5"/>
    </row>
    <row r="1244" spans="1:17" ht="30" customHeight="1" x14ac:dyDescent="0.25">
      <c r="A1244" s="2">
        <v>10243</v>
      </c>
      <c r="B1244" s="3" t="s">
        <v>247</v>
      </c>
      <c r="C1244" s="14" t="s">
        <v>1</v>
      </c>
      <c r="D1244" s="13" t="s">
        <v>343</v>
      </c>
      <c r="F1244" s="5"/>
      <c r="G1244" s="5"/>
      <c r="H1244" s="5"/>
      <c r="I1244" s="2"/>
      <c r="J1244" s="2"/>
      <c r="K1244" s="2"/>
      <c r="L1244" s="2"/>
      <c r="M1244" s="2"/>
      <c r="N1244" s="5"/>
      <c r="O1244" s="5"/>
      <c r="P1244" s="5"/>
      <c r="Q1244" s="5"/>
    </row>
    <row r="1245" spans="1:17" ht="30" customHeight="1" x14ac:dyDescent="0.25">
      <c r="A1245" s="2">
        <v>10244</v>
      </c>
      <c r="B1245" s="3" t="str">
        <f>HYPERLINK("https://dichvucong.namdinh.gov.vn/portaldvc/KenhTin/dich-vu-cong-truc-tuyen.aspx?_dv=E4662776-0DAA-C999-A752-B2C23C32899B", "UBND Ủy ban nhân dân xã Xuân Thủy tỉnh Nam Định")</f>
        <v>UBND Ủy ban nhân dân xã Xuân Thủy tỉnh Nam Định</v>
      </c>
      <c r="C1245" s="12" t="s">
        <v>342</v>
      </c>
      <c r="F1245" s="5"/>
      <c r="G1245" s="5"/>
      <c r="H1245" s="5"/>
      <c r="I1245" s="2"/>
      <c r="J1245" s="2"/>
      <c r="K1245" s="2"/>
      <c r="L1245" s="2"/>
      <c r="M1245" s="2"/>
      <c r="N1245" s="5"/>
      <c r="O1245" s="5"/>
      <c r="P1245" s="5"/>
      <c r="Q1245" s="5"/>
    </row>
    <row r="1246" spans="1:17" ht="30" customHeight="1" x14ac:dyDescent="0.25">
      <c r="A1246" s="2">
        <v>10245</v>
      </c>
      <c r="B1246" s="3" t="str">
        <f>HYPERLINK("https://www.facebook.com/p/C%C3%B4ng-an-x%C3%A3-Xu%C3%A2n-Ng%E1%BB%8Dc-Xu%C3%A2n-Tr%C6%B0%E1%BB%9Dng-Nam-%C4%90%E1%BB%8Bnh-100072429159631/", "Công an xã Xuân Ngọc tỉnh Nam Định")</f>
        <v>Công an xã Xuân Ngọc tỉnh Nam Định</v>
      </c>
      <c r="C1246" s="12" t="s">
        <v>342</v>
      </c>
      <c r="D1246" s="13" t="s">
        <v>343</v>
      </c>
      <c r="F1246" s="5"/>
      <c r="G1246" s="5"/>
      <c r="H1246" s="5"/>
      <c r="I1246" s="2"/>
      <c r="J1246" s="2"/>
      <c r="K1246" s="2"/>
      <c r="L1246" s="2"/>
      <c r="M1246" s="2"/>
      <c r="N1246" s="5"/>
      <c r="O1246" s="5"/>
      <c r="P1246" s="5"/>
      <c r="Q1246" s="5"/>
    </row>
    <row r="1247" spans="1:17" ht="30" customHeight="1" x14ac:dyDescent="0.25">
      <c r="A1247" s="2">
        <v>10246</v>
      </c>
      <c r="B1247" s="3" t="str">
        <f>HYPERLINK("https://xuanngoc-xuantruong.namdinh.gov.vn/", "UBND Ủy ban nhân dân xã Xuân Ngọc tỉnh Nam Định")</f>
        <v>UBND Ủy ban nhân dân xã Xuân Ngọc tỉnh Nam Định</v>
      </c>
      <c r="C1247" s="12" t="s">
        <v>342</v>
      </c>
      <c r="F1247" s="5"/>
      <c r="G1247" s="5"/>
      <c r="H1247" s="5"/>
      <c r="I1247" s="2"/>
      <c r="J1247" s="2"/>
      <c r="K1247" s="2"/>
      <c r="L1247" s="2"/>
      <c r="M1247" s="2"/>
      <c r="N1247" s="5"/>
      <c r="O1247" s="5"/>
      <c r="P1247" s="5"/>
      <c r="Q1247" s="5"/>
    </row>
    <row r="1248" spans="1:17" ht="30" customHeight="1" x14ac:dyDescent="0.25">
      <c r="A1248" s="2">
        <v>10247</v>
      </c>
      <c r="B1248" s="1" t="str">
        <f>HYPERLINK("", "Công an xã Xuân Bắc tỉnh Nam Định")</f>
        <v>Công an xã Xuân Bắc tỉnh Nam Định</v>
      </c>
      <c r="C1248" s="12" t="s">
        <v>342</v>
      </c>
      <c r="F1248" s="5"/>
      <c r="G1248" s="5"/>
      <c r="H1248" s="5"/>
      <c r="I1248" s="2"/>
      <c r="J1248" s="2"/>
      <c r="K1248" s="2"/>
      <c r="L1248" s="2"/>
      <c r="M1248" s="2"/>
      <c r="N1248" s="5"/>
      <c r="O1248" s="5"/>
      <c r="P1248" s="5"/>
      <c r="Q1248" s="5"/>
    </row>
    <row r="1249" spans="1:17" ht="30" customHeight="1" x14ac:dyDescent="0.25">
      <c r="A1249" s="2">
        <v>10248</v>
      </c>
      <c r="B1249" s="3" t="str">
        <f>HYPERLINK("https://xuanloc.dongnai.gov.vn/Pages/gioithieuchitiet.aspx?IDxa=45", "UBND Ủy ban nhân dân xã Xuân Bắc tỉnh Nam Định")</f>
        <v>UBND Ủy ban nhân dân xã Xuân Bắc tỉnh Nam Định</v>
      </c>
      <c r="C1249" s="12" t="s">
        <v>342</v>
      </c>
      <c r="F1249" s="5"/>
      <c r="G1249" s="5"/>
      <c r="H1249" s="5"/>
      <c r="I1249" s="2"/>
      <c r="J1249" s="2"/>
      <c r="K1249" s="2"/>
      <c r="L1249" s="2"/>
      <c r="M1249" s="2"/>
      <c r="N1249" s="5"/>
      <c r="O1249" s="5"/>
      <c r="P1249" s="5"/>
      <c r="Q1249" s="5"/>
    </row>
    <row r="1250" spans="1:17" ht="30" customHeight="1" x14ac:dyDescent="0.25">
      <c r="A1250" s="2">
        <v>10249</v>
      </c>
      <c r="B1250" s="1" t="str">
        <f>HYPERLINK("", "Công an xã Xuân Phương tỉnh Nam Định")</f>
        <v>Công an xã Xuân Phương tỉnh Nam Định</v>
      </c>
      <c r="C1250" s="12" t="s">
        <v>342</v>
      </c>
      <c r="F1250" s="5"/>
      <c r="G1250" s="5"/>
      <c r="H1250" s="5"/>
      <c r="I1250" s="2"/>
      <c r="J1250" s="2"/>
      <c r="K1250" s="2"/>
      <c r="L1250" s="2"/>
      <c r="M1250" s="2"/>
      <c r="N1250" s="5"/>
      <c r="O1250" s="5"/>
      <c r="P1250" s="5"/>
      <c r="Q1250" s="5"/>
    </row>
    <row r="1251" spans="1:17" ht="30" customHeight="1" x14ac:dyDescent="0.25">
      <c r="A1251" s="2">
        <v>10250</v>
      </c>
      <c r="B1251" s="3" t="str">
        <f>HYPERLINK("https://xuantruong.namdinh.gov.vn/thong-tin-dau-thau-mua-sam-cong/thong-bao-so-154-tb-ubnd-v-v-cong-khai-ket-qua-trung-dau-gia-quyen-su-dung-dat-cho-nhan-dan-lam--378505", "UBND Ủy ban nhân dân xã Xuân Phương tỉnh Nam Định")</f>
        <v>UBND Ủy ban nhân dân xã Xuân Phương tỉnh Nam Định</v>
      </c>
      <c r="C1251" s="12" t="s">
        <v>342</v>
      </c>
      <c r="F1251" s="5"/>
      <c r="G1251" s="5"/>
      <c r="H1251" s="5"/>
      <c r="I1251" s="2"/>
      <c r="J1251" s="2"/>
      <c r="K1251" s="2"/>
      <c r="L1251" s="2"/>
      <c r="M1251" s="2"/>
      <c r="N1251" s="5"/>
      <c r="O1251" s="5"/>
      <c r="P1251" s="5"/>
      <c r="Q1251" s="5"/>
    </row>
    <row r="1252" spans="1:17" ht="30" customHeight="1" x14ac:dyDescent="0.25">
      <c r="A1252" s="2">
        <v>10251</v>
      </c>
      <c r="B1252" s="3" t="str">
        <f>HYPERLINK("https://www.facebook.com/TNXTND/?locale=vi_VN", "Công an xã Thọ Nghiệp tỉnh Nam Định")</f>
        <v>Công an xã Thọ Nghiệp tỉnh Nam Định</v>
      </c>
      <c r="C1252" s="12" t="s">
        <v>342</v>
      </c>
      <c r="F1252" s="5"/>
      <c r="G1252" s="5"/>
      <c r="H1252" s="5"/>
      <c r="I1252" s="2"/>
      <c r="J1252" s="2"/>
      <c r="K1252" s="2"/>
      <c r="L1252" s="2"/>
      <c r="M1252" s="2"/>
      <c r="N1252" s="5"/>
      <c r="O1252" s="5"/>
      <c r="P1252" s="5"/>
      <c r="Q1252" s="5"/>
    </row>
    <row r="1253" spans="1:17" ht="30" customHeight="1" x14ac:dyDescent="0.25">
      <c r="A1253" s="2">
        <v>10252</v>
      </c>
      <c r="B1253" s="3" t="str">
        <f>HYPERLINK("https://thonghiep-xuantruong.namdinh.gov.vn/uy-ban-nhan-dan", "UBND Ủy ban nhân dân xã Thọ Nghiệp tỉnh Nam Định")</f>
        <v>UBND Ủy ban nhân dân xã Thọ Nghiệp tỉnh Nam Định</v>
      </c>
      <c r="C1253" s="12" t="s">
        <v>342</v>
      </c>
      <c r="F1253" s="5"/>
      <c r="G1253" s="5"/>
      <c r="H1253" s="5"/>
      <c r="I1253" s="2"/>
      <c r="J1253" s="2"/>
      <c r="K1253" s="2"/>
      <c r="L1253" s="2"/>
      <c r="M1253" s="2"/>
      <c r="N1253" s="5"/>
      <c r="O1253" s="5"/>
      <c r="P1253" s="5"/>
      <c r="Q1253" s="5"/>
    </row>
    <row r="1254" spans="1:17" ht="30" customHeight="1" x14ac:dyDescent="0.25">
      <c r="A1254" s="2">
        <v>10253</v>
      </c>
      <c r="B1254" s="3" t="str">
        <f>HYPERLINK("https://www.facebook.com/anninhxuanphu/", "Công an xã Xuân Phú tỉnh Nam Định")</f>
        <v>Công an xã Xuân Phú tỉnh Nam Định</v>
      </c>
      <c r="C1254" s="12" t="s">
        <v>342</v>
      </c>
      <c r="F1254" s="5"/>
      <c r="G1254" s="5"/>
      <c r="H1254" s="5"/>
      <c r="I1254" s="2"/>
      <c r="J1254" s="2"/>
      <c r="K1254" s="2"/>
      <c r="L1254" s="2"/>
      <c r="M1254" s="2"/>
      <c r="N1254" s="5"/>
      <c r="O1254" s="5"/>
      <c r="P1254" s="5"/>
      <c r="Q1254" s="5"/>
    </row>
    <row r="1255" spans="1:17" ht="30" customHeight="1" x14ac:dyDescent="0.25">
      <c r="A1255" s="2">
        <v>10254</v>
      </c>
      <c r="B1255" s="3" t="str">
        <f>HYPERLINK("https://xuanphu-xuantruong.namdinh.gov.vn/uy-ban-nhan-dan/uy-ban-nhan-dan-xa-xuan-phu-289181", "UBND Ủy ban nhân dân xã Xuân Phú tỉnh Nam Định")</f>
        <v>UBND Ủy ban nhân dân xã Xuân Phú tỉnh Nam Định</v>
      </c>
      <c r="C1255" s="12" t="s">
        <v>342</v>
      </c>
      <c r="F1255" s="5"/>
      <c r="G1255" s="5"/>
      <c r="H1255" s="5"/>
      <c r="I1255" s="2"/>
      <c r="J1255" s="2"/>
      <c r="K1255" s="2"/>
      <c r="L1255" s="2"/>
      <c r="M1255" s="2"/>
      <c r="N1255" s="5"/>
      <c r="O1255" s="5"/>
      <c r="P1255" s="5"/>
      <c r="Q1255" s="5"/>
    </row>
    <row r="1256" spans="1:17" ht="30" customHeight="1" x14ac:dyDescent="0.25">
      <c r="A1256" s="2">
        <v>10255</v>
      </c>
      <c r="B1256" s="3" t="s">
        <v>248</v>
      </c>
      <c r="C1256" s="14" t="s">
        <v>1</v>
      </c>
      <c r="F1256" s="5"/>
      <c r="G1256" s="5"/>
      <c r="H1256" s="5"/>
      <c r="I1256" s="2"/>
      <c r="J1256" s="2"/>
      <c r="K1256" s="2"/>
      <c r="L1256" s="2"/>
      <c r="M1256" s="2"/>
      <c r="N1256" s="5"/>
      <c r="O1256" s="5"/>
      <c r="P1256" s="5"/>
      <c r="Q1256" s="5"/>
    </row>
    <row r="1257" spans="1:17" ht="30" customHeight="1" x14ac:dyDescent="0.25">
      <c r="A1257" s="2">
        <v>10256</v>
      </c>
      <c r="B1257" s="3" t="str">
        <f>HYPERLINK("https://dichvucong.namdinh.gov.vn/portaldvc/KenhTin/dich-vu-cong-truc-tuyen.aspx?_dv=3B7C0934-DBBB-4144-9C92-CC25BB3C269E", "UBND Ủy ban nhân dân xã Xuân Trung tỉnh Nam Định")</f>
        <v>UBND Ủy ban nhân dân xã Xuân Trung tỉnh Nam Định</v>
      </c>
      <c r="C1257" s="12" t="s">
        <v>342</v>
      </c>
      <c r="F1257" s="5"/>
      <c r="G1257" s="5"/>
      <c r="H1257" s="5"/>
      <c r="I1257" s="2"/>
      <c r="J1257" s="2"/>
      <c r="K1257" s="2"/>
      <c r="L1257" s="2"/>
      <c r="M1257" s="2"/>
      <c r="N1257" s="5"/>
      <c r="O1257" s="5"/>
      <c r="P1257" s="5"/>
      <c r="Q1257" s="5"/>
    </row>
    <row r="1258" spans="1:17" ht="30" customHeight="1" x14ac:dyDescent="0.25">
      <c r="A1258" s="2">
        <v>10257</v>
      </c>
      <c r="B1258" s="3" t="str">
        <f>HYPERLINK("https://www.facebook.com/groups/125508250971572/", "Công an xã Xuân Vinh tỉnh Nam Định")</f>
        <v>Công an xã Xuân Vinh tỉnh Nam Định</v>
      </c>
      <c r="C1258" s="12" t="s">
        <v>342</v>
      </c>
      <c r="F1258" s="5"/>
      <c r="G1258" s="5"/>
      <c r="H1258" s="5"/>
      <c r="I1258" s="2"/>
      <c r="J1258" s="2"/>
      <c r="K1258" s="2"/>
      <c r="L1258" s="2"/>
      <c r="M1258" s="2"/>
      <c r="N1258" s="5"/>
      <c r="O1258" s="5"/>
      <c r="P1258" s="5"/>
      <c r="Q1258" s="5"/>
    </row>
    <row r="1259" spans="1:17" ht="30" customHeight="1" x14ac:dyDescent="0.25">
      <c r="A1259" s="2">
        <v>10258</v>
      </c>
      <c r="B1259" s="3" t="str">
        <f>HYPERLINK("https://xuanvinh-xuantruong.namdinh.gov.vn/uy-ban-nhan-dan", "UBND Ủy ban nhân dân xã Xuân Vinh tỉnh Nam Định")</f>
        <v>UBND Ủy ban nhân dân xã Xuân Vinh tỉnh Nam Định</v>
      </c>
      <c r="C1259" s="12" t="s">
        <v>342</v>
      </c>
      <c r="F1259" s="5"/>
      <c r="G1259" s="5"/>
      <c r="H1259" s="5"/>
      <c r="I1259" s="2"/>
      <c r="J1259" s="2"/>
      <c r="K1259" s="2"/>
      <c r="L1259" s="2"/>
      <c r="M1259" s="2"/>
      <c r="N1259" s="5"/>
      <c r="O1259" s="5"/>
      <c r="P1259" s="5"/>
      <c r="Q1259" s="5"/>
    </row>
    <row r="1260" spans="1:17" ht="30" customHeight="1" x14ac:dyDescent="0.25">
      <c r="A1260" s="2">
        <v>10259</v>
      </c>
      <c r="B1260" s="1" t="str">
        <f>HYPERLINK("", "Công an xã Xuân Kiên tỉnh Nam Định")</f>
        <v>Công an xã Xuân Kiên tỉnh Nam Định</v>
      </c>
      <c r="C1260" s="12" t="s">
        <v>342</v>
      </c>
      <c r="F1260" s="5"/>
      <c r="G1260" s="5"/>
      <c r="H1260" s="5"/>
      <c r="I1260" s="2"/>
      <c r="J1260" s="2"/>
      <c r="K1260" s="2"/>
      <c r="L1260" s="2"/>
      <c r="M1260" s="2"/>
      <c r="N1260" s="5"/>
      <c r="O1260" s="5"/>
      <c r="P1260" s="5"/>
      <c r="Q1260" s="5"/>
    </row>
    <row r="1261" spans="1:17" ht="30" customHeight="1" x14ac:dyDescent="0.25">
      <c r="A1261" s="2">
        <v>10260</v>
      </c>
      <c r="B1261" s="3" t="str">
        <f>HYPERLINK("https://dichvucong.namdinh.gov.vn/portaldvc/KenhTin/dich-vu-cong-truc-tuyen.aspx?_dv=A747713C-4D73-3599-7ED3-317FE3C7FD0D", "UBND Ủy ban nhân dân xã Xuân Kiên tỉnh Nam Định")</f>
        <v>UBND Ủy ban nhân dân xã Xuân Kiên tỉnh Nam Định</v>
      </c>
      <c r="C1261" s="12" t="s">
        <v>342</v>
      </c>
      <c r="F1261" s="5"/>
      <c r="G1261" s="5"/>
      <c r="H1261" s="5"/>
      <c r="I1261" s="2"/>
      <c r="J1261" s="2"/>
      <c r="K1261" s="2"/>
      <c r="L1261" s="2"/>
      <c r="M1261" s="2"/>
      <c r="N1261" s="5"/>
      <c r="O1261" s="5"/>
      <c r="P1261" s="5"/>
      <c r="Q1261" s="5"/>
    </row>
    <row r="1262" spans="1:17" ht="30" customHeight="1" x14ac:dyDescent="0.25">
      <c r="A1262" s="2">
        <v>10261</v>
      </c>
      <c r="B1262" s="3" t="s">
        <v>249</v>
      </c>
      <c r="C1262" s="14" t="s">
        <v>1</v>
      </c>
      <c r="D1262" s="13" t="s">
        <v>343</v>
      </c>
      <c r="F1262" s="5"/>
      <c r="G1262" s="5"/>
      <c r="H1262" s="5"/>
      <c r="I1262" s="2"/>
      <c r="J1262" s="2"/>
      <c r="K1262" s="2"/>
      <c r="L1262" s="2"/>
      <c r="M1262" s="2"/>
      <c r="N1262" s="5"/>
      <c r="O1262" s="5"/>
      <c r="P1262" s="5"/>
      <c r="Q1262" s="5"/>
    </row>
    <row r="1263" spans="1:17" ht="30" customHeight="1" x14ac:dyDescent="0.25">
      <c r="A1263" s="2">
        <v>10262</v>
      </c>
      <c r="B1263" s="3" t="str">
        <f>HYPERLINK("https://dichvucong.namdinh.gov.vn/portaldvc/KenhTin/dich-vu-cong-truc-tuyen.aspx?_dv=5B761C7D-EC0A-EB37-1A90-80E52C7B9F19", "UBND Ủy ban nhân dân xã Xuân Tiến tỉnh Nam Định")</f>
        <v>UBND Ủy ban nhân dân xã Xuân Tiến tỉnh Nam Định</v>
      </c>
      <c r="C1263" s="12" t="s">
        <v>342</v>
      </c>
      <c r="F1263" s="5"/>
      <c r="G1263" s="5"/>
      <c r="H1263" s="5"/>
      <c r="I1263" s="2"/>
      <c r="J1263" s="2"/>
      <c r="K1263" s="2"/>
      <c r="L1263" s="2"/>
      <c r="M1263" s="2"/>
      <c r="N1263" s="5"/>
      <c r="O1263" s="5"/>
      <c r="P1263" s="5"/>
      <c r="Q1263" s="5"/>
    </row>
    <row r="1264" spans="1:17" ht="30" customHeight="1" x14ac:dyDescent="0.25">
      <c r="A1264" s="2">
        <v>10263</v>
      </c>
      <c r="B1264" s="1" t="str">
        <f>HYPERLINK("", "Công an xã Xuân Ninh tỉnh Nam Định")</f>
        <v>Công an xã Xuân Ninh tỉnh Nam Định</v>
      </c>
      <c r="C1264" s="12" t="s">
        <v>342</v>
      </c>
      <c r="F1264" s="5"/>
      <c r="G1264" s="5"/>
      <c r="H1264" s="5"/>
      <c r="I1264" s="2"/>
      <c r="J1264" s="2"/>
      <c r="K1264" s="2"/>
      <c r="L1264" s="2"/>
      <c r="M1264" s="2"/>
      <c r="N1264" s="5"/>
      <c r="O1264" s="5"/>
      <c r="P1264" s="5"/>
      <c r="Q1264" s="5"/>
    </row>
    <row r="1265" spans="1:17" ht="30" customHeight="1" x14ac:dyDescent="0.25">
      <c r="A1265" s="2">
        <v>10264</v>
      </c>
      <c r="B1265" s="3" t="str">
        <f>HYPERLINK("https://xuanninh-xuantruong.namdinh.gov.vn/uy-ban-nhan-dan", "UBND Ủy ban nhân dân xã Xuân Ninh tỉnh Nam Định")</f>
        <v>UBND Ủy ban nhân dân xã Xuân Ninh tỉnh Nam Định</v>
      </c>
      <c r="C1265" s="12" t="s">
        <v>342</v>
      </c>
      <c r="F1265" s="5"/>
      <c r="G1265" s="5"/>
      <c r="H1265" s="5"/>
      <c r="I1265" s="2"/>
      <c r="J1265" s="2"/>
      <c r="K1265" s="2"/>
      <c r="L1265" s="2"/>
      <c r="M1265" s="2"/>
      <c r="N1265" s="5"/>
      <c r="O1265" s="5"/>
      <c r="P1265" s="5"/>
      <c r="Q1265" s="5"/>
    </row>
    <row r="1266" spans="1:17" ht="30" customHeight="1" x14ac:dyDescent="0.25">
      <c r="A1266" s="2">
        <v>10265</v>
      </c>
      <c r="B1266" s="3" t="str">
        <f>HYPERLINK("https://www.facebook.com/quehuongxuanhoa/?locale=vi_VN", "Công an xã Xuân Hòa tỉnh Nam Định")</f>
        <v>Công an xã Xuân Hòa tỉnh Nam Định</v>
      </c>
      <c r="C1266" s="12" t="s">
        <v>342</v>
      </c>
      <c r="F1266" s="5"/>
      <c r="G1266" s="5"/>
      <c r="H1266" s="5"/>
      <c r="I1266" s="2"/>
      <c r="J1266" s="2"/>
      <c r="K1266" s="2"/>
      <c r="L1266" s="2"/>
      <c r="M1266" s="2"/>
      <c r="N1266" s="5"/>
      <c r="O1266" s="5"/>
      <c r="P1266" s="5"/>
      <c r="Q1266" s="5"/>
    </row>
    <row r="1267" spans="1:17" ht="30" customHeight="1" x14ac:dyDescent="0.25">
      <c r="A1267" s="2">
        <v>10266</v>
      </c>
      <c r="B1267" s="3" t="str">
        <f>HYPERLINK("https://dichvucong.namdinh.gov.vn/portaldvc/KenhTin/dich-vu-cong-truc-tuyen.aspx?_dv=2508817C-FF04-94E3-278C-71B346AA0ED3", "UBND Ủy ban nhân dân xã Xuân Hòa tỉnh Nam Định")</f>
        <v>UBND Ủy ban nhân dân xã Xuân Hòa tỉnh Nam Định</v>
      </c>
      <c r="C1267" s="12" t="s">
        <v>342</v>
      </c>
      <c r="F1267" s="5"/>
      <c r="G1267" s="5"/>
      <c r="H1267" s="5"/>
      <c r="I1267" s="2"/>
      <c r="J1267" s="2"/>
      <c r="K1267" s="2"/>
      <c r="L1267" s="2"/>
      <c r="M1267" s="2"/>
      <c r="N1267" s="5"/>
      <c r="O1267" s="5"/>
      <c r="P1267" s="5"/>
      <c r="Q1267" s="5"/>
    </row>
    <row r="1268" spans="1:17" ht="30" customHeight="1" x14ac:dyDescent="0.25">
      <c r="A1268" s="2">
        <v>10267</v>
      </c>
      <c r="B1268" s="1" t="str">
        <f>HYPERLINK("", "Công an thị trấn Ngô Đồng tỉnh Nam Định")</f>
        <v>Công an thị trấn Ngô Đồng tỉnh Nam Định</v>
      </c>
      <c r="C1268" s="12" t="s">
        <v>342</v>
      </c>
      <c r="F1268" s="5"/>
      <c r="G1268" s="5"/>
      <c r="H1268" s="5"/>
      <c r="I1268" s="2"/>
      <c r="J1268" s="2"/>
      <c r="K1268" s="2"/>
      <c r="L1268" s="2"/>
      <c r="M1268" s="2"/>
      <c r="N1268" s="5"/>
      <c r="O1268" s="5"/>
      <c r="P1268" s="5"/>
      <c r="Q1268" s="5"/>
    </row>
    <row r="1269" spans="1:17" ht="30" customHeight="1" x14ac:dyDescent="0.25">
      <c r="A1269" s="2">
        <v>10268</v>
      </c>
      <c r="B1269" s="3" t="str">
        <f>HYPERLINK("https://giaothuy.namdinh.gov.vn/cac-xa-thi-tran", "UBND Ủy ban nhân dân thị trấn Ngô Đồng tỉnh Nam Định")</f>
        <v>UBND Ủy ban nhân dân thị trấn Ngô Đồng tỉnh Nam Định</v>
      </c>
      <c r="C1269" s="12" t="s">
        <v>342</v>
      </c>
      <c r="F1269" s="5"/>
      <c r="G1269" s="5"/>
      <c r="H1269" s="5"/>
      <c r="I1269" s="2"/>
      <c r="J1269" s="2"/>
      <c r="K1269" s="2"/>
      <c r="L1269" s="2"/>
      <c r="M1269" s="2"/>
      <c r="N1269" s="5"/>
      <c r="O1269" s="5"/>
      <c r="P1269" s="5"/>
      <c r="Q1269" s="5"/>
    </row>
    <row r="1270" spans="1:17" ht="30" customHeight="1" x14ac:dyDescent="0.25">
      <c r="A1270" s="2">
        <v>10269</v>
      </c>
      <c r="B1270" s="3" t="s">
        <v>250</v>
      </c>
      <c r="C1270" s="14" t="s">
        <v>1</v>
      </c>
      <c r="F1270" s="5"/>
      <c r="G1270" s="5"/>
      <c r="H1270" s="5"/>
      <c r="I1270" s="2"/>
      <c r="J1270" s="2"/>
      <c r="K1270" s="2"/>
      <c r="L1270" s="2"/>
      <c r="M1270" s="2"/>
      <c r="N1270" s="5"/>
      <c r="O1270" s="5"/>
      <c r="P1270" s="5"/>
      <c r="Q1270" s="5"/>
    </row>
    <row r="1271" spans="1:17" ht="30" customHeight="1" x14ac:dyDescent="0.25">
      <c r="A1271" s="2">
        <v>10270</v>
      </c>
      <c r="B1271" s="3" t="str">
        <f>HYPERLINK("https://quatlam.namdinh.gov.vn/co-cau-to-chuc", "UBND Ủy ban nhân dân thị trấn Quất Lâm tỉnh Nam Định")</f>
        <v>UBND Ủy ban nhân dân thị trấn Quất Lâm tỉnh Nam Định</v>
      </c>
      <c r="C1271" s="12" t="s">
        <v>342</v>
      </c>
      <c r="F1271" s="5"/>
      <c r="G1271" s="5"/>
      <c r="H1271" s="5"/>
      <c r="I1271" s="2"/>
      <c r="J1271" s="2"/>
      <c r="K1271" s="2"/>
      <c r="L1271" s="2"/>
      <c r="M1271" s="2"/>
      <c r="N1271" s="5"/>
      <c r="O1271" s="5"/>
      <c r="P1271" s="5"/>
      <c r="Q1271" s="5"/>
    </row>
    <row r="1272" spans="1:17" ht="30" customHeight="1" x14ac:dyDescent="0.25">
      <c r="A1272" s="2">
        <v>10271</v>
      </c>
      <c r="B1272" s="3" t="s">
        <v>251</v>
      </c>
      <c r="C1272" s="14" t="s">
        <v>1</v>
      </c>
      <c r="F1272" s="5"/>
      <c r="G1272" s="5"/>
      <c r="H1272" s="5"/>
      <c r="I1272" s="2"/>
      <c r="J1272" s="2"/>
      <c r="K1272" s="2"/>
      <c r="L1272" s="2"/>
      <c r="M1272" s="2"/>
      <c r="N1272" s="5"/>
      <c r="O1272" s="5"/>
      <c r="P1272" s="5"/>
      <c r="Q1272" s="5"/>
    </row>
    <row r="1273" spans="1:17" ht="30" customHeight="1" x14ac:dyDescent="0.25">
      <c r="A1273" s="2">
        <v>10272</v>
      </c>
      <c r="B1273" s="3" t="str">
        <f>HYPERLINK("https://giaohuong.namdinh.gov.vn/to-chuc-bo-may", "UBND Ủy ban nhân dân xã Giao Hương tỉnh Nam Định")</f>
        <v>UBND Ủy ban nhân dân xã Giao Hương tỉnh Nam Định</v>
      </c>
      <c r="C1273" s="12" t="s">
        <v>342</v>
      </c>
      <c r="F1273" s="5"/>
      <c r="G1273" s="5"/>
      <c r="H1273" s="5"/>
      <c r="I1273" s="2"/>
      <c r="J1273" s="2"/>
      <c r="K1273" s="2"/>
      <c r="L1273" s="2"/>
      <c r="M1273" s="2"/>
      <c r="N1273" s="5"/>
      <c r="O1273" s="5"/>
      <c r="P1273" s="5"/>
      <c r="Q1273" s="5"/>
    </row>
    <row r="1274" spans="1:17" ht="30" customHeight="1" x14ac:dyDescent="0.25">
      <c r="A1274" s="2">
        <v>10273</v>
      </c>
      <c r="B1274" s="3" t="str">
        <f>HYPERLINK("https://www.facebook.com/p/C%C3%B4ng-an-x%C3%A3-H%E1%BB%93ng-Thu%E1%BA%ADn-100093064050922/?locale=vi_VN", "Công an xã Hồng Thuận tỉnh Nam Định")</f>
        <v>Công an xã Hồng Thuận tỉnh Nam Định</v>
      </c>
      <c r="C1274" s="12" t="s">
        <v>342</v>
      </c>
      <c r="D1274" s="13" t="s">
        <v>343</v>
      </c>
      <c r="F1274" s="5"/>
      <c r="G1274" s="5"/>
      <c r="H1274" s="5"/>
      <c r="I1274" s="2"/>
      <c r="J1274" s="2"/>
      <c r="K1274" s="2"/>
      <c r="L1274" s="2"/>
      <c r="M1274" s="2"/>
      <c r="N1274" s="5"/>
      <c r="O1274" s="5"/>
      <c r="P1274" s="5"/>
      <c r="Q1274" s="5"/>
    </row>
    <row r="1275" spans="1:17" ht="30" customHeight="1" x14ac:dyDescent="0.25">
      <c r="A1275" s="2">
        <v>10274</v>
      </c>
      <c r="B1275" s="3" t="str">
        <f>HYPERLINK("https://hongthuan.namdinh.gov.vn/to-chuc-bo-may", "UBND Ủy ban nhân dân xã Hồng Thuận tỉnh Nam Định")</f>
        <v>UBND Ủy ban nhân dân xã Hồng Thuận tỉnh Nam Định</v>
      </c>
      <c r="C1275" s="12" t="s">
        <v>342</v>
      </c>
      <c r="F1275" s="5"/>
      <c r="G1275" s="5"/>
      <c r="H1275" s="5"/>
      <c r="I1275" s="2"/>
      <c r="J1275" s="2"/>
      <c r="K1275" s="2"/>
      <c r="L1275" s="2"/>
      <c r="M1275" s="2"/>
      <c r="N1275" s="5"/>
      <c r="O1275" s="5"/>
      <c r="P1275" s="5"/>
      <c r="Q1275" s="5"/>
    </row>
    <row r="1276" spans="1:17" ht="30" customHeight="1" x14ac:dyDescent="0.25">
      <c r="A1276" s="2">
        <v>10275</v>
      </c>
      <c r="B1276" s="3" t="str">
        <f>HYPERLINK("https://www.facebook.com/p/An-ninh-x%C3%A3-Giao-Thi%E1%BB%87n-Giao-Thu%E1%BB%B7-Nam-%C4%90%E1%BB%8Bnh-100079906964613/?locale=bg_BG", "Công an xã Giao Thiện tỉnh Nam Định")</f>
        <v>Công an xã Giao Thiện tỉnh Nam Định</v>
      </c>
      <c r="C1276" s="12" t="s">
        <v>342</v>
      </c>
      <c r="F1276" s="5"/>
      <c r="G1276" s="5"/>
      <c r="H1276" s="5"/>
      <c r="I1276" s="2"/>
      <c r="J1276" s="2"/>
      <c r="K1276" s="2"/>
      <c r="L1276" s="2"/>
      <c r="M1276" s="2"/>
      <c r="N1276" s="5"/>
      <c r="O1276" s="5"/>
      <c r="P1276" s="5"/>
      <c r="Q1276" s="5"/>
    </row>
    <row r="1277" spans="1:17" ht="30" customHeight="1" x14ac:dyDescent="0.25">
      <c r="A1277" s="2">
        <v>10276</v>
      </c>
      <c r="B1277" s="3" t="str">
        <f>HYPERLINK("https://giaothien.namdinh.gov.vn/to-chuc-bo-may", "UBND Ủy ban nhân dân xã Giao Thiện tỉnh Nam Định")</f>
        <v>UBND Ủy ban nhân dân xã Giao Thiện tỉnh Nam Định</v>
      </c>
      <c r="C1277" s="12" t="s">
        <v>342</v>
      </c>
      <c r="F1277" s="5"/>
      <c r="G1277" s="5"/>
      <c r="H1277" s="5"/>
      <c r="I1277" s="2"/>
      <c r="J1277" s="2"/>
      <c r="K1277" s="2"/>
      <c r="L1277" s="2"/>
      <c r="M1277" s="2"/>
      <c r="N1277" s="5"/>
      <c r="O1277" s="5"/>
      <c r="P1277" s="5"/>
      <c r="Q1277" s="5"/>
    </row>
    <row r="1278" spans="1:17" ht="30" customHeight="1" x14ac:dyDescent="0.25">
      <c r="A1278" s="2">
        <v>10277</v>
      </c>
      <c r="B1278" s="3" t="str">
        <f>HYPERLINK("https://www.facebook.com/congangiaothanh/", "Công an xã Giao Thanh tỉnh Nam Định")</f>
        <v>Công an xã Giao Thanh tỉnh Nam Định</v>
      </c>
      <c r="C1278" s="12" t="s">
        <v>342</v>
      </c>
      <c r="D1278" s="13" t="s">
        <v>343</v>
      </c>
      <c r="F1278" s="5"/>
      <c r="G1278" s="5"/>
      <c r="H1278" s="5"/>
      <c r="I1278" s="2"/>
      <c r="J1278" s="2"/>
      <c r="K1278" s="2"/>
      <c r="L1278" s="2"/>
      <c r="M1278" s="2"/>
      <c r="N1278" s="5"/>
      <c r="O1278" s="5"/>
      <c r="P1278" s="5"/>
      <c r="Q1278" s="5"/>
    </row>
    <row r="1279" spans="1:17" ht="30" customHeight="1" x14ac:dyDescent="0.25">
      <c r="A1279" s="2">
        <v>10278</v>
      </c>
      <c r="B1279" s="3" t="str">
        <f>HYPERLINK("https://giaothanh.namdinh.gov.vn/co-cau-to-chuc", "UBND Ủy ban nhân dân xã Giao Thanh tỉnh Nam Định")</f>
        <v>UBND Ủy ban nhân dân xã Giao Thanh tỉnh Nam Định</v>
      </c>
      <c r="C1279" s="12" t="s">
        <v>342</v>
      </c>
      <c r="F1279" s="5"/>
      <c r="G1279" s="5"/>
      <c r="H1279" s="5"/>
      <c r="I1279" s="2"/>
      <c r="J1279" s="2"/>
      <c r="K1279" s="2"/>
      <c r="L1279" s="2"/>
      <c r="M1279" s="2"/>
      <c r="N1279" s="5"/>
      <c r="O1279" s="5"/>
      <c r="P1279" s="5"/>
      <c r="Q1279" s="5"/>
    </row>
    <row r="1280" spans="1:17" ht="30" customHeight="1" x14ac:dyDescent="0.25">
      <c r="A1280" s="2">
        <v>10279</v>
      </c>
      <c r="B1280" s="3" t="str">
        <f>HYPERLINK("https://www.facebook.com/conganxahoanhson/", "Công an xã Hoành Sơn tỉnh Nam Định")</f>
        <v>Công an xã Hoành Sơn tỉnh Nam Định</v>
      </c>
      <c r="C1280" s="12" t="s">
        <v>342</v>
      </c>
      <c r="D1280" s="13" t="s">
        <v>343</v>
      </c>
      <c r="F1280" s="5"/>
      <c r="G1280" s="5"/>
      <c r="H1280" s="5"/>
      <c r="I1280" s="2"/>
      <c r="J1280" s="2"/>
      <c r="K1280" s="2"/>
      <c r="L1280" s="2"/>
      <c r="M1280" s="2"/>
      <c r="N1280" s="5"/>
      <c r="O1280" s="5"/>
      <c r="P1280" s="5"/>
      <c r="Q1280" s="5"/>
    </row>
    <row r="1281" spans="1:17" ht="30" customHeight="1" x14ac:dyDescent="0.25">
      <c r="A1281" s="2">
        <v>10280</v>
      </c>
      <c r="B1281" s="3" t="str">
        <f>HYPERLINK("https://dichvucong.namdinh.gov.vn/portaldvc/KenhTin/dich-vu-cong-truc-tuyen.aspx?_dv=50149574-6FC6-65AD-5AC5-9F1678CFA032", "UBND Ủy ban nhân dân xã Hoành Sơn tỉnh Nam Định")</f>
        <v>UBND Ủy ban nhân dân xã Hoành Sơn tỉnh Nam Định</v>
      </c>
      <c r="C1281" s="12" t="s">
        <v>342</v>
      </c>
      <c r="F1281" s="5"/>
      <c r="G1281" s="5"/>
      <c r="H1281" s="5"/>
      <c r="I1281" s="2"/>
      <c r="J1281" s="2"/>
      <c r="K1281" s="2"/>
      <c r="L1281" s="2"/>
      <c r="M1281" s="2"/>
      <c r="N1281" s="5"/>
      <c r="O1281" s="5"/>
      <c r="P1281" s="5"/>
      <c r="Q1281" s="5"/>
    </row>
    <row r="1282" spans="1:17" ht="30" customHeight="1" x14ac:dyDescent="0.25">
      <c r="A1282" s="2">
        <v>10281</v>
      </c>
      <c r="B1282" s="1" t="str">
        <f>HYPERLINK("", "Công an xã Bình Hòa tỉnh Nam Định")</f>
        <v>Công an xã Bình Hòa tỉnh Nam Định</v>
      </c>
      <c r="C1282" s="12" t="s">
        <v>342</v>
      </c>
      <c r="F1282" s="5"/>
      <c r="G1282" s="5"/>
      <c r="H1282" s="5"/>
      <c r="I1282" s="2"/>
      <c r="J1282" s="2"/>
      <c r="K1282" s="2"/>
      <c r="L1282" s="2"/>
      <c r="M1282" s="2"/>
      <c r="N1282" s="5"/>
      <c r="O1282" s="5"/>
      <c r="P1282" s="5"/>
      <c r="Q1282" s="5"/>
    </row>
    <row r="1283" spans="1:17" ht="30" customHeight="1" x14ac:dyDescent="0.25">
      <c r="A1283" s="2">
        <v>10282</v>
      </c>
      <c r="B1283" s="3" t="str">
        <f>HYPERLINK("https://binhhoa.namdinh.gov.vn/to-chuc-co-cau-bo-may", "UBND Ủy ban nhân dân xã Bình Hòa tỉnh Nam Định")</f>
        <v>UBND Ủy ban nhân dân xã Bình Hòa tỉnh Nam Định</v>
      </c>
      <c r="C1283" s="12" t="s">
        <v>342</v>
      </c>
      <c r="F1283" s="5"/>
      <c r="G1283" s="5"/>
      <c r="H1283" s="5"/>
      <c r="I1283" s="2"/>
      <c r="J1283" s="2"/>
      <c r="K1283" s="2"/>
      <c r="L1283" s="2"/>
      <c r="M1283" s="2"/>
      <c r="N1283" s="5"/>
      <c r="O1283" s="5"/>
      <c r="P1283" s="5"/>
      <c r="Q1283" s="5"/>
    </row>
    <row r="1284" spans="1:17" ht="30" customHeight="1" x14ac:dyDescent="0.25">
      <c r="A1284" s="2">
        <v>10283</v>
      </c>
      <c r="B1284" s="3" t="str">
        <f>HYPERLINK("https://www.facebook.com/p/C%C3%B4ng-an-x%C3%A3-Giao-Ti%E1%BA%BFn-Giao-Th%E1%BB%A7y-Nam-%C4%90%E1%BB%8Bnh-100071210200064/", "Công an xã Giao Tiến tỉnh Nam Định")</f>
        <v>Công an xã Giao Tiến tỉnh Nam Định</v>
      </c>
      <c r="C1284" s="12" t="s">
        <v>342</v>
      </c>
      <c r="D1284" s="13" t="s">
        <v>343</v>
      </c>
      <c r="F1284" s="5"/>
      <c r="G1284" s="5"/>
      <c r="H1284" s="5"/>
      <c r="I1284" s="2"/>
      <c r="J1284" s="2"/>
      <c r="K1284" s="2"/>
      <c r="L1284" s="2"/>
      <c r="M1284" s="2"/>
      <c r="N1284" s="5"/>
      <c r="O1284" s="5"/>
      <c r="P1284" s="5"/>
      <c r="Q1284" s="5"/>
    </row>
    <row r="1285" spans="1:17" ht="30" customHeight="1" x14ac:dyDescent="0.25">
      <c r="A1285" s="2">
        <v>10284</v>
      </c>
      <c r="B1285" s="3" t="str">
        <f>HYPERLINK("https://giaothuy.namdinh.gov.vn/quoc-phong-an-ninh/xa-giao-tien-to-chuc-ngay-hoi-toan-dan-bao-ve-an-ninh-to-quoc-nam-2024-376011", "UBND Ủy ban nhân dân xã Giao Tiến tỉnh Nam Định")</f>
        <v>UBND Ủy ban nhân dân xã Giao Tiến tỉnh Nam Định</v>
      </c>
      <c r="C1285" s="12" t="s">
        <v>342</v>
      </c>
      <c r="F1285" s="5"/>
      <c r="G1285" s="5"/>
      <c r="H1285" s="5"/>
      <c r="I1285" s="2"/>
      <c r="J1285" s="2"/>
      <c r="K1285" s="2"/>
      <c r="L1285" s="2"/>
      <c r="M1285" s="2"/>
      <c r="N1285" s="5"/>
      <c r="O1285" s="5"/>
      <c r="P1285" s="5"/>
      <c r="Q1285" s="5"/>
    </row>
    <row r="1286" spans="1:17" ht="30" customHeight="1" x14ac:dyDescent="0.25">
      <c r="A1286" s="2">
        <v>10285</v>
      </c>
      <c r="B1286" s="1" t="str">
        <f>HYPERLINK("https://www.facebook.com/profile.php?id=100091538145712", "Công an xã Giao Hà tỉnh Nam Định")</f>
        <v>Công an xã Giao Hà tỉnh Nam Định</v>
      </c>
      <c r="C1286" s="12" t="s">
        <v>342</v>
      </c>
      <c r="D1286" s="13" t="s">
        <v>343</v>
      </c>
      <c r="F1286" s="5"/>
      <c r="G1286" s="5"/>
      <c r="H1286" s="5"/>
      <c r="I1286" s="2"/>
      <c r="J1286" s="2"/>
      <c r="K1286" s="2"/>
      <c r="L1286" s="2"/>
      <c r="M1286" s="2"/>
      <c r="N1286" s="5"/>
      <c r="O1286" s="5"/>
      <c r="P1286" s="5"/>
      <c r="Q1286" s="5"/>
    </row>
    <row r="1287" spans="1:17" ht="30" customHeight="1" x14ac:dyDescent="0.25">
      <c r="A1287" s="2">
        <v>10286</v>
      </c>
      <c r="B1287" s="3" t="str">
        <f>HYPERLINK("https://giaoha.namdinh.gov.vn/to-chuc-bo-may", "UBND Ủy ban nhân dân xã Giao Hà tỉnh Nam Định")</f>
        <v>UBND Ủy ban nhân dân xã Giao Hà tỉnh Nam Định</v>
      </c>
      <c r="C1287" s="12" t="s">
        <v>342</v>
      </c>
      <c r="F1287" s="5"/>
      <c r="G1287" s="5"/>
      <c r="H1287" s="5"/>
      <c r="I1287" s="2"/>
      <c r="J1287" s="2"/>
      <c r="K1287" s="2"/>
      <c r="L1287" s="2"/>
      <c r="M1287" s="2"/>
      <c r="N1287" s="5"/>
      <c r="O1287" s="5"/>
      <c r="P1287" s="5"/>
      <c r="Q1287" s="5"/>
    </row>
    <row r="1288" spans="1:17" ht="30" customHeight="1" x14ac:dyDescent="0.25">
      <c r="A1288" s="2">
        <v>10287</v>
      </c>
      <c r="B1288" s="3" t="s">
        <v>252</v>
      </c>
      <c r="C1288" s="14" t="s">
        <v>1</v>
      </c>
      <c r="D1288" s="13" t="s">
        <v>343</v>
      </c>
      <c r="F1288" s="5"/>
      <c r="G1288" s="5"/>
      <c r="H1288" s="5"/>
      <c r="I1288" s="2"/>
      <c r="J1288" s="2"/>
      <c r="K1288" s="2"/>
      <c r="L1288" s="2"/>
      <c r="M1288" s="2"/>
      <c r="N1288" s="5"/>
      <c r="O1288" s="5"/>
      <c r="P1288" s="5"/>
      <c r="Q1288" s="5"/>
    </row>
    <row r="1289" spans="1:17" ht="30" customHeight="1" x14ac:dyDescent="0.25">
      <c r="A1289" s="2">
        <v>10288</v>
      </c>
      <c r="B1289" s="3" t="str">
        <f>HYPERLINK("https://giaonhan.namdinh.gov.vn/", "UBND Ủy ban nhân dân xã Giao Nhân tỉnh Nam Định")</f>
        <v>UBND Ủy ban nhân dân xã Giao Nhân tỉnh Nam Định</v>
      </c>
      <c r="C1289" s="12" t="s">
        <v>342</v>
      </c>
      <c r="F1289" s="5"/>
      <c r="G1289" s="5"/>
      <c r="H1289" s="5"/>
      <c r="I1289" s="2"/>
      <c r="J1289" s="2"/>
      <c r="K1289" s="2"/>
      <c r="L1289" s="2"/>
      <c r="M1289" s="2"/>
      <c r="N1289" s="5"/>
      <c r="O1289" s="5"/>
      <c r="P1289" s="5"/>
      <c r="Q1289" s="5"/>
    </row>
    <row r="1290" spans="1:17" ht="30" customHeight="1" x14ac:dyDescent="0.25">
      <c r="A1290" s="2">
        <v>10289</v>
      </c>
      <c r="B1290" s="3" t="s">
        <v>253</v>
      </c>
      <c r="C1290" s="14" t="s">
        <v>1</v>
      </c>
      <c r="F1290" s="5"/>
      <c r="G1290" s="5"/>
      <c r="H1290" s="5"/>
      <c r="I1290" s="2"/>
      <c r="J1290" s="2"/>
      <c r="K1290" s="2"/>
      <c r="L1290" s="2"/>
      <c r="M1290" s="2"/>
      <c r="N1290" s="5"/>
      <c r="O1290" s="5"/>
      <c r="P1290" s="5"/>
      <c r="Q1290" s="5"/>
    </row>
    <row r="1291" spans="1:17" ht="30" customHeight="1" x14ac:dyDescent="0.25">
      <c r="A1291" s="2">
        <v>10290</v>
      </c>
      <c r="B1291" s="3" t="str">
        <f>HYPERLINK("https://giaoha.namdinh.gov.vn/to-chuc-bo-may", "UBND Ủy ban nhân dân xã Giao An tỉnh Nam Định")</f>
        <v>UBND Ủy ban nhân dân xã Giao An tỉnh Nam Định</v>
      </c>
      <c r="C1291" s="12" t="s">
        <v>342</v>
      </c>
      <c r="F1291" s="5"/>
      <c r="G1291" s="5"/>
      <c r="H1291" s="5"/>
      <c r="I1291" s="2"/>
      <c r="J1291" s="2"/>
      <c r="K1291" s="2"/>
      <c r="L1291" s="2"/>
      <c r="M1291" s="2"/>
      <c r="N1291" s="5"/>
      <c r="O1291" s="5"/>
      <c r="P1291" s="5"/>
      <c r="Q1291" s="5"/>
    </row>
    <row r="1292" spans="1:17" ht="30" customHeight="1" x14ac:dyDescent="0.25">
      <c r="A1292" s="2">
        <v>10291</v>
      </c>
      <c r="B1292" s="3" t="s">
        <v>254</v>
      </c>
      <c r="C1292" s="14" t="s">
        <v>1</v>
      </c>
      <c r="F1292" s="5"/>
      <c r="G1292" s="5"/>
      <c r="H1292" s="5"/>
      <c r="I1292" s="2"/>
      <c r="J1292" s="2"/>
      <c r="K1292" s="2"/>
      <c r="L1292" s="2"/>
      <c r="M1292" s="2"/>
      <c r="N1292" s="5"/>
      <c r="O1292" s="5"/>
      <c r="P1292" s="5"/>
      <c r="Q1292" s="5"/>
    </row>
    <row r="1293" spans="1:17" ht="30" customHeight="1" x14ac:dyDescent="0.25">
      <c r="A1293" s="2">
        <v>10292</v>
      </c>
      <c r="B1293" s="3" t="str">
        <f>HYPERLINK("https://giaolac.namdinh.gov.vn/to-chuc-bo-may", "UBND Ủy ban nhân dân xã Giao Lạc tỉnh Nam Định")</f>
        <v>UBND Ủy ban nhân dân xã Giao Lạc tỉnh Nam Định</v>
      </c>
      <c r="C1293" s="12" t="s">
        <v>342</v>
      </c>
      <c r="F1293" s="5"/>
      <c r="G1293" s="5"/>
      <c r="H1293" s="5"/>
      <c r="I1293" s="2"/>
      <c r="J1293" s="2"/>
      <c r="K1293" s="2"/>
      <c r="L1293" s="2"/>
      <c r="M1293" s="2"/>
      <c r="N1293" s="5"/>
      <c r="O1293" s="5"/>
      <c r="P1293" s="5"/>
      <c r="Q1293" s="5"/>
    </row>
    <row r="1294" spans="1:17" ht="30" customHeight="1" x14ac:dyDescent="0.25">
      <c r="A1294" s="2">
        <v>10293</v>
      </c>
      <c r="B1294" s="3" t="str">
        <f>HYPERLINK("https://www.facebook.com/p/An-Ninh-Giao-Ch%C3%A2u-100071764098176/", "Công an xã Giao Châu tỉnh Nam Định")</f>
        <v>Công an xã Giao Châu tỉnh Nam Định</v>
      </c>
      <c r="C1294" s="12" t="s">
        <v>342</v>
      </c>
      <c r="F1294" s="5"/>
      <c r="G1294" s="5"/>
      <c r="H1294" s="5"/>
      <c r="I1294" s="2"/>
      <c r="J1294" s="2"/>
      <c r="K1294" s="2"/>
      <c r="L1294" s="2"/>
      <c r="M1294" s="2"/>
      <c r="N1294" s="5"/>
      <c r="O1294" s="5"/>
      <c r="P1294" s="5"/>
      <c r="Q1294" s="5"/>
    </row>
    <row r="1295" spans="1:17" ht="30" customHeight="1" x14ac:dyDescent="0.25">
      <c r="A1295" s="2">
        <v>10294</v>
      </c>
      <c r="B1295" s="3" t="str">
        <f>HYPERLINK("https://giaochau.namdinh.gov.vn/to-chuc-bo-may", "UBND Ủy ban nhân dân xã Giao Châu tỉnh Nam Định")</f>
        <v>UBND Ủy ban nhân dân xã Giao Châu tỉnh Nam Định</v>
      </c>
      <c r="C1295" s="12" t="s">
        <v>342</v>
      </c>
      <c r="F1295" s="5"/>
      <c r="G1295" s="5"/>
      <c r="H1295" s="5"/>
      <c r="I1295" s="2"/>
      <c r="J1295" s="2"/>
      <c r="K1295" s="2"/>
      <c r="L1295" s="2"/>
      <c r="M1295" s="2"/>
      <c r="N1295" s="5"/>
      <c r="O1295" s="5"/>
      <c r="P1295" s="5"/>
      <c r="Q1295" s="5"/>
    </row>
    <row r="1296" spans="1:17" ht="30" customHeight="1" x14ac:dyDescent="0.25">
      <c r="A1296" s="2">
        <v>10295</v>
      </c>
      <c r="B1296" s="3" t="str">
        <f>HYPERLINK("https://www.facebook.com/p/C%C3%B4ng-an-x%C3%A3-Giao-T%C3%A2n-Giao-Th%E1%BB%A7y-Nam-%C4%90%E1%BB%8Bnh-100071876779388/", "Công an xã Giao Tân tỉnh Nam Định")</f>
        <v>Công an xã Giao Tân tỉnh Nam Định</v>
      </c>
      <c r="C1296" s="12" t="s">
        <v>342</v>
      </c>
      <c r="D1296" s="13" t="s">
        <v>343</v>
      </c>
      <c r="F1296" s="5"/>
      <c r="G1296" s="5"/>
      <c r="H1296" s="5"/>
      <c r="I1296" s="2"/>
      <c r="J1296" s="2"/>
      <c r="K1296" s="2"/>
      <c r="L1296" s="2"/>
      <c r="M1296" s="2"/>
      <c r="N1296" s="5"/>
      <c r="O1296" s="5"/>
      <c r="P1296" s="5"/>
      <c r="Q1296" s="5"/>
    </row>
    <row r="1297" spans="1:17" ht="30" customHeight="1" x14ac:dyDescent="0.25">
      <c r="A1297" s="2">
        <v>10296</v>
      </c>
      <c r="B1297" s="3" t="str">
        <f>HYPERLINK("https://giaotan.namdinh.gov.vn/to-chuc-bo-may", "UBND Ủy ban nhân dân xã Giao Tân tỉnh Nam Định")</f>
        <v>UBND Ủy ban nhân dân xã Giao Tân tỉnh Nam Định</v>
      </c>
      <c r="C1297" s="12" t="s">
        <v>342</v>
      </c>
      <c r="F1297" s="5"/>
      <c r="G1297" s="5"/>
      <c r="H1297" s="5"/>
      <c r="I1297" s="2"/>
      <c r="J1297" s="2"/>
      <c r="K1297" s="2"/>
      <c r="L1297" s="2"/>
      <c r="M1297" s="2"/>
      <c r="N1297" s="5"/>
      <c r="O1297" s="5"/>
      <c r="P1297" s="5"/>
      <c r="Q1297" s="5"/>
    </row>
    <row r="1298" spans="1:17" ht="30" customHeight="1" x14ac:dyDescent="0.25">
      <c r="A1298" s="2">
        <v>10297</v>
      </c>
      <c r="B1298" s="3" t="s">
        <v>255</v>
      </c>
      <c r="C1298" s="14" t="s">
        <v>1</v>
      </c>
      <c r="F1298" s="5"/>
      <c r="G1298" s="5"/>
      <c r="H1298" s="5"/>
      <c r="I1298" s="2"/>
      <c r="J1298" s="2"/>
      <c r="K1298" s="2"/>
      <c r="L1298" s="2"/>
      <c r="M1298" s="2"/>
      <c r="N1298" s="5"/>
      <c r="O1298" s="5"/>
      <c r="P1298" s="5"/>
      <c r="Q1298" s="5"/>
    </row>
    <row r="1299" spans="1:17" ht="30" customHeight="1" x14ac:dyDescent="0.25">
      <c r="A1299" s="2">
        <v>10298</v>
      </c>
      <c r="B1299" s="3" t="str">
        <f>HYPERLINK("https://giaoyen.namdinh.gov.vn/to-chuc-bo-may", "UBND Ủy ban nhân dân xã Giao Yến tỉnh Nam Định")</f>
        <v>UBND Ủy ban nhân dân xã Giao Yến tỉnh Nam Định</v>
      </c>
      <c r="C1299" s="12" t="s">
        <v>342</v>
      </c>
      <c r="F1299" s="5"/>
      <c r="G1299" s="5"/>
      <c r="H1299" s="5"/>
      <c r="I1299" s="2"/>
      <c r="J1299" s="2"/>
      <c r="K1299" s="2"/>
      <c r="L1299" s="2"/>
      <c r="M1299" s="2"/>
      <c r="N1299" s="5"/>
      <c r="O1299" s="5"/>
      <c r="P1299" s="5"/>
      <c r="Q1299" s="5"/>
    </row>
    <row r="1300" spans="1:17" ht="30" customHeight="1" x14ac:dyDescent="0.25">
      <c r="A1300" s="2">
        <v>10299</v>
      </c>
      <c r="B1300" s="3" t="s">
        <v>256</v>
      </c>
      <c r="C1300" s="14" t="s">
        <v>1</v>
      </c>
      <c r="F1300" s="5"/>
      <c r="G1300" s="5"/>
      <c r="H1300" s="5"/>
      <c r="I1300" s="2"/>
      <c r="J1300" s="2"/>
      <c r="K1300" s="2"/>
      <c r="L1300" s="2"/>
      <c r="M1300" s="2"/>
      <c r="N1300" s="5"/>
      <c r="O1300" s="5"/>
      <c r="P1300" s="5"/>
      <c r="Q1300" s="5"/>
    </row>
    <row r="1301" spans="1:17" ht="30" customHeight="1" x14ac:dyDescent="0.25">
      <c r="A1301" s="2">
        <v>10300</v>
      </c>
      <c r="B1301" s="3" t="str">
        <f>HYPERLINK("https://giaoxuan.namdinh.gov.vn/to-chuc-bo-may", "UBND Ủy ban nhân dân xã Giao Xuân tỉnh Nam Định")</f>
        <v>UBND Ủy ban nhân dân xã Giao Xuân tỉnh Nam Định</v>
      </c>
      <c r="C1301" s="12" t="s">
        <v>342</v>
      </c>
      <c r="F1301" s="5"/>
      <c r="G1301" s="5"/>
      <c r="H1301" s="5"/>
      <c r="I1301" s="2"/>
      <c r="J1301" s="2"/>
      <c r="K1301" s="2"/>
      <c r="L1301" s="2"/>
      <c r="M1301" s="2"/>
      <c r="N1301" s="5"/>
      <c r="O1301" s="5"/>
      <c r="P1301" s="5"/>
      <c r="Q1301" s="5"/>
    </row>
    <row r="1302" spans="1:17" ht="30" customHeight="1" x14ac:dyDescent="0.25">
      <c r="A1302" s="2">
        <v>10301</v>
      </c>
      <c r="B1302" s="3" t="str">
        <f>HYPERLINK("https://www.facebook.com/p/C%C3%B4ng-an-x%C3%A3-Giao-Th%E1%BB%8Bnh-Giao-Th%E1%BB%A7y-Nam-%C4%90%E1%BB%8Bnh-100071767944737/", "Công an xã Giao Thịnh tỉnh Nam Định")</f>
        <v>Công an xã Giao Thịnh tỉnh Nam Định</v>
      </c>
      <c r="C1302" s="12" t="s">
        <v>342</v>
      </c>
      <c r="D1302" s="13" t="s">
        <v>343</v>
      </c>
      <c r="F1302" s="5"/>
      <c r="G1302" s="5"/>
      <c r="H1302" s="5"/>
      <c r="I1302" s="2"/>
      <c r="J1302" s="2"/>
      <c r="K1302" s="2"/>
      <c r="L1302" s="2"/>
      <c r="M1302" s="2"/>
      <c r="N1302" s="5"/>
      <c r="O1302" s="5"/>
      <c r="P1302" s="5"/>
      <c r="Q1302" s="5"/>
    </row>
    <row r="1303" spans="1:17" ht="30" customHeight="1" x14ac:dyDescent="0.25">
      <c r="A1303" s="2">
        <v>10302</v>
      </c>
      <c r="B1303" s="3" t="str">
        <f>HYPERLINK("https://giaothinh.namdinh.gov.vn/to-chuc-bo-may", "UBND Ủy ban nhân dân xã Giao Thịnh tỉnh Nam Định")</f>
        <v>UBND Ủy ban nhân dân xã Giao Thịnh tỉnh Nam Định</v>
      </c>
      <c r="C1303" s="12" t="s">
        <v>342</v>
      </c>
      <c r="F1303" s="5"/>
      <c r="G1303" s="5"/>
      <c r="H1303" s="5"/>
      <c r="I1303" s="2"/>
      <c r="J1303" s="2"/>
      <c r="K1303" s="2"/>
      <c r="L1303" s="2"/>
      <c r="M1303" s="2"/>
      <c r="N1303" s="5"/>
      <c r="O1303" s="5"/>
      <c r="P1303" s="5"/>
      <c r="Q1303" s="5"/>
    </row>
    <row r="1304" spans="1:17" ht="30" customHeight="1" x14ac:dyDescent="0.25">
      <c r="A1304" s="2">
        <v>10303</v>
      </c>
      <c r="B1304" s="3" t="str">
        <f>HYPERLINK("https://www.facebook.com/p/C%C3%B4ng-an-x%C3%A3-Giao-H%E1%BA%A3i-Giao-Thu%E1%BB%B7-Nam-%C4%90%E1%BB%8Bnh-100063358928324/", "Công an xã Giao Hải tỉnh Nam Định")</f>
        <v>Công an xã Giao Hải tỉnh Nam Định</v>
      </c>
      <c r="C1304" s="12" t="s">
        <v>342</v>
      </c>
      <c r="D1304" s="13" t="s">
        <v>343</v>
      </c>
      <c r="F1304" s="5"/>
      <c r="G1304" s="5"/>
      <c r="H1304" s="5"/>
      <c r="I1304" s="2"/>
      <c r="J1304" s="2"/>
      <c r="K1304" s="2"/>
      <c r="L1304" s="2"/>
      <c r="M1304" s="2"/>
      <c r="N1304" s="5"/>
      <c r="O1304" s="5"/>
      <c r="P1304" s="5"/>
      <c r="Q1304" s="5"/>
    </row>
    <row r="1305" spans="1:17" ht="30" customHeight="1" x14ac:dyDescent="0.25">
      <c r="A1305" s="2">
        <v>10304</v>
      </c>
      <c r="B1305" s="3" t="str">
        <f>HYPERLINK("https://giaohai.namdinh.gov.vn/to-chuc-bo-may", "UBND Ủy ban nhân dân xã Giao Hải tỉnh Nam Định")</f>
        <v>UBND Ủy ban nhân dân xã Giao Hải tỉnh Nam Định</v>
      </c>
      <c r="C1305" s="12" t="s">
        <v>342</v>
      </c>
      <c r="F1305" s="5"/>
      <c r="G1305" s="5"/>
      <c r="H1305" s="5"/>
      <c r="I1305" s="2"/>
      <c r="J1305" s="2"/>
      <c r="K1305" s="2"/>
      <c r="L1305" s="2"/>
      <c r="M1305" s="2"/>
      <c r="N1305" s="5"/>
      <c r="O1305" s="5"/>
      <c r="P1305" s="5"/>
      <c r="Q1305" s="5"/>
    </row>
    <row r="1306" spans="1:17" ht="30" customHeight="1" x14ac:dyDescent="0.25">
      <c r="A1306" s="2">
        <v>10305</v>
      </c>
      <c r="B1306" s="3" t="str">
        <f>HYPERLINK("https://www.facebook.com/p/C%C3%B4ng-an-x%C3%A3-B%E1%BA%A1ch-Long-100083207503327/", "Công an xã Bạch Long tỉnh Nam Định")</f>
        <v>Công an xã Bạch Long tỉnh Nam Định</v>
      </c>
      <c r="C1306" s="12" t="s">
        <v>342</v>
      </c>
      <c r="D1306" s="13" t="s">
        <v>343</v>
      </c>
      <c r="F1306" s="5"/>
      <c r="G1306" s="5"/>
      <c r="H1306" s="5"/>
      <c r="I1306" s="2"/>
      <c r="J1306" s="2"/>
      <c r="K1306" s="2"/>
      <c r="L1306" s="2"/>
      <c r="M1306" s="2"/>
      <c r="N1306" s="5"/>
      <c r="O1306" s="5"/>
      <c r="P1306" s="5"/>
      <c r="Q1306" s="5"/>
    </row>
    <row r="1307" spans="1:17" ht="30" customHeight="1" x14ac:dyDescent="0.25">
      <c r="A1307" s="2">
        <v>10306</v>
      </c>
      <c r="B1307" s="3" t="str">
        <f>HYPERLINK("https://bachlong.namdinh.gov.vn/co-cau-to-chuc", "UBND Ủy ban nhân dân xã Bạch Long tỉnh Nam Định")</f>
        <v>UBND Ủy ban nhân dân xã Bạch Long tỉnh Nam Định</v>
      </c>
      <c r="C1307" s="12" t="s">
        <v>342</v>
      </c>
      <c r="F1307" s="5"/>
      <c r="G1307" s="5"/>
      <c r="H1307" s="5"/>
      <c r="I1307" s="2"/>
      <c r="J1307" s="2"/>
      <c r="K1307" s="2"/>
      <c r="L1307" s="2"/>
      <c r="M1307" s="2"/>
      <c r="N1307" s="5"/>
      <c r="O1307" s="5"/>
      <c r="P1307" s="5"/>
      <c r="Q1307" s="5"/>
    </row>
    <row r="1308" spans="1:17" ht="30" customHeight="1" x14ac:dyDescent="0.25">
      <c r="A1308" s="2">
        <v>10307</v>
      </c>
      <c r="B1308" s="3" t="str">
        <f>HYPERLINK("https://www.facebook.com/xagiaolong/?locale=vi_VN", "Công an xã Giao Long tỉnh Nam Định")</f>
        <v>Công an xã Giao Long tỉnh Nam Định</v>
      </c>
      <c r="C1308" s="12" t="s">
        <v>342</v>
      </c>
      <c r="F1308" s="5"/>
      <c r="G1308" s="5"/>
      <c r="H1308" s="5"/>
      <c r="I1308" s="2"/>
      <c r="J1308" s="2"/>
      <c r="K1308" s="2"/>
      <c r="L1308" s="2"/>
      <c r="M1308" s="2"/>
      <c r="N1308" s="5"/>
      <c r="O1308" s="5"/>
      <c r="P1308" s="5"/>
      <c r="Q1308" s="5"/>
    </row>
    <row r="1309" spans="1:17" ht="30" customHeight="1" x14ac:dyDescent="0.25">
      <c r="A1309" s="2">
        <v>10308</v>
      </c>
      <c r="B1309" s="3" t="str">
        <f>HYPERLINK("https://giaolong.namdinh.gov.vn/co-cau-to-chuc", "UBND Ủy ban nhân dân xã Giao Long tỉnh Nam Định")</f>
        <v>UBND Ủy ban nhân dân xã Giao Long tỉnh Nam Định</v>
      </c>
      <c r="C1309" s="12" t="s">
        <v>342</v>
      </c>
      <c r="F1309" s="5"/>
      <c r="G1309" s="5"/>
      <c r="H1309" s="5"/>
      <c r="I1309" s="2"/>
      <c r="J1309" s="2"/>
      <c r="K1309" s="2"/>
      <c r="L1309" s="2"/>
      <c r="M1309" s="2"/>
      <c r="N1309" s="5"/>
      <c r="O1309" s="5"/>
      <c r="P1309" s="5"/>
      <c r="Q1309" s="5"/>
    </row>
    <row r="1310" spans="1:17" ht="30" customHeight="1" x14ac:dyDescent="0.25">
      <c r="A1310" s="2">
        <v>10309</v>
      </c>
      <c r="B1310" s="3" t="s">
        <v>257</v>
      </c>
      <c r="C1310" s="14" t="s">
        <v>1</v>
      </c>
      <c r="F1310" s="5"/>
      <c r="G1310" s="5"/>
      <c r="H1310" s="5"/>
      <c r="I1310" s="2"/>
      <c r="J1310" s="2"/>
      <c r="K1310" s="2"/>
      <c r="L1310" s="2"/>
      <c r="M1310" s="2"/>
      <c r="N1310" s="5"/>
      <c r="O1310" s="5"/>
      <c r="P1310" s="5"/>
      <c r="Q1310" s="5"/>
    </row>
    <row r="1311" spans="1:17" ht="30" customHeight="1" x14ac:dyDescent="0.25">
      <c r="A1311" s="2">
        <v>10310</v>
      </c>
      <c r="B1311" s="3" t="str">
        <f>HYPERLINK("https://giaophong.namdinh.gov.vn/to-chuc-bo-may", "UBND Ủy ban nhân dân xã Giao Phong tỉnh Nam Định")</f>
        <v>UBND Ủy ban nhân dân xã Giao Phong tỉnh Nam Định</v>
      </c>
      <c r="C1311" s="12" t="s">
        <v>342</v>
      </c>
      <c r="F1311" s="5"/>
      <c r="G1311" s="5"/>
      <c r="H1311" s="5"/>
      <c r="I1311" s="2"/>
      <c r="J1311" s="2"/>
      <c r="K1311" s="2"/>
      <c r="L1311" s="2"/>
      <c r="M1311" s="2"/>
      <c r="N1311" s="5"/>
      <c r="O1311" s="5"/>
      <c r="P1311" s="5"/>
      <c r="Q1311" s="5"/>
    </row>
    <row r="1312" spans="1:17" ht="30" customHeight="1" x14ac:dyDescent="0.25">
      <c r="A1312" s="2">
        <v>10311</v>
      </c>
      <c r="B1312" s="3" t="s">
        <v>258</v>
      </c>
      <c r="C1312" s="14" t="s">
        <v>1</v>
      </c>
      <c r="F1312" s="5"/>
      <c r="G1312" s="5"/>
      <c r="H1312" s="5"/>
      <c r="I1312" s="2"/>
      <c r="J1312" s="2"/>
      <c r="K1312" s="2"/>
      <c r="L1312" s="2"/>
      <c r="M1312" s="2"/>
      <c r="N1312" s="5"/>
      <c r="O1312" s="5"/>
      <c r="P1312" s="5"/>
      <c r="Q1312" s="5"/>
    </row>
    <row r="1313" spans="1:17" ht="30" customHeight="1" x14ac:dyDescent="0.25">
      <c r="A1313" s="2">
        <v>10312</v>
      </c>
      <c r="B1313" s="3" t="str">
        <f>HYPERLINK("https://ttyendinh-haihau.namdinh.gov.vn/", "UBND Ủy ban nhân dân thị trấn Yên Định tỉnh Nam Định")</f>
        <v>UBND Ủy ban nhân dân thị trấn Yên Định tỉnh Nam Định</v>
      </c>
      <c r="C1313" s="12" t="s">
        <v>342</v>
      </c>
      <c r="F1313" s="5"/>
      <c r="G1313" s="5"/>
      <c r="H1313" s="5"/>
      <c r="I1313" s="2"/>
      <c r="J1313" s="2"/>
      <c r="K1313" s="2"/>
      <c r="L1313" s="2"/>
      <c r="M1313" s="2"/>
      <c r="N1313" s="5"/>
      <c r="O1313" s="5"/>
      <c r="P1313" s="5"/>
      <c r="Q1313" s="5"/>
    </row>
    <row r="1314" spans="1:17" ht="30" customHeight="1" x14ac:dyDescent="0.25">
      <c r="A1314" s="2">
        <v>10313</v>
      </c>
      <c r="B1314" s="3" t="s">
        <v>259</v>
      </c>
      <c r="C1314" s="14" t="s">
        <v>1</v>
      </c>
      <c r="F1314" s="5"/>
      <c r="G1314" s="5"/>
      <c r="H1314" s="5"/>
      <c r="I1314" s="2"/>
      <c r="J1314" s="2"/>
      <c r="K1314" s="2"/>
      <c r="L1314" s="2"/>
      <c r="M1314" s="2"/>
      <c r="N1314" s="5"/>
      <c r="O1314" s="5"/>
      <c r="P1314" s="5"/>
      <c r="Q1314" s="5"/>
    </row>
    <row r="1315" spans="1:17" ht="30" customHeight="1" x14ac:dyDescent="0.25">
      <c r="A1315" s="2">
        <v>10314</v>
      </c>
      <c r="B1315" s="3" t="str">
        <f>HYPERLINK("https://ttcon-haihau.namdinh.gov.vn/", "UBND Ủy ban nhân dân thị trấn Cồn tỉnh Nam Định")</f>
        <v>UBND Ủy ban nhân dân thị trấn Cồn tỉnh Nam Định</v>
      </c>
      <c r="C1315" s="12" t="s">
        <v>342</v>
      </c>
      <c r="F1315" s="5"/>
      <c r="G1315" s="5"/>
      <c r="H1315" s="5"/>
      <c r="I1315" s="2"/>
      <c r="J1315" s="2"/>
      <c r="K1315" s="2"/>
      <c r="L1315" s="2"/>
      <c r="M1315" s="2"/>
      <c r="N1315" s="5"/>
      <c r="O1315" s="5"/>
      <c r="P1315" s="5"/>
      <c r="Q1315" s="5"/>
    </row>
    <row r="1316" spans="1:17" ht="30" customHeight="1" x14ac:dyDescent="0.25">
      <c r="A1316" s="2">
        <v>10315</v>
      </c>
      <c r="B1316" s="1" t="str">
        <f>HYPERLINK("https://www.facebook.com/profile.php?id=100083043897101", "Công an thị trấn Thịnh Long tỉnh Nam Định")</f>
        <v>Công an thị trấn Thịnh Long tỉnh Nam Định</v>
      </c>
      <c r="C1316" s="13" t="s">
        <v>342</v>
      </c>
      <c r="D1316" s="13" t="s">
        <v>343</v>
      </c>
      <c r="F1316" s="5"/>
      <c r="G1316" s="5"/>
      <c r="H1316" s="5"/>
      <c r="I1316" s="2"/>
      <c r="J1316" s="2"/>
      <c r="K1316" s="2"/>
      <c r="L1316" s="2"/>
      <c r="M1316" s="2"/>
      <c r="N1316" s="5"/>
      <c r="O1316" s="5"/>
      <c r="P1316" s="5"/>
      <c r="Q1316" s="5"/>
    </row>
    <row r="1317" spans="1:17" ht="30" customHeight="1" x14ac:dyDescent="0.25">
      <c r="A1317" s="2">
        <v>10316</v>
      </c>
      <c r="B1317" s="3" t="str">
        <f>HYPERLINK("https://ttthinhlong-haihau.namdinh.gov.vn/", "UBND Ủy ban nhân dân thị trấn Thịnh Long tỉnh Nam Định")</f>
        <v>UBND Ủy ban nhân dân thị trấn Thịnh Long tỉnh Nam Định</v>
      </c>
      <c r="C1317" s="12" t="s">
        <v>342</v>
      </c>
      <c r="F1317" s="5"/>
      <c r="G1317" s="5"/>
      <c r="H1317" s="5"/>
      <c r="I1317" s="2"/>
      <c r="J1317" s="2"/>
      <c r="K1317" s="2"/>
      <c r="L1317" s="2"/>
      <c r="M1317" s="2"/>
      <c r="N1317" s="5"/>
      <c r="O1317" s="5"/>
      <c r="P1317" s="5"/>
      <c r="Q1317" s="5"/>
    </row>
    <row r="1318" spans="1:17" ht="30" customHeight="1" x14ac:dyDescent="0.25">
      <c r="A1318" s="2">
        <v>10317</v>
      </c>
      <c r="B1318" s="3" t="str">
        <f>HYPERLINK("https://www.facebook.com/p/C%C3%B4ng-an-x%C3%A3-H%E1%BA%A3i-Nam-100083580162539/", "Công an xã Hải Nam tỉnh Nam Định")</f>
        <v>Công an xã Hải Nam tỉnh Nam Định</v>
      </c>
      <c r="C1318" s="12" t="s">
        <v>342</v>
      </c>
      <c r="D1318" s="13"/>
      <c r="F1318" s="5"/>
      <c r="G1318" s="5"/>
      <c r="H1318" s="5"/>
      <c r="I1318" s="2"/>
      <c r="J1318" s="2"/>
      <c r="K1318" s="2"/>
      <c r="L1318" s="2"/>
      <c r="M1318" s="2"/>
      <c r="N1318" s="5"/>
      <c r="O1318" s="5"/>
      <c r="P1318" s="5"/>
      <c r="Q1318" s="5"/>
    </row>
    <row r="1319" spans="1:17" ht="30" customHeight="1" x14ac:dyDescent="0.25">
      <c r="A1319" s="2">
        <v>10318</v>
      </c>
      <c r="B1319" s="3" t="str">
        <f>HYPERLINK("https://hainam-haihau.namdinh.gov.vn/", "UBND Ủy ban nhân dân xã Hải Nam tỉnh Nam Định")</f>
        <v>UBND Ủy ban nhân dân xã Hải Nam tỉnh Nam Định</v>
      </c>
      <c r="C1319" s="12" t="s">
        <v>342</v>
      </c>
      <c r="F1319" s="5"/>
      <c r="G1319" s="5"/>
      <c r="H1319" s="5"/>
      <c r="I1319" s="2"/>
      <c r="J1319" s="2"/>
      <c r="K1319" s="2"/>
      <c r="L1319" s="2"/>
      <c r="M1319" s="2"/>
      <c r="N1319" s="5"/>
      <c r="O1319" s="5"/>
      <c r="P1319" s="5"/>
      <c r="Q1319" s="5"/>
    </row>
    <row r="1320" spans="1:17" ht="30" customHeight="1" x14ac:dyDescent="0.25">
      <c r="A1320" s="2">
        <v>10319</v>
      </c>
      <c r="B1320" s="1" t="str">
        <f>HYPERLINK("", "Công an xã Hải Trung tỉnh Nam Định")</f>
        <v>Công an xã Hải Trung tỉnh Nam Định</v>
      </c>
      <c r="C1320" s="12" t="s">
        <v>342</v>
      </c>
      <c r="F1320" s="5"/>
      <c r="G1320" s="5"/>
      <c r="H1320" s="5"/>
      <c r="I1320" s="2"/>
      <c r="J1320" s="2"/>
      <c r="K1320" s="2"/>
      <c r="L1320" s="2"/>
      <c r="M1320" s="2"/>
      <c r="N1320" s="5"/>
      <c r="O1320" s="5"/>
      <c r="P1320" s="5"/>
      <c r="Q1320" s="5"/>
    </row>
    <row r="1321" spans="1:17" ht="30" customHeight="1" x14ac:dyDescent="0.25">
      <c r="A1321" s="2">
        <v>10320</v>
      </c>
      <c r="B1321" s="3" t="str">
        <f>HYPERLINK("https://haitrung-haihau.namdinh.gov.vn/", "UBND Ủy ban nhân dân xã Hải Trung tỉnh Nam Định")</f>
        <v>UBND Ủy ban nhân dân xã Hải Trung tỉnh Nam Định</v>
      </c>
      <c r="C1321" s="12" t="s">
        <v>342</v>
      </c>
      <c r="F1321" s="5"/>
      <c r="G1321" s="5"/>
      <c r="H1321" s="5"/>
      <c r="I1321" s="2"/>
      <c r="J1321" s="2"/>
      <c r="K1321" s="2"/>
      <c r="L1321" s="2"/>
      <c r="M1321" s="2"/>
      <c r="N1321" s="5"/>
      <c r="O1321" s="5"/>
      <c r="P1321" s="5"/>
      <c r="Q1321" s="5"/>
    </row>
    <row r="1322" spans="1:17" ht="30" customHeight="1" x14ac:dyDescent="0.25">
      <c r="A1322" s="2">
        <v>10321</v>
      </c>
      <c r="B1322" s="3" t="s">
        <v>260</v>
      </c>
      <c r="C1322" s="14" t="s">
        <v>1</v>
      </c>
      <c r="F1322" s="5"/>
      <c r="G1322" s="5"/>
      <c r="H1322" s="5"/>
      <c r="I1322" s="2"/>
      <c r="J1322" s="2"/>
      <c r="K1322" s="2"/>
      <c r="L1322" s="2"/>
      <c r="M1322" s="2"/>
      <c r="N1322" s="5"/>
      <c r="O1322" s="5"/>
      <c r="P1322" s="5"/>
      <c r="Q1322" s="5"/>
    </row>
    <row r="1323" spans="1:17" ht="30" customHeight="1" x14ac:dyDescent="0.25">
      <c r="A1323" s="2">
        <v>10322</v>
      </c>
      <c r="B1323" s="3" t="str">
        <f>HYPERLINK("https://dichvucong.namdinh.gov.vn/portaldvc/KenhTin/dich-vu-cong-truc-tuyen.aspx?_dv=B8911E8B-5B88-3AEE-FC4B-00387983DE3B", "UBND Ủy ban nhân dân xã Hải Vân tỉnh Nam Định")</f>
        <v>UBND Ủy ban nhân dân xã Hải Vân tỉnh Nam Định</v>
      </c>
      <c r="C1323" s="12" t="s">
        <v>342</v>
      </c>
      <c r="F1323" s="5"/>
      <c r="G1323" s="5"/>
      <c r="H1323" s="5"/>
      <c r="I1323" s="2"/>
      <c r="J1323" s="2"/>
      <c r="K1323" s="2"/>
      <c r="L1323" s="2"/>
      <c r="M1323" s="2"/>
      <c r="N1323" s="5"/>
      <c r="O1323" s="5"/>
      <c r="P1323" s="5"/>
      <c r="Q1323" s="5"/>
    </row>
    <row r="1324" spans="1:17" ht="30" customHeight="1" x14ac:dyDescent="0.25">
      <c r="A1324" s="2">
        <v>10323</v>
      </c>
      <c r="B1324" s="3" t="str">
        <f>HYPERLINK("https://www.facebook.com/p/C%C3%B4ng-an-x%C3%A3-H%E1%BA%A3i-Minh-100083555441480/", "Công an xã Hải Minh tỉnh Nam Định")</f>
        <v>Công an xã Hải Minh tỉnh Nam Định</v>
      </c>
      <c r="C1324" s="12" t="s">
        <v>342</v>
      </c>
      <c r="F1324" s="5"/>
      <c r="G1324" s="5"/>
      <c r="H1324" s="5"/>
      <c r="I1324" s="2"/>
      <c r="J1324" s="2"/>
      <c r="K1324" s="2"/>
      <c r="L1324" s="2"/>
      <c r="M1324" s="2"/>
      <c r="N1324" s="5"/>
      <c r="O1324" s="5"/>
      <c r="P1324" s="5"/>
      <c r="Q1324" s="5"/>
    </row>
    <row r="1325" spans="1:17" ht="30" customHeight="1" x14ac:dyDescent="0.25">
      <c r="A1325" s="2">
        <v>10324</v>
      </c>
      <c r="B1325" s="3" t="str">
        <f>HYPERLINK("https://dichvucong.namdinh.gov.vn/portaldvc/KenhTin/dich-vu-cong-truc-tuyen.aspx?_dv=C666E67E-8F0F-EEA2-2BE7-12096309819B", "UBND Ủy ban nhân dân xã Hải Minh tỉnh Nam Định")</f>
        <v>UBND Ủy ban nhân dân xã Hải Minh tỉnh Nam Định</v>
      </c>
      <c r="C1325" s="12" t="s">
        <v>342</v>
      </c>
      <c r="F1325" s="5"/>
      <c r="G1325" s="5"/>
      <c r="H1325" s="5"/>
      <c r="I1325" s="2"/>
      <c r="J1325" s="2"/>
      <c r="K1325" s="2"/>
      <c r="L1325" s="2"/>
      <c r="M1325" s="2"/>
      <c r="N1325" s="5"/>
      <c r="O1325" s="5"/>
      <c r="P1325" s="5"/>
      <c r="Q1325" s="5"/>
    </row>
    <row r="1326" spans="1:17" ht="30" customHeight="1" x14ac:dyDescent="0.25">
      <c r="A1326" s="2">
        <v>10325</v>
      </c>
      <c r="B1326" s="3" t="s">
        <v>261</v>
      </c>
      <c r="C1326" s="14" t="s">
        <v>1</v>
      </c>
      <c r="D1326" s="11" t="s">
        <v>343</v>
      </c>
      <c r="F1326" s="5"/>
      <c r="G1326" s="5"/>
      <c r="H1326" s="5"/>
      <c r="I1326" s="2"/>
      <c r="J1326" s="2"/>
      <c r="K1326" s="2"/>
      <c r="L1326" s="2"/>
      <c r="M1326" s="2"/>
      <c r="N1326" s="5"/>
      <c r="O1326" s="5"/>
      <c r="P1326" s="5"/>
      <c r="Q1326" s="5"/>
    </row>
    <row r="1327" spans="1:17" ht="30" customHeight="1" x14ac:dyDescent="0.25">
      <c r="A1327" s="2">
        <v>10326</v>
      </c>
      <c r="B1327" s="3" t="str">
        <f>HYPERLINK("https://haianh-haihau.namdinh.gov.vn/", "UBND Ủy ban nhân dân xã Hải Anh tỉnh Nam Định")</f>
        <v>UBND Ủy ban nhân dân xã Hải Anh tỉnh Nam Định</v>
      </c>
      <c r="C1327" s="12" t="s">
        <v>342</v>
      </c>
      <c r="F1327" s="5"/>
      <c r="G1327" s="5"/>
      <c r="H1327" s="5"/>
      <c r="I1327" s="2"/>
      <c r="J1327" s="2"/>
      <c r="K1327" s="2"/>
      <c r="L1327" s="2"/>
      <c r="M1327" s="2"/>
      <c r="N1327" s="5"/>
      <c r="O1327" s="5"/>
      <c r="P1327" s="5"/>
      <c r="Q1327" s="5"/>
    </row>
    <row r="1328" spans="1:17" ht="30" customHeight="1" x14ac:dyDescent="0.25">
      <c r="A1328" s="2">
        <v>10327</v>
      </c>
      <c r="B1328" s="3" t="str">
        <f>HYPERLINK("https://www.facebook.com/p/C%C3%B4ng-an-X%C3%A3-H%E1%BA%A3i-H%C6%B0ng-100072486316808/?locale=vi_VN", "Công an xã Hải Hưng tỉnh Nam Định")</f>
        <v>Công an xã Hải Hưng tỉnh Nam Định</v>
      </c>
      <c r="C1328" s="12" t="s">
        <v>342</v>
      </c>
      <c r="D1328" s="13" t="s">
        <v>343</v>
      </c>
      <c r="F1328" s="5"/>
      <c r="G1328" s="5"/>
      <c r="H1328" s="5"/>
      <c r="I1328" s="2"/>
      <c r="J1328" s="2"/>
      <c r="K1328" s="2"/>
      <c r="L1328" s="2"/>
      <c r="M1328" s="2"/>
      <c r="N1328" s="5"/>
      <c r="O1328" s="5"/>
      <c r="P1328" s="5"/>
      <c r="Q1328" s="5"/>
    </row>
    <row r="1329" spans="1:17" ht="30" customHeight="1" x14ac:dyDescent="0.25">
      <c r="A1329" s="2">
        <v>10328</v>
      </c>
      <c r="B1329" s="3" t="str">
        <f>HYPERLINK("https://haihung-haihau.namdinh.gov.vn/", "UBND Ủy ban nhân dân xã Hải Hưng tỉnh Nam Định")</f>
        <v>UBND Ủy ban nhân dân xã Hải Hưng tỉnh Nam Định</v>
      </c>
      <c r="C1329" s="12" t="s">
        <v>342</v>
      </c>
      <c r="F1329" s="5"/>
      <c r="G1329" s="5"/>
      <c r="H1329" s="5"/>
      <c r="I1329" s="2"/>
      <c r="J1329" s="2"/>
      <c r="K1329" s="2"/>
      <c r="L1329" s="2"/>
      <c r="M1329" s="2"/>
      <c r="N1329" s="5"/>
      <c r="O1329" s="5"/>
      <c r="P1329" s="5"/>
      <c r="Q1329" s="5"/>
    </row>
    <row r="1330" spans="1:17" ht="30" customHeight="1" x14ac:dyDescent="0.25">
      <c r="A1330" s="2">
        <v>10329</v>
      </c>
      <c r="B1330" s="1" t="str">
        <f>HYPERLINK("", "Công an xã Hải Bắc tỉnh Nam Định")</f>
        <v>Công an xã Hải Bắc tỉnh Nam Định</v>
      </c>
      <c r="C1330" s="13" t="s">
        <v>342</v>
      </c>
      <c r="F1330" s="5"/>
      <c r="G1330" s="5"/>
      <c r="H1330" s="5"/>
      <c r="I1330" s="2"/>
      <c r="J1330" s="2"/>
      <c r="K1330" s="2"/>
      <c r="L1330" s="2"/>
      <c r="M1330" s="2"/>
      <c r="N1330" s="5"/>
      <c r="O1330" s="5"/>
      <c r="P1330" s="5"/>
      <c r="Q1330" s="5"/>
    </row>
    <row r="1331" spans="1:17" ht="30" customHeight="1" x14ac:dyDescent="0.25">
      <c r="A1331" s="2">
        <v>10330</v>
      </c>
      <c r="B1331" s="3" t="str">
        <f>HYPERLINK("https://haihau.namdinh.gov.vn/", "UBND Ủy ban nhân dân xã Hải Bắc tỉnh Nam Định")</f>
        <v>UBND Ủy ban nhân dân xã Hải Bắc tỉnh Nam Định</v>
      </c>
      <c r="C1331" s="12" t="s">
        <v>342</v>
      </c>
      <c r="F1331" s="5"/>
      <c r="G1331" s="5"/>
      <c r="H1331" s="5"/>
      <c r="I1331" s="2"/>
      <c r="J1331" s="2"/>
      <c r="K1331" s="2"/>
      <c r="L1331" s="2"/>
      <c r="M1331" s="2"/>
      <c r="N1331" s="5"/>
      <c r="O1331" s="5"/>
      <c r="P1331" s="5"/>
      <c r="Q1331" s="5"/>
    </row>
    <row r="1332" spans="1:17" ht="30" customHeight="1" x14ac:dyDescent="0.25">
      <c r="A1332" s="2">
        <v>10331</v>
      </c>
      <c r="B1332" s="3" t="str">
        <f>HYPERLINK("https://www.facebook.com/p/C%C3%B4ng-an-x%C3%A3-H%E1%BA%A3i-Ph%C3%BAc-100082844531282/", "Công an xã Hải Phúc tỉnh Nam Định")</f>
        <v>Công an xã Hải Phúc tỉnh Nam Định</v>
      </c>
      <c r="C1332" s="12" t="s">
        <v>342</v>
      </c>
      <c r="F1332" s="5"/>
      <c r="G1332" s="5"/>
      <c r="H1332" s="5"/>
      <c r="I1332" s="2"/>
      <c r="J1332" s="2"/>
      <c r="K1332" s="2"/>
      <c r="L1332" s="2"/>
      <c r="M1332" s="2"/>
      <c r="N1332" s="5"/>
      <c r="O1332" s="5"/>
      <c r="P1332" s="5"/>
      <c r="Q1332" s="5"/>
    </row>
    <row r="1333" spans="1:17" ht="30" customHeight="1" x14ac:dyDescent="0.25">
      <c r="A1333" s="2">
        <v>10332</v>
      </c>
      <c r="B1333" s="3" t="str">
        <f>HYPERLINK("https://dichvucong.namdinh.gov.vn/portaldvc/KenhTin/dich-vu-cong-truc-tuyen.aspx?_dv=D07E43AF-AAB8-18D8-01CA-24DC89019F0D", "UBND Ủy ban nhân dân xã Hải Phúc tỉnh Nam Định")</f>
        <v>UBND Ủy ban nhân dân xã Hải Phúc tỉnh Nam Định</v>
      </c>
      <c r="C1333" s="12" t="s">
        <v>342</v>
      </c>
      <c r="F1333" s="5"/>
      <c r="G1333" s="5"/>
      <c r="H1333" s="5"/>
      <c r="I1333" s="2"/>
      <c r="J1333" s="2"/>
      <c r="K1333" s="2"/>
      <c r="L1333" s="2"/>
      <c r="M1333" s="2"/>
      <c r="N1333" s="5"/>
      <c r="O1333" s="5"/>
      <c r="P1333" s="5"/>
      <c r="Q1333" s="5"/>
    </row>
    <row r="1334" spans="1:17" ht="30" customHeight="1" x14ac:dyDescent="0.25">
      <c r="A1334" s="2">
        <v>10333</v>
      </c>
      <c r="B1334" s="3" t="s">
        <v>262</v>
      </c>
      <c r="C1334" s="14" t="s">
        <v>1</v>
      </c>
      <c r="D1334" s="13" t="s">
        <v>343</v>
      </c>
      <c r="F1334" s="5"/>
      <c r="G1334" s="5"/>
      <c r="H1334" s="5"/>
      <c r="I1334" s="2"/>
      <c r="J1334" s="2"/>
      <c r="K1334" s="2"/>
      <c r="L1334" s="2"/>
      <c r="M1334" s="2"/>
      <c r="N1334" s="5"/>
      <c r="O1334" s="5"/>
      <c r="P1334" s="5"/>
      <c r="Q1334" s="5"/>
    </row>
    <row r="1335" spans="1:17" ht="30" customHeight="1" x14ac:dyDescent="0.25">
      <c r="A1335" s="2">
        <v>10334</v>
      </c>
      <c r="B1335" s="3" t="str">
        <f>HYPERLINK("https://haihau.namdinh.gov.vn/", "UBND Ủy ban nhân dân xã Hải Thanh tỉnh Nam Định")</f>
        <v>UBND Ủy ban nhân dân xã Hải Thanh tỉnh Nam Định</v>
      </c>
      <c r="C1335" s="12" t="s">
        <v>342</v>
      </c>
      <c r="F1335" s="5"/>
      <c r="G1335" s="5"/>
      <c r="H1335" s="5"/>
      <c r="I1335" s="2"/>
      <c r="J1335" s="2"/>
      <c r="K1335" s="2"/>
      <c r="L1335" s="2"/>
      <c r="M1335" s="2"/>
      <c r="N1335" s="5"/>
      <c r="O1335" s="5"/>
      <c r="P1335" s="5"/>
      <c r="Q1335" s="5"/>
    </row>
    <row r="1336" spans="1:17" ht="30" customHeight="1" x14ac:dyDescent="0.25">
      <c r="A1336" s="2">
        <v>10335</v>
      </c>
      <c r="B1336" s="3" t="s">
        <v>263</v>
      </c>
      <c r="C1336" s="14" t="s">
        <v>1</v>
      </c>
      <c r="D1336" s="13" t="s">
        <v>343</v>
      </c>
      <c r="F1336" s="5"/>
      <c r="G1336" s="5"/>
      <c r="H1336" s="5"/>
      <c r="I1336" s="2"/>
      <c r="J1336" s="2"/>
      <c r="K1336" s="2"/>
      <c r="L1336" s="2"/>
      <c r="M1336" s="2"/>
      <c r="N1336" s="5"/>
      <c r="O1336" s="5"/>
      <c r="P1336" s="5"/>
      <c r="Q1336" s="5"/>
    </row>
    <row r="1337" spans="1:17" ht="30" customHeight="1" x14ac:dyDescent="0.25">
      <c r="A1337" s="2">
        <v>10336</v>
      </c>
      <c r="B1337" s="3" t="str">
        <f>HYPERLINK("https://dichvucong.namdinh.gov.vn/portaldvc/KenhTin/dich-vu-cong-truc-tuyen.aspx?_dv=137CA739-E514-3A7C-D1E6-C7D19BE904C3", "UBND Ủy ban nhân dân xã Hải Hà tỉnh Nam Định")</f>
        <v>UBND Ủy ban nhân dân xã Hải Hà tỉnh Nam Định</v>
      </c>
      <c r="C1337" s="12" t="s">
        <v>342</v>
      </c>
      <c r="F1337" s="5"/>
      <c r="G1337" s="5"/>
      <c r="H1337" s="5"/>
      <c r="I1337" s="2"/>
      <c r="J1337" s="2"/>
      <c r="K1337" s="2"/>
      <c r="L1337" s="2"/>
      <c r="M1337" s="2"/>
      <c r="N1337" s="5"/>
      <c r="O1337" s="5"/>
      <c r="P1337" s="5"/>
      <c r="Q1337" s="5"/>
    </row>
    <row r="1338" spans="1:17" ht="30" customHeight="1" x14ac:dyDescent="0.25">
      <c r="A1338" s="2">
        <v>10337</v>
      </c>
      <c r="B1338" s="3" t="s">
        <v>264</v>
      </c>
      <c r="C1338" s="14" t="s">
        <v>1</v>
      </c>
      <c r="D1338" s="13" t="s">
        <v>343</v>
      </c>
      <c r="F1338" s="5"/>
      <c r="G1338" s="5"/>
      <c r="H1338" s="5"/>
      <c r="I1338" s="2"/>
      <c r="J1338" s="2"/>
      <c r="K1338" s="2"/>
      <c r="L1338" s="2"/>
      <c r="M1338" s="2"/>
      <c r="N1338" s="5"/>
      <c r="O1338" s="5"/>
      <c r="P1338" s="5"/>
      <c r="Q1338" s="5"/>
    </row>
    <row r="1339" spans="1:17" ht="30" customHeight="1" x14ac:dyDescent="0.25">
      <c r="A1339" s="2">
        <v>10338</v>
      </c>
      <c r="B1339" s="3" t="str">
        <f>HYPERLINK("https://hcc.namdinh.gov.vn/portaldvc/KenhTin/dich-vu-cong-truc-tuyen.aspx?_dv=88D0C22F-B216-E062-0BD3-72E284FD509F", "UBND Ủy ban nhân dân xã Hải Long tỉnh Nam Định")</f>
        <v>UBND Ủy ban nhân dân xã Hải Long tỉnh Nam Định</v>
      </c>
      <c r="C1339" s="12" t="s">
        <v>342</v>
      </c>
      <c r="F1339" s="5"/>
      <c r="G1339" s="5"/>
      <c r="H1339" s="5"/>
      <c r="I1339" s="2"/>
      <c r="J1339" s="2"/>
      <c r="K1339" s="2"/>
      <c r="L1339" s="2"/>
      <c r="M1339" s="2"/>
      <c r="N1339" s="5"/>
      <c r="O1339" s="5"/>
      <c r="P1339" s="5"/>
      <c r="Q1339" s="5"/>
    </row>
    <row r="1340" spans="1:17" ht="30" customHeight="1" x14ac:dyDescent="0.25">
      <c r="A1340" s="2">
        <v>10339</v>
      </c>
      <c r="B1340" s="3" t="s">
        <v>265</v>
      </c>
      <c r="C1340" s="14" t="s">
        <v>1</v>
      </c>
      <c r="D1340" s="13" t="s">
        <v>343</v>
      </c>
      <c r="F1340" s="5"/>
      <c r="G1340" s="5"/>
      <c r="H1340" s="5"/>
      <c r="I1340" s="2"/>
      <c r="J1340" s="2"/>
      <c r="K1340" s="2"/>
      <c r="L1340" s="2"/>
      <c r="M1340" s="2"/>
      <c r="N1340" s="5"/>
      <c r="O1340" s="5"/>
      <c r="P1340" s="5"/>
      <c r="Q1340" s="5"/>
    </row>
    <row r="1341" spans="1:17" ht="30" customHeight="1" x14ac:dyDescent="0.25">
      <c r="A1341" s="2">
        <v>10340</v>
      </c>
      <c r="B1341" s="3" t="str">
        <f>HYPERLINK("https://dichvucong.namdinh.gov.vn/portaldvc/KenhTin/dich-vu-cong-truc-tuyen.aspx?_dv=E45026D9-2255-FA13-012E-8DFA6152FFB3", "UBND Ủy ban nhân dân xã Hải Phương tỉnh Nam Định")</f>
        <v>UBND Ủy ban nhân dân xã Hải Phương tỉnh Nam Định</v>
      </c>
      <c r="C1341" s="12" t="s">
        <v>342</v>
      </c>
      <c r="F1341" s="5"/>
      <c r="G1341" s="5"/>
      <c r="H1341" s="5"/>
      <c r="I1341" s="2"/>
      <c r="J1341" s="2"/>
      <c r="K1341" s="2"/>
      <c r="L1341" s="2"/>
      <c r="M1341" s="2"/>
      <c r="N1341" s="5"/>
      <c r="O1341" s="5"/>
      <c r="P1341" s="5"/>
      <c r="Q1341" s="5"/>
    </row>
    <row r="1342" spans="1:17" ht="30" customHeight="1" x14ac:dyDescent="0.25">
      <c r="A1342" s="2">
        <v>10341</v>
      </c>
      <c r="B1342" s="3" t="s">
        <v>266</v>
      </c>
      <c r="C1342" s="14" t="s">
        <v>1</v>
      </c>
      <c r="D1342" s="13" t="s">
        <v>343</v>
      </c>
      <c r="F1342" s="5"/>
      <c r="G1342" s="5"/>
      <c r="H1342" s="5"/>
      <c r="I1342" s="2"/>
      <c r="J1342" s="2"/>
      <c r="K1342" s="2"/>
      <c r="L1342" s="2"/>
      <c r="M1342" s="2"/>
      <c r="N1342" s="5"/>
      <c r="O1342" s="5"/>
      <c r="P1342" s="5"/>
      <c r="Q1342" s="5"/>
    </row>
    <row r="1343" spans="1:17" ht="30" customHeight="1" x14ac:dyDescent="0.25">
      <c r="A1343" s="2">
        <v>10342</v>
      </c>
      <c r="B1343" s="3" t="str">
        <f>HYPERLINK("https://haiduong-haihau.namdinh.gov.vn/", "UBND Ủy ban nhân dân xã Hải Đường tỉnh Nam Định")</f>
        <v>UBND Ủy ban nhân dân xã Hải Đường tỉnh Nam Định</v>
      </c>
      <c r="C1343" s="12" t="s">
        <v>342</v>
      </c>
      <c r="F1343" s="5"/>
      <c r="G1343" s="5"/>
      <c r="H1343" s="5"/>
      <c r="I1343" s="2"/>
      <c r="J1343" s="2"/>
      <c r="K1343" s="2"/>
      <c r="L1343" s="2"/>
      <c r="M1343" s="2"/>
      <c r="N1343" s="5"/>
      <c r="O1343" s="5"/>
      <c r="P1343" s="5"/>
      <c r="Q1343" s="5"/>
    </row>
    <row r="1344" spans="1:17" ht="30" customHeight="1" x14ac:dyDescent="0.25">
      <c r="A1344" s="2">
        <v>10343</v>
      </c>
      <c r="B1344" s="3" t="s">
        <v>267</v>
      </c>
      <c r="C1344" s="14" t="s">
        <v>1</v>
      </c>
      <c r="F1344" s="5"/>
      <c r="G1344" s="5"/>
      <c r="H1344" s="5"/>
      <c r="I1344" s="2"/>
      <c r="J1344" s="2"/>
      <c r="K1344" s="2"/>
      <c r="L1344" s="2"/>
      <c r="M1344" s="2"/>
      <c r="N1344" s="5"/>
      <c r="O1344" s="5"/>
      <c r="P1344" s="5"/>
      <c r="Q1344" s="5"/>
    </row>
    <row r="1345" spans="1:17" ht="30" customHeight="1" x14ac:dyDescent="0.25">
      <c r="A1345" s="2">
        <v>10344</v>
      </c>
      <c r="B1345" s="3" t="str">
        <f>HYPERLINK("https://haihau.namdinh.gov.vn/", "UBND Ủy ban nhân dân xã Hải Lộc tỉnh Nam Định")</f>
        <v>UBND Ủy ban nhân dân xã Hải Lộc tỉnh Nam Định</v>
      </c>
      <c r="C1345" s="12" t="s">
        <v>342</v>
      </c>
      <c r="F1345" s="5"/>
      <c r="G1345" s="5"/>
      <c r="H1345" s="5"/>
      <c r="I1345" s="2"/>
      <c r="J1345" s="2"/>
      <c r="K1345" s="2"/>
      <c r="L1345" s="2"/>
      <c r="M1345" s="2"/>
      <c r="N1345" s="5"/>
      <c r="O1345" s="5"/>
      <c r="P1345" s="5"/>
      <c r="Q1345" s="5"/>
    </row>
    <row r="1346" spans="1:17" ht="30" customHeight="1" x14ac:dyDescent="0.25">
      <c r="A1346" s="2">
        <v>10345</v>
      </c>
      <c r="B1346" s="3" t="s">
        <v>268</v>
      </c>
      <c r="C1346" s="14" t="s">
        <v>1</v>
      </c>
      <c r="D1346" s="13" t="s">
        <v>343</v>
      </c>
      <c r="F1346" s="5"/>
      <c r="G1346" s="5"/>
      <c r="H1346" s="5"/>
      <c r="I1346" s="2"/>
      <c r="J1346" s="2"/>
      <c r="K1346" s="2"/>
      <c r="L1346" s="2"/>
      <c r="M1346" s="2"/>
      <c r="N1346" s="5"/>
      <c r="O1346" s="5"/>
      <c r="P1346" s="5"/>
      <c r="Q1346" s="5"/>
    </row>
    <row r="1347" spans="1:17" ht="30" customHeight="1" x14ac:dyDescent="0.25">
      <c r="A1347" s="2">
        <v>10346</v>
      </c>
      <c r="B1347" s="3" t="str">
        <f>HYPERLINK("https://haiquang-haihau.namdinh.gov.vn/", "UBND Ủy ban nhân dân xã Hải Quang tỉnh Nam Định")</f>
        <v>UBND Ủy ban nhân dân xã Hải Quang tỉnh Nam Định</v>
      </c>
      <c r="C1347" s="12" t="s">
        <v>342</v>
      </c>
      <c r="F1347" s="5"/>
      <c r="G1347" s="5"/>
      <c r="H1347" s="5"/>
      <c r="I1347" s="2"/>
      <c r="J1347" s="2"/>
      <c r="K1347" s="2"/>
      <c r="L1347" s="2"/>
      <c r="M1347" s="2"/>
      <c r="N1347" s="5"/>
      <c r="O1347" s="5"/>
      <c r="P1347" s="5"/>
      <c r="Q1347" s="5"/>
    </row>
    <row r="1348" spans="1:17" ht="30" customHeight="1" x14ac:dyDescent="0.25">
      <c r="A1348" s="2">
        <v>10347</v>
      </c>
      <c r="B1348" s="3" t="s">
        <v>269</v>
      </c>
      <c r="C1348" s="14" t="s">
        <v>1</v>
      </c>
      <c r="D1348" s="13" t="s">
        <v>343</v>
      </c>
      <c r="F1348" s="5"/>
      <c r="G1348" s="5"/>
      <c r="H1348" s="5"/>
      <c r="I1348" s="2"/>
      <c r="J1348" s="2"/>
      <c r="K1348" s="2"/>
      <c r="L1348" s="2"/>
      <c r="M1348" s="2"/>
      <c r="N1348" s="5"/>
      <c r="O1348" s="5"/>
      <c r="P1348" s="5"/>
      <c r="Q1348" s="5"/>
    </row>
    <row r="1349" spans="1:17" ht="30" customHeight="1" x14ac:dyDescent="0.25">
      <c r="A1349" s="2">
        <v>10348</v>
      </c>
      <c r="B1349" s="3" t="str">
        <f>HYPERLINK("https://haidong-haihau.namdinh.gov.vn/", "UBND Ủy ban nhân dân xã Hải Đông tỉnh Nam Định")</f>
        <v>UBND Ủy ban nhân dân xã Hải Đông tỉnh Nam Định</v>
      </c>
      <c r="C1349" s="12" t="s">
        <v>342</v>
      </c>
      <c r="F1349" s="5"/>
      <c r="G1349" s="5"/>
      <c r="H1349" s="5"/>
      <c r="I1349" s="2"/>
      <c r="J1349" s="2"/>
      <c r="K1349" s="2"/>
      <c r="L1349" s="2"/>
      <c r="M1349" s="2"/>
      <c r="N1349" s="5"/>
      <c r="O1349" s="5"/>
      <c r="P1349" s="5"/>
      <c r="Q1349" s="5"/>
    </row>
    <row r="1350" spans="1:17" ht="30" customHeight="1" x14ac:dyDescent="0.25">
      <c r="A1350" s="2">
        <v>10349</v>
      </c>
      <c r="B1350" s="3" t="str">
        <f>HYPERLINK("https://www.facebook.com/p/C%C3%B4ng-an-x%C3%A3-H%E1%BA%A3i-S%C6%A1n-100083117122927/", "Công an xã Hải Sơn tỉnh Nam Định")</f>
        <v>Công an xã Hải Sơn tỉnh Nam Định</v>
      </c>
      <c r="C1350" s="12" t="s">
        <v>342</v>
      </c>
      <c r="D1350" s="13" t="s">
        <v>343</v>
      </c>
      <c r="F1350" s="5"/>
      <c r="G1350" s="5"/>
      <c r="H1350" s="5"/>
      <c r="I1350" s="2"/>
      <c r="J1350" s="2"/>
      <c r="K1350" s="2"/>
      <c r="L1350" s="2"/>
      <c r="M1350" s="2"/>
      <c r="N1350" s="5"/>
      <c r="O1350" s="5"/>
      <c r="P1350" s="5"/>
      <c r="Q1350" s="5"/>
    </row>
    <row r="1351" spans="1:17" ht="30" customHeight="1" x14ac:dyDescent="0.25">
      <c r="A1351" s="2">
        <v>10350</v>
      </c>
      <c r="B1351" s="3" t="str">
        <f>HYPERLINK("https://haison-haihau.namdinh.gov.vn/", "UBND Ủy ban nhân dân xã Hải Sơn tỉnh Nam Định")</f>
        <v>UBND Ủy ban nhân dân xã Hải Sơn tỉnh Nam Định</v>
      </c>
      <c r="C1351" s="12" t="s">
        <v>342</v>
      </c>
      <c r="F1351" s="5"/>
      <c r="G1351" s="5"/>
      <c r="H1351" s="5"/>
      <c r="I1351" s="2"/>
      <c r="J1351" s="2"/>
      <c r="K1351" s="2"/>
      <c r="L1351" s="2"/>
      <c r="M1351" s="2"/>
      <c r="N1351" s="5"/>
      <c r="O1351" s="5"/>
      <c r="P1351" s="5"/>
      <c r="Q1351" s="5"/>
    </row>
    <row r="1352" spans="1:17" ht="30" customHeight="1" x14ac:dyDescent="0.25">
      <c r="A1352" s="2">
        <v>10351</v>
      </c>
      <c r="B1352" s="3" t="s">
        <v>270</v>
      </c>
      <c r="C1352" s="14" t="s">
        <v>1</v>
      </c>
      <c r="F1352" s="5"/>
      <c r="G1352" s="5"/>
      <c r="H1352" s="5"/>
      <c r="I1352" s="2"/>
      <c r="J1352" s="2"/>
      <c r="K1352" s="2"/>
      <c r="L1352" s="2"/>
      <c r="M1352" s="2"/>
      <c r="N1352" s="5"/>
      <c r="O1352" s="5"/>
      <c r="P1352" s="5"/>
      <c r="Q1352" s="5"/>
    </row>
    <row r="1353" spans="1:17" ht="30" customHeight="1" x14ac:dyDescent="0.25">
      <c r="A1353" s="2">
        <v>10352</v>
      </c>
      <c r="B1353" s="3" t="str">
        <f>HYPERLINK("https://dichvucong.namdinh.gov.vn/portaldvc/KenhTin/dich-vu-cong-truc-tuyen.aspx?_dv=642CEE6C-959C-92EE-E898-7C8A1B50713D", "UBND Ủy ban nhân dân xã Hải Tân tỉnh Nam Định")</f>
        <v>UBND Ủy ban nhân dân xã Hải Tân tỉnh Nam Định</v>
      </c>
      <c r="C1353" s="12" t="s">
        <v>342</v>
      </c>
      <c r="F1353" s="5"/>
      <c r="G1353" s="5"/>
      <c r="H1353" s="5"/>
      <c r="I1353" s="2"/>
      <c r="J1353" s="2"/>
      <c r="K1353" s="2"/>
      <c r="L1353" s="2"/>
      <c r="M1353" s="2"/>
      <c r="N1353" s="5"/>
      <c r="O1353" s="5"/>
      <c r="P1353" s="5"/>
      <c r="Q1353" s="5"/>
    </row>
    <row r="1354" spans="1:17" ht="30" customHeight="1" x14ac:dyDescent="0.25">
      <c r="A1354" s="2">
        <v>10353</v>
      </c>
      <c r="B1354" s="1" t="str">
        <f>HYPERLINK("", "Công an xã Hải Toàn tỉnh Nam Định")</f>
        <v>Công an xã Hải Toàn tỉnh Nam Định</v>
      </c>
      <c r="C1354" s="13" t="s">
        <v>342</v>
      </c>
      <c r="F1354" s="5"/>
      <c r="G1354" s="5"/>
      <c r="H1354" s="5"/>
      <c r="I1354" s="2"/>
      <c r="J1354" s="2"/>
      <c r="K1354" s="2"/>
      <c r="L1354" s="2"/>
      <c r="M1354" s="2"/>
      <c r="N1354" s="5"/>
      <c r="O1354" s="5"/>
      <c r="P1354" s="5"/>
      <c r="Q1354" s="5"/>
    </row>
    <row r="1355" spans="1:17" ht="30" customHeight="1" x14ac:dyDescent="0.25">
      <c r="A1355" s="2">
        <v>10354</v>
      </c>
      <c r="B1355" s="3" t="str">
        <f>HYPERLINK("https://haihau.namdinh.gov.vn/", "UBND Ủy ban nhân dân xã Hải Toàn tỉnh Nam Định")</f>
        <v>UBND Ủy ban nhân dân xã Hải Toàn tỉnh Nam Định</v>
      </c>
      <c r="C1355" s="12" t="s">
        <v>342</v>
      </c>
      <c r="F1355" s="5"/>
      <c r="G1355" s="5"/>
      <c r="H1355" s="5"/>
      <c r="I1355" s="2"/>
      <c r="J1355" s="2"/>
      <c r="K1355" s="2"/>
      <c r="L1355" s="2"/>
      <c r="M1355" s="2"/>
      <c r="N1355" s="5"/>
      <c r="O1355" s="5"/>
      <c r="P1355" s="5"/>
      <c r="Q1355" s="5"/>
    </row>
    <row r="1356" spans="1:17" ht="30" customHeight="1" x14ac:dyDescent="0.25">
      <c r="A1356" s="2">
        <v>10355</v>
      </c>
      <c r="B1356" s="3" t="str">
        <f>HYPERLINK("https://www.facebook.com/dtncatphp/", "Công an xã Hải Phong tỉnh Nam Định")</f>
        <v>Công an xã Hải Phong tỉnh Nam Định</v>
      </c>
      <c r="C1356" s="13" t="s">
        <v>342</v>
      </c>
      <c r="F1356" s="5"/>
      <c r="G1356" s="5"/>
      <c r="H1356" s="5"/>
      <c r="I1356" s="2"/>
      <c r="J1356" s="2"/>
      <c r="K1356" s="2"/>
      <c r="L1356" s="2"/>
      <c r="M1356" s="2"/>
      <c r="N1356" s="5"/>
      <c r="O1356" s="5"/>
      <c r="P1356" s="5"/>
      <c r="Q1356" s="5"/>
    </row>
    <row r="1357" spans="1:17" ht="30" customHeight="1" x14ac:dyDescent="0.25">
      <c r="A1357" s="2">
        <v>10356</v>
      </c>
      <c r="B1357" s="3" t="str">
        <f>HYPERLINK("https://haiphong-haihau.namdinh.gov.vn/", "UBND Ủy ban nhân dân xã Hải Phong tỉnh Nam Định")</f>
        <v>UBND Ủy ban nhân dân xã Hải Phong tỉnh Nam Định</v>
      </c>
      <c r="C1357" s="12" t="s">
        <v>342</v>
      </c>
      <c r="F1357" s="5"/>
      <c r="G1357" s="5"/>
      <c r="H1357" s="5"/>
      <c r="I1357" s="2"/>
      <c r="J1357" s="2"/>
      <c r="K1357" s="2"/>
      <c r="L1357" s="2"/>
      <c r="M1357" s="2"/>
      <c r="N1357" s="5"/>
      <c r="O1357" s="5"/>
      <c r="P1357" s="5"/>
      <c r="Q1357" s="5"/>
    </row>
    <row r="1358" spans="1:17" ht="30" customHeight="1" x14ac:dyDescent="0.25">
      <c r="A1358" s="2">
        <v>10357</v>
      </c>
      <c r="B1358" s="3" t="s">
        <v>271</v>
      </c>
      <c r="C1358" s="14" t="s">
        <v>1</v>
      </c>
      <c r="F1358" s="5"/>
      <c r="G1358" s="5"/>
      <c r="H1358" s="5"/>
      <c r="I1358" s="2"/>
      <c r="J1358" s="2"/>
      <c r="K1358" s="2"/>
      <c r="L1358" s="2"/>
      <c r="M1358" s="2"/>
      <c r="N1358" s="5"/>
      <c r="O1358" s="5"/>
      <c r="P1358" s="5"/>
      <c r="Q1358" s="5"/>
    </row>
    <row r="1359" spans="1:17" ht="30" customHeight="1" x14ac:dyDescent="0.25">
      <c r="A1359" s="2">
        <v>10358</v>
      </c>
      <c r="B1359" s="3" t="str">
        <f>HYPERLINK("https://haihau.namdinh.gov.vn/", "UBND Ủy ban nhân dân xã Hải An tỉnh Nam Định")</f>
        <v>UBND Ủy ban nhân dân xã Hải An tỉnh Nam Định</v>
      </c>
      <c r="C1359" s="12" t="s">
        <v>342</v>
      </c>
      <c r="F1359" s="5"/>
      <c r="G1359" s="5"/>
      <c r="H1359" s="5"/>
      <c r="I1359" s="2"/>
      <c r="J1359" s="2"/>
      <c r="K1359" s="2"/>
      <c r="L1359" s="2"/>
      <c r="M1359" s="2"/>
      <c r="N1359" s="5"/>
      <c r="O1359" s="5"/>
      <c r="P1359" s="5"/>
      <c r="Q1359" s="5"/>
    </row>
    <row r="1360" spans="1:17" ht="30" customHeight="1" x14ac:dyDescent="0.25">
      <c r="A1360" s="2">
        <v>10359</v>
      </c>
      <c r="B1360" s="1" t="str">
        <f>HYPERLINK("", "Công an xã Hải Tây tỉnh Nam Định")</f>
        <v>Công an xã Hải Tây tỉnh Nam Định</v>
      </c>
      <c r="C1360" s="12" t="s">
        <v>342</v>
      </c>
      <c r="F1360" s="5"/>
      <c r="G1360" s="5"/>
      <c r="H1360" s="5"/>
      <c r="I1360" s="2"/>
      <c r="J1360" s="2"/>
      <c r="K1360" s="2"/>
      <c r="L1360" s="2"/>
      <c r="M1360" s="2"/>
      <c r="N1360" s="5"/>
      <c r="O1360" s="5"/>
      <c r="P1360" s="5"/>
      <c r="Q1360" s="5"/>
    </row>
    <row r="1361" spans="1:17" ht="30" customHeight="1" x14ac:dyDescent="0.25">
      <c r="A1361" s="2">
        <v>10360</v>
      </c>
      <c r="B1361" s="3" t="str">
        <f>HYPERLINK("https://dichvucong.namdinh.gov.vn/portaldvc/KenhTin/dich-vu-cong-truc-tuyen.aspx?_dv=B37CBD08-5D15-59A6-F62E-DFEE7E3D2997", "UBND Ủy ban nhân dân xã Hải Tây tỉnh Nam Định")</f>
        <v>UBND Ủy ban nhân dân xã Hải Tây tỉnh Nam Định</v>
      </c>
      <c r="C1361" s="12" t="s">
        <v>342</v>
      </c>
      <c r="F1361" s="5"/>
      <c r="G1361" s="5"/>
      <c r="H1361" s="5"/>
      <c r="I1361" s="2"/>
      <c r="J1361" s="2"/>
      <c r="K1361" s="2"/>
      <c r="L1361" s="2"/>
      <c r="M1361" s="2"/>
      <c r="N1361" s="5"/>
      <c r="O1361" s="5"/>
      <c r="P1361" s="5"/>
      <c r="Q1361" s="5"/>
    </row>
    <row r="1362" spans="1:17" ht="30" customHeight="1" x14ac:dyDescent="0.25">
      <c r="A1362" s="2">
        <v>10361</v>
      </c>
      <c r="B1362" s="1" t="str">
        <f>HYPERLINK("", "Công an xã Hải Lý tỉnh Nam Định")</f>
        <v>Công an xã Hải Lý tỉnh Nam Định</v>
      </c>
      <c r="C1362" s="12" t="s">
        <v>342</v>
      </c>
      <c r="D1362" s="13"/>
      <c r="F1362" s="5"/>
      <c r="G1362" s="5"/>
      <c r="H1362" s="5"/>
      <c r="I1362" s="2"/>
      <c r="J1362" s="2"/>
      <c r="K1362" s="2"/>
      <c r="L1362" s="2"/>
      <c r="M1362" s="2"/>
      <c r="N1362" s="5"/>
      <c r="O1362" s="5"/>
      <c r="P1362" s="5"/>
      <c r="Q1362" s="5"/>
    </row>
    <row r="1363" spans="1:17" ht="30" customHeight="1" x14ac:dyDescent="0.25">
      <c r="A1363" s="2">
        <v>10362</v>
      </c>
      <c r="B1363" s="3" t="str">
        <f>HYPERLINK("https://dichvucong.namdinh.gov.vn/portaldvc/KenhTin/dich-vu-cong-truc-tuyen.aspx?_dv=9631E451-C374-28A9-274B-6D966033B93F", "UBND Ủy ban nhân dân xã Hải Lý tỉnh Nam Định")</f>
        <v>UBND Ủy ban nhân dân xã Hải Lý tỉnh Nam Định</v>
      </c>
      <c r="C1363" s="12" t="s">
        <v>342</v>
      </c>
      <c r="F1363" s="5"/>
      <c r="G1363" s="5"/>
      <c r="H1363" s="5"/>
      <c r="I1363" s="2"/>
      <c r="J1363" s="2"/>
      <c r="K1363" s="2"/>
      <c r="L1363" s="2"/>
      <c r="M1363" s="2"/>
      <c r="N1363" s="5"/>
      <c r="O1363" s="5"/>
      <c r="P1363" s="5"/>
      <c r="Q1363" s="5"/>
    </row>
    <row r="1364" spans="1:17" ht="30" customHeight="1" x14ac:dyDescent="0.25">
      <c r="A1364" s="2">
        <v>10363</v>
      </c>
      <c r="B1364" s="3" t="s">
        <v>272</v>
      </c>
      <c r="C1364" s="14" t="s">
        <v>1</v>
      </c>
      <c r="D1364" s="13" t="s">
        <v>343</v>
      </c>
      <c r="F1364" s="5"/>
      <c r="G1364" s="5"/>
      <c r="H1364" s="5"/>
      <c r="I1364" s="2"/>
      <c r="J1364" s="2"/>
      <c r="K1364" s="2"/>
      <c r="L1364" s="2"/>
      <c r="M1364" s="2"/>
      <c r="N1364" s="5"/>
      <c r="O1364" s="5"/>
      <c r="P1364" s="5"/>
      <c r="Q1364" s="5"/>
    </row>
    <row r="1365" spans="1:17" ht="30" customHeight="1" x14ac:dyDescent="0.25">
      <c r="A1365" s="2">
        <v>10364</v>
      </c>
      <c r="B1365" s="3" t="str">
        <f>HYPERLINK("https://haihau.namdinh.gov.vn/", "UBND Ủy ban nhân dân xã Hải Phú tỉnh Nam Định")</f>
        <v>UBND Ủy ban nhân dân xã Hải Phú tỉnh Nam Định</v>
      </c>
      <c r="C1365" s="12" t="s">
        <v>342</v>
      </c>
      <c r="F1365" s="5"/>
      <c r="G1365" s="5"/>
      <c r="H1365" s="5"/>
      <c r="I1365" s="2"/>
      <c r="J1365" s="2"/>
      <c r="K1365" s="2"/>
      <c r="L1365" s="2"/>
      <c r="M1365" s="2"/>
      <c r="N1365" s="5"/>
      <c r="O1365" s="5"/>
      <c r="P1365" s="5"/>
      <c r="Q1365" s="5"/>
    </row>
    <row r="1366" spans="1:17" ht="30" customHeight="1" x14ac:dyDescent="0.25">
      <c r="A1366" s="2">
        <v>10365</v>
      </c>
      <c r="B1366" s="3" t="str">
        <f>HYPERLINK("https://www.facebook.com/p/C%C3%B4ng-an-x%C3%A3-H%E1%BA%A3i-Giang-H%E1%BA%A3i-H%E1%BA%ADu-Nam-%C4%90%E1%BB%8Bnh-100083638155590/", "Công an xã Hải Giang tỉnh Nam Định")</f>
        <v>Công an xã Hải Giang tỉnh Nam Định</v>
      </c>
      <c r="C1366" s="12" t="s">
        <v>342</v>
      </c>
      <c r="D1366" s="13" t="s">
        <v>343</v>
      </c>
      <c r="F1366" s="5"/>
      <c r="G1366" s="5"/>
      <c r="H1366" s="5"/>
      <c r="I1366" s="2"/>
      <c r="J1366" s="2"/>
      <c r="K1366" s="2"/>
      <c r="L1366" s="2"/>
      <c r="M1366" s="2"/>
      <c r="N1366" s="5"/>
      <c r="O1366" s="5"/>
      <c r="P1366" s="5"/>
      <c r="Q1366" s="5"/>
    </row>
    <row r="1367" spans="1:17" ht="30" customHeight="1" x14ac:dyDescent="0.25">
      <c r="A1367" s="2">
        <v>10366</v>
      </c>
      <c r="B1367" s="3" t="str">
        <f>HYPERLINK("https://haigiang-haihau.namdinh.gov.vn/", "UBND Ủy ban nhân dân xã Hải Giang tỉnh Nam Định")</f>
        <v>UBND Ủy ban nhân dân xã Hải Giang tỉnh Nam Định</v>
      </c>
      <c r="C1367" s="12" t="s">
        <v>342</v>
      </c>
      <c r="F1367" s="5"/>
      <c r="G1367" s="5"/>
      <c r="H1367" s="5"/>
      <c r="I1367" s="2"/>
      <c r="J1367" s="2"/>
      <c r="K1367" s="2"/>
      <c r="L1367" s="2"/>
      <c r="M1367" s="2"/>
      <c r="N1367" s="5"/>
      <c r="O1367" s="5"/>
      <c r="P1367" s="5"/>
      <c r="Q1367" s="5"/>
    </row>
    <row r="1368" spans="1:17" ht="30" customHeight="1" x14ac:dyDescent="0.25">
      <c r="A1368" s="2">
        <v>10367</v>
      </c>
      <c r="B1368" s="3" t="s">
        <v>273</v>
      </c>
      <c r="C1368" s="14" t="s">
        <v>1</v>
      </c>
      <c r="F1368" s="5"/>
      <c r="G1368" s="5"/>
      <c r="H1368" s="5"/>
      <c r="I1368" s="2"/>
      <c r="J1368" s="2"/>
      <c r="K1368" s="2"/>
      <c r="L1368" s="2"/>
      <c r="M1368" s="2"/>
      <c r="N1368" s="5"/>
      <c r="O1368" s="5"/>
      <c r="P1368" s="5"/>
      <c r="Q1368" s="5"/>
    </row>
    <row r="1369" spans="1:17" ht="30" customHeight="1" x14ac:dyDescent="0.25">
      <c r="A1369" s="2">
        <v>10368</v>
      </c>
      <c r="B1369" s="3" t="str">
        <f>HYPERLINK("https://dichvucong.namdinh.gov.vn/portaldvc/KenhTin/dich-vu-cong-truc-tuyen.aspx?_dv=B771C044-97BF-5879-78A3-A07E2CF46B1E", "UBND Ủy ban nhân dân xã Hải Cường tỉnh Nam Định")</f>
        <v>UBND Ủy ban nhân dân xã Hải Cường tỉnh Nam Định</v>
      </c>
      <c r="C1369" s="12" t="s">
        <v>342</v>
      </c>
      <c r="F1369" s="5"/>
      <c r="G1369" s="5"/>
      <c r="H1369" s="5"/>
      <c r="I1369" s="2"/>
      <c r="J1369" s="2"/>
      <c r="K1369" s="2"/>
      <c r="L1369" s="2"/>
      <c r="M1369" s="2"/>
      <c r="N1369" s="5"/>
      <c r="O1369" s="5"/>
      <c r="P1369" s="5"/>
      <c r="Q1369" s="5"/>
    </row>
    <row r="1370" spans="1:17" ht="30" customHeight="1" x14ac:dyDescent="0.25">
      <c r="A1370" s="2">
        <v>10369</v>
      </c>
      <c r="B1370" s="1" t="str">
        <f>HYPERLINK("https://www.facebook.com/profile.php?id=100083636100761", "Công an xã Hải Ninh tỉnh Nam Định")</f>
        <v>Công an xã Hải Ninh tỉnh Nam Định</v>
      </c>
      <c r="C1370" s="12" t="s">
        <v>342</v>
      </c>
      <c r="D1370" s="13" t="s">
        <v>343</v>
      </c>
      <c r="F1370" s="5"/>
      <c r="G1370" s="5"/>
      <c r="H1370" s="5"/>
      <c r="I1370" s="2"/>
      <c r="J1370" s="2"/>
      <c r="K1370" s="2"/>
      <c r="L1370" s="2"/>
      <c r="M1370" s="2"/>
      <c r="N1370" s="5"/>
      <c r="O1370" s="5"/>
      <c r="P1370" s="5"/>
      <c r="Q1370" s="5"/>
    </row>
    <row r="1371" spans="1:17" ht="30" customHeight="1" x14ac:dyDescent="0.25">
      <c r="A1371" s="2">
        <v>10370</v>
      </c>
      <c r="B1371" s="1" t="str">
        <f>HYPERLINK("https://haihau.namdinh.gov.vn/", "UBND Ủy ban nhân dân xã Hải Ninh tỉnh Nam Định")</f>
        <v>UBND Ủy ban nhân dân xã Hải Ninh tỉnh Nam Định</v>
      </c>
      <c r="C1371" s="12" t="s">
        <v>342</v>
      </c>
      <c r="F1371" s="5"/>
      <c r="G1371" s="5"/>
      <c r="H1371" s="5"/>
      <c r="I1371" s="2"/>
      <c r="J1371" s="2"/>
      <c r="K1371" s="2"/>
      <c r="L1371" s="2"/>
      <c r="M1371" s="2"/>
      <c r="N1371" s="5"/>
      <c r="O1371" s="5"/>
      <c r="P1371" s="5"/>
      <c r="Q1371" s="5"/>
    </row>
    <row r="1372" spans="1:17" ht="30" customHeight="1" x14ac:dyDescent="0.25">
      <c r="A1372" s="2">
        <v>10371</v>
      </c>
      <c r="B1372" s="3" t="s">
        <v>274</v>
      </c>
      <c r="C1372" s="14" t="s">
        <v>1</v>
      </c>
      <c r="D1372" s="13" t="s">
        <v>343</v>
      </c>
      <c r="F1372" s="5"/>
      <c r="G1372" s="5"/>
      <c r="H1372" s="5"/>
      <c r="I1372" s="2"/>
      <c r="J1372" s="2"/>
      <c r="K1372" s="2"/>
      <c r="L1372" s="2"/>
      <c r="M1372" s="2"/>
      <c r="N1372" s="5"/>
      <c r="O1372" s="5"/>
      <c r="P1372" s="5"/>
      <c r="Q1372" s="5"/>
    </row>
    <row r="1373" spans="1:17" ht="30" customHeight="1" x14ac:dyDescent="0.25">
      <c r="A1373" s="2">
        <v>10372</v>
      </c>
      <c r="B1373" s="3" t="str">
        <f>HYPERLINK("https://haihau.namdinh.gov.vn/", "UBND Ủy ban nhân dân xã Hải Chính tỉnh Nam Định")</f>
        <v>UBND Ủy ban nhân dân xã Hải Chính tỉnh Nam Định</v>
      </c>
      <c r="C1373" s="12" t="s">
        <v>342</v>
      </c>
      <c r="F1373" s="5"/>
      <c r="G1373" s="5"/>
      <c r="H1373" s="5"/>
      <c r="I1373" s="2"/>
      <c r="J1373" s="2"/>
      <c r="K1373" s="2"/>
      <c r="L1373" s="2"/>
      <c r="M1373" s="2"/>
      <c r="N1373" s="5"/>
      <c r="O1373" s="5"/>
      <c r="P1373" s="5"/>
      <c r="Q1373" s="5"/>
    </row>
    <row r="1374" spans="1:17" ht="30" customHeight="1" x14ac:dyDescent="0.25">
      <c r="A1374" s="2">
        <v>10373</v>
      </c>
      <c r="B1374" s="3" t="s">
        <v>275</v>
      </c>
      <c r="C1374" s="14" t="s">
        <v>1</v>
      </c>
      <c r="D1374" s="13" t="s">
        <v>343</v>
      </c>
      <c r="F1374" s="5"/>
      <c r="G1374" s="5"/>
      <c r="H1374" s="5"/>
      <c r="I1374" s="2"/>
      <c r="J1374" s="2"/>
      <c r="K1374" s="2"/>
      <c r="L1374" s="2"/>
      <c r="M1374" s="2"/>
      <c r="N1374" s="5"/>
      <c r="O1374" s="5"/>
      <c r="P1374" s="5"/>
      <c r="Q1374" s="5"/>
    </row>
    <row r="1375" spans="1:17" ht="30" customHeight="1" x14ac:dyDescent="0.25">
      <c r="A1375" s="2">
        <v>10374</v>
      </c>
      <c r="B1375" s="3" t="str">
        <f>HYPERLINK("https://haixuan-haihau.namdinh.gov.vn/", "UBND Ủy ban nhân dân xã Hải Xuân tỉnh Nam Định")</f>
        <v>UBND Ủy ban nhân dân xã Hải Xuân tỉnh Nam Định</v>
      </c>
      <c r="C1375" s="12" t="s">
        <v>342</v>
      </c>
      <c r="F1375" s="5"/>
      <c r="G1375" s="5"/>
      <c r="H1375" s="5"/>
      <c r="I1375" s="2"/>
      <c r="J1375" s="2"/>
      <c r="K1375" s="2"/>
      <c r="L1375" s="2"/>
      <c r="M1375" s="2"/>
      <c r="N1375" s="5"/>
      <c r="O1375" s="5"/>
      <c r="P1375" s="5"/>
      <c r="Q1375" s="5"/>
    </row>
    <row r="1376" spans="1:17" ht="30" customHeight="1" x14ac:dyDescent="0.25">
      <c r="A1376" s="2">
        <v>10375</v>
      </c>
      <c r="B1376" s="3" t="str">
        <f>HYPERLINK("https://www.facebook.com/p/C%C3%B4ng-an-x%C3%A3-H%E1%BA%A3i-Ch%C3%A2u-100083214740199/", "Công an xã Hải Châu tỉnh Nam Định")</f>
        <v>Công an xã Hải Châu tỉnh Nam Định</v>
      </c>
      <c r="C1376" s="12" t="s">
        <v>342</v>
      </c>
      <c r="F1376" s="5"/>
      <c r="G1376" s="5"/>
      <c r="H1376" s="5"/>
      <c r="I1376" s="2"/>
      <c r="J1376" s="2"/>
      <c r="K1376" s="2"/>
      <c r="L1376" s="2"/>
      <c r="M1376" s="2"/>
      <c r="N1376" s="5"/>
      <c r="O1376" s="5"/>
      <c r="P1376" s="5"/>
      <c r="Q1376" s="5"/>
    </row>
    <row r="1377" spans="1:17" ht="30" customHeight="1" x14ac:dyDescent="0.25">
      <c r="A1377" s="2">
        <v>10376</v>
      </c>
      <c r="B1377" s="3" t="str">
        <f>HYPERLINK("https://haichau-haihau.namdinh.gov.vn/", "UBND Ủy ban nhân dân xã Hải Châu tỉnh Nam Định")</f>
        <v>UBND Ủy ban nhân dân xã Hải Châu tỉnh Nam Định</v>
      </c>
      <c r="C1377" s="12" t="s">
        <v>342</v>
      </c>
      <c r="F1377" s="5"/>
      <c r="G1377" s="5"/>
      <c r="H1377" s="5"/>
      <c r="I1377" s="2"/>
      <c r="J1377" s="2"/>
      <c r="K1377" s="2"/>
      <c r="L1377" s="2"/>
      <c r="M1377" s="2"/>
      <c r="N1377" s="5"/>
      <c r="O1377" s="5"/>
      <c r="P1377" s="5"/>
      <c r="Q1377" s="5"/>
    </row>
    <row r="1378" spans="1:17" ht="30" customHeight="1" x14ac:dyDescent="0.25">
      <c r="A1378" s="2">
        <v>10377</v>
      </c>
      <c r="B1378" s="3" t="str">
        <f>HYPERLINK("https://www.facebook.com/p/C%C3%B4ng-an-x%C3%A3-H%E1%BA%A3i-Tri%E1%BB%81u-100083625345354/", "Công an xã Hải Triều tỉnh Nam Định")</f>
        <v>Công an xã Hải Triều tỉnh Nam Định</v>
      </c>
      <c r="C1378" s="12" t="s">
        <v>342</v>
      </c>
      <c r="F1378" s="5"/>
      <c r="G1378" s="5"/>
      <c r="H1378" s="5"/>
      <c r="I1378" s="2"/>
      <c r="J1378" s="2"/>
      <c r="K1378" s="2"/>
      <c r="L1378" s="2"/>
      <c r="M1378" s="2"/>
      <c r="N1378" s="5"/>
      <c r="O1378" s="5"/>
      <c r="P1378" s="5"/>
      <c r="Q1378" s="5"/>
    </row>
    <row r="1379" spans="1:17" ht="30" customHeight="1" x14ac:dyDescent="0.25">
      <c r="A1379" s="2">
        <v>10378</v>
      </c>
      <c r="B1379" s="3" t="str">
        <f>HYPERLINK("https://haihau.namdinh.gov.vn/", "UBND Ủy ban nhân dân xã Hải Triều tỉnh Nam Định")</f>
        <v>UBND Ủy ban nhân dân xã Hải Triều tỉnh Nam Định</v>
      </c>
      <c r="C1379" s="12" t="s">
        <v>342</v>
      </c>
      <c r="F1379" s="5"/>
      <c r="G1379" s="5"/>
      <c r="H1379" s="5"/>
      <c r="I1379" s="2"/>
      <c r="J1379" s="2"/>
      <c r="K1379" s="2"/>
      <c r="L1379" s="2"/>
      <c r="M1379" s="2"/>
      <c r="N1379" s="5"/>
      <c r="O1379" s="5"/>
      <c r="P1379" s="5"/>
      <c r="Q1379" s="5"/>
    </row>
    <row r="1380" spans="1:17" ht="30" customHeight="1" x14ac:dyDescent="0.25">
      <c r="A1380" s="2">
        <v>10379</v>
      </c>
      <c r="B1380" s="1" t="str">
        <f>HYPERLINK("https://www.facebook.com/ConganxaHaiHoa", "Công an xã Hải Hòa tỉnh Nam Định")</f>
        <v>Công an xã Hải Hòa tỉnh Nam Định</v>
      </c>
      <c r="C1380" s="12" t="s">
        <v>342</v>
      </c>
      <c r="D1380" s="13" t="s">
        <v>343</v>
      </c>
      <c r="F1380" s="5"/>
      <c r="G1380" s="5"/>
      <c r="H1380" s="5"/>
      <c r="I1380" s="2"/>
      <c r="J1380" s="2"/>
      <c r="K1380" s="2"/>
      <c r="L1380" s="2"/>
      <c r="M1380" s="2"/>
      <c r="N1380" s="5"/>
      <c r="O1380" s="5"/>
      <c r="P1380" s="5"/>
      <c r="Q1380" s="5"/>
    </row>
    <row r="1381" spans="1:17" ht="30" customHeight="1" x14ac:dyDescent="0.25">
      <c r="A1381" s="2">
        <v>10380</v>
      </c>
      <c r="B1381" s="3" t="str">
        <f>HYPERLINK("https://haihoa-haihau.namdinh.gov.vn/", "UBND Ủy ban nhân dân xã Hải Hòa tỉnh Nam Định")</f>
        <v>UBND Ủy ban nhân dân xã Hải Hòa tỉnh Nam Định</v>
      </c>
      <c r="C1381" s="12" t="s">
        <v>342</v>
      </c>
      <c r="F1381" s="5"/>
      <c r="G1381" s="5"/>
      <c r="H1381" s="5"/>
      <c r="I1381" s="2"/>
      <c r="J1381" s="2"/>
      <c r="K1381" s="2"/>
      <c r="L1381" s="2"/>
      <c r="M1381" s="2"/>
      <c r="N1381" s="5"/>
      <c r="O1381" s="5"/>
      <c r="P1381" s="5"/>
      <c r="Q1381" s="5"/>
    </row>
    <row r="1382" spans="1:17" ht="30" customHeight="1" x14ac:dyDescent="0.25">
      <c r="A1382" s="2">
        <v>10381</v>
      </c>
      <c r="B1382" s="1" t="str">
        <f>HYPERLINK("", "Công an phường Đông Thành tỉnh Ninh Bình")</f>
        <v>Công an phường Đông Thành tỉnh Ninh Bình</v>
      </c>
      <c r="C1382" s="12" t="s">
        <v>342</v>
      </c>
      <c r="D1382" s="13"/>
      <c r="F1382" s="5"/>
      <c r="G1382" s="5"/>
      <c r="H1382" s="5"/>
      <c r="I1382" s="2"/>
      <c r="J1382" s="2"/>
      <c r="K1382" s="2"/>
      <c r="L1382" s="2"/>
      <c r="M1382" s="2"/>
      <c r="N1382" s="5"/>
      <c r="O1382" s="5"/>
      <c r="P1382" s="5"/>
      <c r="Q1382" s="5"/>
    </row>
    <row r="1383" spans="1:17" ht="30" customHeight="1" x14ac:dyDescent="0.25">
      <c r="A1383" s="2">
        <v>10382</v>
      </c>
      <c r="B1383" s="3" t="str">
        <f>HYPERLINK("https://dongthanh.tpninhbinh.ninhbinh.gov.vn/", "UBND Ủy ban nhân dân phường Đông Thành tỉnh Ninh Bình")</f>
        <v>UBND Ủy ban nhân dân phường Đông Thành tỉnh Ninh Bình</v>
      </c>
      <c r="C1383" s="12" t="s">
        <v>342</v>
      </c>
      <c r="F1383" s="5"/>
      <c r="G1383" s="5"/>
      <c r="H1383" s="5"/>
      <c r="I1383" s="2"/>
      <c r="J1383" s="2"/>
      <c r="K1383" s="2"/>
      <c r="L1383" s="2"/>
      <c r="M1383" s="2"/>
      <c r="N1383" s="5"/>
      <c r="O1383" s="5"/>
      <c r="P1383" s="5"/>
      <c r="Q1383" s="5"/>
    </row>
    <row r="1384" spans="1:17" ht="30" customHeight="1" x14ac:dyDescent="0.25">
      <c r="A1384" s="2">
        <v>10383</v>
      </c>
      <c r="B1384" s="3" t="str">
        <f>HYPERLINK("https://www.facebook.com/conganphuongtanthanhtpninhbinh/?locale=vi_VN", "Công an phường Tân Thành tỉnh Ninh Bình")</f>
        <v>Công an phường Tân Thành tỉnh Ninh Bình</v>
      </c>
      <c r="C1384" s="12" t="s">
        <v>342</v>
      </c>
      <c r="F1384" s="5"/>
      <c r="G1384" s="5"/>
      <c r="H1384" s="5"/>
      <c r="I1384" s="2"/>
      <c r="J1384" s="2"/>
      <c r="K1384" s="2"/>
      <c r="L1384" s="2"/>
      <c r="M1384" s="2"/>
      <c r="N1384" s="5"/>
      <c r="O1384" s="5"/>
      <c r="P1384" s="5"/>
      <c r="Q1384" s="5"/>
    </row>
    <row r="1385" spans="1:17" ht="30" customHeight="1" x14ac:dyDescent="0.25">
      <c r="A1385" s="2">
        <v>10384</v>
      </c>
      <c r="B1385" s="3" t="str">
        <f>HYPERLINK("https://tanthanh.tpninhbinh.ninhbinh.gov.vn/", "UBND Ủy ban nhân dân phường Tân Thành tỉnh Ninh Bình")</f>
        <v>UBND Ủy ban nhân dân phường Tân Thành tỉnh Ninh Bình</v>
      </c>
      <c r="C1385" s="12" t="s">
        <v>342</v>
      </c>
      <c r="F1385" s="5"/>
      <c r="G1385" s="5"/>
      <c r="H1385" s="5"/>
      <c r="I1385" s="2"/>
      <c r="J1385" s="2"/>
      <c r="K1385" s="2"/>
      <c r="L1385" s="2"/>
      <c r="M1385" s="2"/>
      <c r="N1385" s="5"/>
      <c r="O1385" s="5"/>
      <c r="P1385" s="5"/>
      <c r="Q1385" s="5"/>
    </row>
    <row r="1386" spans="1:17" ht="30" customHeight="1" x14ac:dyDescent="0.25">
      <c r="A1386" s="2">
        <v>10385</v>
      </c>
      <c r="B1386" s="1" t="str">
        <f>HYPERLINK("https://www.facebook.com/profile.php?id=100071471547113", "Công an phường Thanh Bình tỉnh Ninh Bình")</f>
        <v>Công an phường Thanh Bình tỉnh Ninh Bình</v>
      </c>
      <c r="C1386" s="12" t="s">
        <v>342</v>
      </c>
      <c r="D1386" s="13" t="s">
        <v>343</v>
      </c>
      <c r="F1386" s="5"/>
      <c r="G1386" s="5"/>
      <c r="H1386" s="5"/>
      <c r="I1386" s="2"/>
      <c r="J1386" s="2"/>
      <c r="K1386" s="2"/>
      <c r="L1386" s="2"/>
      <c r="M1386" s="2"/>
      <c r="N1386" s="5"/>
      <c r="O1386" s="5"/>
      <c r="P1386" s="5"/>
      <c r="Q1386" s="5"/>
    </row>
    <row r="1387" spans="1:17" ht="30" customHeight="1" x14ac:dyDescent="0.25">
      <c r="A1387" s="2">
        <v>10386</v>
      </c>
      <c r="B1387" s="3" t="str">
        <f>HYPERLINK("https://thanhbinh.tpninhbinh.ninhbinh.gov.vn/", "UBND Ủy ban nhân dân phường Thanh Bình tỉnh Ninh Bình")</f>
        <v>UBND Ủy ban nhân dân phường Thanh Bình tỉnh Ninh Bình</v>
      </c>
      <c r="C1387" s="12" t="s">
        <v>342</v>
      </c>
      <c r="F1387" s="5"/>
      <c r="G1387" s="5"/>
      <c r="H1387" s="5"/>
      <c r="I1387" s="2"/>
      <c r="J1387" s="2"/>
      <c r="K1387" s="2"/>
      <c r="L1387" s="2"/>
      <c r="M1387" s="2"/>
      <c r="N1387" s="5"/>
      <c r="O1387" s="5"/>
      <c r="P1387" s="5"/>
      <c r="Q1387" s="5"/>
    </row>
    <row r="1388" spans="1:17" ht="30" customHeight="1" x14ac:dyDescent="0.25">
      <c r="A1388" s="2">
        <v>10387</v>
      </c>
      <c r="B1388" s="3" t="s">
        <v>276</v>
      </c>
      <c r="C1388" s="14" t="s">
        <v>1</v>
      </c>
      <c r="F1388" s="5"/>
      <c r="G1388" s="5"/>
      <c r="H1388" s="5"/>
      <c r="I1388" s="2"/>
      <c r="J1388" s="2"/>
      <c r="K1388" s="2"/>
      <c r="L1388" s="2"/>
      <c r="M1388" s="2"/>
      <c r="N1388" s="5"/>
      <c r="O1388" s="5"/>
      <c r="P1388" s="5"/>
      <c r="Q1388" s="5"/>
    </row>
    <row r="1389" spans="1:17" ht="30" customHeight="1" x14ac:dyDescent="0.25">
      <c r="A1389" s="2">
        <v>10388</v>
      </c>
      <c r="B1389" s="3" t="str">
        <f>HYPERLINK("https://vangiang.tpninhbinh.ninhbinh.gov.vn/", "UBND Ủy ban nhân dân phường Vân Giang tỉnh Ninh Bình")</f>
        <v>UBND Ủy ban nhân dân phường Vân Giang tỉnh Ninh Bình</v>
      </c>
      <c r="C1389" s="12" t="s">
        <v>342</v>
      </c>
      <c r="F1389" s="5"/>
      <c r="G1389" s="5"/>
      <c r="H1389" s="5"/>
      <c r="I1389" s="2"/>
      <c r="J1389" s="2"/>
      <c r="K1389" s="2"/>
      <c r="L1389" s="2"/>
      <c r="M1389" s="2"/>
      <c r="N1389" s="5"/>
      <c r="O1389" s="5"/>
      <c r="P1389" s="5"/>
      <c r="Q1389" s="5"/>
    </row>
    <row r="1390" spans="1:17" ht="30" customHeight="1" x14ac:dyDescent="0.25">
      <c r="A1390" s="2">
        <v>10389</v>
      </c>
      <c r="B1390" s="3" t="s">
        <v>277</v>
      </c>
      <c r="C1390" s="14" t="s">
        <v>1</v>
      </c>
      <c r="D1390" s="13" t="s">
        <v>343</v>
      </c>
      <c r="F1390" s="5"/>
      <c r="G1390" s="5"/>
      <c r="H1390" s="5"/>
      <c r="I1390" s="2"/>
      <c r="J1390" s="2"/>
      <c r="K1390" s="2"/>
      <c r="L1390" s="2"/>
      <c r="M1390" s="2"/>
      <c r="N1390" s="5"/>
      <c r="O1390" s="5"/>
      <c r="P1390" s="5"/>
      <c r="Q1390" s="5"/>
    </row>
    <row r="1391" spans="1:17" ht="30" customHeight="1" x14ac:dyDescent="0.25">
      <c r="A1391" s="2">
        <v>10390</v>
      </c>
      <c r="B1391" s="3" t="str">
        <f>HYPERLINK("https://bichdao.tpninhbinh.ninhbinh.gov.vn/", "UBND Ủy ban nhân dân phường Bích Đào tỉnh Ninh Bình")</f>
        <v>UBND Ủy ban nhân dân phường Bích Đào tỉnh Ninh Bình</v>
      </c>
      <c r="C1391" s="12" t="s">
        <v>342</v>
      </c>
      <c r="F1391" s="5"/>
      <c r="G1391" s="5"/>
      <c r="H1391" s="5"/>
      <c r="I1391" s="2"/>
      <c r="J1391" s="2"/>
      <c r="K1391" s="2"/>
      <c r="L1391" s="2"/>
      <c r="M1391" s="2"/>
      <c r="N1391" s="5"/>
      <c r="O1391" s="5"/>
      <c r="P1391" s="5"/>
      <c r="Q1391" s="5"/>
    </row>
    <row r="1392" spans="1:17" ht="30" customHeight="1" x14ac:dyDescent="0.25">
      <c r="A1392" s="2">
        <v>10391</v>
      </c>
      <c r="B1392" s="3" t="s">
        <v>278</v>
      </c>
      <c r="C1392" s="14" t="s">
        <v>1</v>
      </c>
      <c r="F1392" s="5"/>
      <c r="G1392" s="5"/>
      <c r="H1392" s="5"/>
      <c r="I1392" s="2"/>
      <c r="J1392" s="2"/>
      <c r="K1392" s="2"/>
      <c r="L1392" s="2"/>
      <c r="M1392" s="2"/>
      <c r="N1392" s="5"/>
      <c r="O1392" s="5"/>
      <c r="P1392" s="5"/>
      <c r="Q1392" s="5"/>
    </row>
    <row r="1393" spans="1:17" ht="30" customHeight="1" x14ac:dyDescent="0.25">
      <c r="A1393" s="2">
        <v>10392</v>
      </c>
      <c r="B1393" s="3" t="str">
        <f>HYPERLINK("https://phucthanh.tpninhbinh.ninhbinh.gov.vn/", "UBND Ủy ban nhân dân phường Phúc Thành tỉnh Ninh Bình")</f>
        <v>UBND Ủy ban nhân dân phường Phúc Thành tỉnh Ninh Bình</v>
      </c>
      <c r="C1393" s="12" t="s">
        <v>342</v>
      </c>
      <c r="F1393" s="5"/>
      <c r="G1393" s="5"/>
      <c r="H1393" s="5"/>
      <c r="I1393" s="2"/>
      <c r="J1393" s="2"/>
      <c r="K1393" s="2"/>
      <c r="L1393" s="2"/>
      <c r="M1393" s="2"/>
      <c r="N1393" s="5"/>
      <c r="O1393" s="5"/>
      <c r="P1393" s="5"/>
      <c r="Q1393" s="5"/>
    </row>
    <row r="1394" spans="1:17" ht="30" customHeight="1" x14ac:dyDescent="0.25">
      <c r="A1394" s="2">
        <v>10393</v>
      </c>
      <c r="B1394" s="3" t="s">
        <v>279</v>
      </c>
      <c r="C1394" s="14" t="s">
        <v>1</v>
      </c>
      <c r="F1394" s="5"/>
      <c r="G1394" s="5"/>
      <c r="H1394" s="5"/>
      <c r="I1394" s="2"/>
      <c r="J1394" s="2"/>
      <c r="K1394" s="2"/>
      <c r="L1394" s="2"/>
      <c r="M1394" s="2"/>
      <c r="N1394" s="5"/>
      <c r="O1394" s="5"/>
      <c r="P1394" s="5"/>
      <c r="Q1394" s="5"/>
    </row>
    <row r="1395" spans="1:17" ht="30" customHeight="1" x14ac:dyDescent="0.25">
      <c r="A1395" s="2">
        <v>10394</v>
      </c>
      <c r="B1395" s="3" t="str">
        <f>HYPERLINK("https://nambinh.tpninhbinh.ninhbinh.gov.vn/", "UBND Ủy ban nhân dân phường Nam Bình tỉnh Ninh Bình")</f>
        <v>UBND Ủy ban nhân dân phường Nam Bình tỉnh Ninh Bình</v>
      </c>
      <c r="C1395" s="12" t="s">
        <v>342</v>
      </c>
      <c r="F1395" s="5"/>
      <c r="G1395" s="5"/>
      <c r="H1395" s="5"/>
      <c r="I1395" s="2"/>
      <c r="J1395" s="2"/>
      <c r="K1395" s="2"/>
      <c r="L1395" s="2"/>
      <c r="M1395" s="2"/>
      <c r="N1395" s="5"/>
      <c r="O1395" s="5"/>
      <c r="P1395" s="5"/>
      <c r="Q1395" s="5"/>
    </row>
    <row r="1396" spans="1:17" ht="30" customHeight="1" x14ac:dyDescent="0.25">
      <c r="A1396" s="2">
        <v>10395</v>
      </c>
      <c r="B1396" s="3" t="s">
        <v>280</v>
      </c>
      <c r="C1396" s="14" t="s">
        <v>1</v>
      </c>
      <c r="F1396" s="5"/>
      <c r="G1396" s="5"/>
      <c r="H1396" s="5"/>
      <c r="I1396" s="2"/>
      <c r="J1396" s="2"/>
      <c r="K1396" s="2"/>
      <c r="L1396" s="2"/>
      <c r="M1396" s="2"/>
      <c r="N1396" s="5"/>
      <c r="O1396" s="5"/>
      <c r="P1396" s="5"/>
      <c r="Q1396" s="5"/>
    </row>
    <row r="1397" spans="1:17" ht="30" customHeight="1" x14ac:dyDescent="0.25">
      <c r="A1397" s="2">
        <v>10396</v>
      </c>
      <c r="B1397" s="3" t="str">
        <f>HYPERLINK("https://namthanh.tpninhbinh.ninhbinh.gov.vn/", "UBND Ủy ban nhân dân phường Nam Thành tỉnh Ninh Bình")</f>
        <v>UBND Ủy ban nhân dân phường Nam Thành tỉnh Ninh Bình</v>
      </c>
      <c r="C1397" s="12" t="s">
        <v>342</v>
      </c>
      <c r="F1397" s="5"/>
      <c r="G1397" s="5"/>
      <c r="H1397" s="5"/>
      <c r="I1397" s="2"/>
      <c r="J1397" s="2"/>
      <c r="K1397" s="2"/>
      <c r="L1397" s="2"/>
      <c r="M1397" s="2"/>
      <c r="N1397" s="5"/>
      <c r="O1397" s="5"/>
      <c r="P1397" s="5"/>
      <c r="Q1397" s="5"/>
    </row>
    <row r="1398" spans="1:17" ht="30" customHeight="1" x14ac:dyDescent="0.25">
      <c r="A1398" s="2">
        <v>10397</v>
      </c>
      <c r="B1398" s="3" t="str">
        <f>HYPERLINK("https://www.facebook.com/capninhkhanh/", "Công an phường Ninh Khánh tỉnh Ninh Bình")</f>
        <v>Công an phường Ninh Khánh tỉnh Ninh Bình</v>
      </c>
      <c r="C1398" s="12" t="s">
        <v>342</v>
      </c>
      <c r="F1398" s="5"/>
      <c r="G1398" s="5"/>
      <c r="H1398" s="5"/>
      <c r="I1398" s="2"/>
      <c r="J1398" s="2"/>
      <c r="K1398" s="2"/>
      <c r="L1398" s="2"/>
      <c r="M1398" s="2"/>
      <c r="N1398" s="5"/>
      <c r="O1398" s="5"/>
      <c r="P1398" s="5"/>
      <c r="Q1398" s="5"/>
    </row>
    <row r="1399" spans="1:17" ht="30" customHeight="1" x14ac:dyDescent="0.25">
      <c r="A1399" s="2">
        <v>10398</v>
      </c>
      <c r="B1399" s="3" t="str">
        <f>HYPERLINK("https://ninhkhanh.tpninhbinh.ninhbinh.gov.vn/", "UBND Ủy ban nhân dân phường Ninh Khánh tỉnh Ninh Bình")</f>
        <v>UBND Ủy ban nhân dân phường Ninh Khánh tỉnh Ninh Bình</v>
      </c>
      <c r="C1399" s="12" t="s">
        <v>342</v>
      </c>
      <c r="F1399" s="5"/>
      <c r="G1399" s="5"/>
      <c r="H1399" s="5"/>
      <c r="I1399" s="2"/>
      <c r="J1399" s="2"/>
      <c r="K1399" s="2"/>
      <c r="L1399" s="2"/>
      <c r="M1399" s="2"/>
      <c r="N1399" s="5"/>
      <c r="O1399" s="5"/>
      <c r="P1399" s="5"/>
      <c r="Q1399" s="5"/>
    </row>
    <row r="1400" spans="1:17" ht="30" customHeight="1" x14ac:dyDescent="0.25">
      <c r="A1400" s="2">
        <v>10399</v>
      </c>
      <c r="B1400" s="1" t="str">
        <f>HYPERLINK("", "Công an xã Ninh Nhất tỉnh Ninh Bình")</f>
        <v>Công an xã Ninh Nhất tỉnh Ninh Bình</v>
      </c>
      <c r="C1400" s="13" t="s">
        <v>342</v>
      </c>
      <c r="F1400" s="5"/>
      <c r="G1400" s="5"/>
      <c r="H1400" s="5"/>
      <c r="I1400" s="2"/>
      <c r="J1400" s="2"/>
      <c r="K1400" s="2"/>
      <c r="L1400" s="2"/>
      <c r="M1400" s="2"/>
      <c r="N1400" s="5"/>
      <c r="O1400" s="5"/>
      <c r="P1400" s="5"/>
      <c r="Q1400" s="5"/>
    </row>
    <row r="1401" spans="1:17" ht="30" customHeight="1" x14ac:dyDescent="0.25">
      <c r="A1401" s="2">
        <v>10400</v>
      </c>
      <c r="B1401" s="3" t="str">
        <f>HYPERLINK("https://ninhnhat.tpninhbinh.ninhbinh.gov.vn/", "UBND Ủy ban nhân dân xã Ninh Nhất tỉnh Ninh Bình")</f>
        <v>UBND Ủy ban nhân dân xã Ninh Nhất tỉnh Ninh Bình</v>
      </c>
      <c r="C1401" s="12" t="s">
        <v>342</v>
      </c>
      <c r="F1401" s="5"/>
      <c r="G1401" s="5"/>
      <c r="H1401" s="5"/>
      <c r="I1401" s="2"/>
      <c r="J1401" s="2"/>
      <c r="K1401" s="2"/>
      <c r="L1401" s="2"/>
      <c r="M1401" s="2"/>
      <c r="N1401" s="5"/>
      <c r="O1401" s="5"/>
      <c r="P1401" s="5"/>
      <c r="Q1401" s="5"/>
    </row>
    <row r="1402" spans="1:17" ht="30" customHeight="1" x14ac:dyDescent="0.25">
      <c r="A1402" s="2">
        <v>10401</v>
      </c>
      <c r="B1402" s="1" t="str">
        <f>HYPERLINK("https://www.facebook.com/profile.php?id=100059997458679", "Công an xã Ninh Tiến tỉnh Ninh Bình")</f>
        <v>Công an xã Ninh Tiến tỉnh Ninh Bình</v>
      </c>
      <c r="C1402" s="13" t="s">
        <v>342</v>
      </c>
      <c r="D1402" s="13" t="s">
        <v>343</v>
      </c>
      <c r="F1402" s="5"/>
      <c r="G1402" s="5"/>
      <c r="H1402" s="5"/>
      <c r="I1402" s="2"/>
      <c r="J1402" s="2"/>
      <c r="K1402" s="2"/>
      <c r="L1402" s="2"/>
      <c r="M1402" s="2"/>
      <c r="N1402" s="5"/>
      <c r="O1402" s="5"/>
      <c r="P1402" s="5"/>
      <c r="Q1402" s="5"/>
    </row>
    <row r="1403" spans="1:17" ht="30" customHeight="1" x14ac:dyDescent="0.25">
      <c r="A1403" s="2">
        <v>10402</v>
      </c>
      <c r="B1403" s="3" t="str">
        <f>HYPERLINK("https://ninhtien.ninhbinh.gov.vn/", "UBND Ủy ban nhân dân xã Ninh Tiến tỉnh Ninh Bình")</f>
        <v>UBND Ủy ban nhân dân xã Ninh Tiến tỉnh Ninh Bình</v>
      </c>
      <c r="C1403" s="12" t="s">
        <v>342</v>
      </c>
      <c r="F1403" s="5"/>
      <c r="G1403" s="5"/>
      <c r="H1403" s="5"/>
      <c r="I1403" s="2"/>
      <c r="J1403" s="2"/>
      <c r="K1403" s="2"/>
      <c r="L1403" s="2"/>
      <c r="M1403" s="2"/>
      <c r="N1403" s="5"/>
      <c r="O1403" s="5"/>
      <c r="P1403" s="5"/>
      <c r="Q1403" s="5"/>
    </row>
    <row r="1404" spans="1:17" ht="30" customHeight="1" x14ac:dyDescent="0.25">
      <c r="A1404" s="2">
        <v>10403</v>
      </c>
      <c r="B1404" s="3" t="s">
        <v>281</v>
      </c>
      <c r="C1404" s="14" t="s">
        <v>1</v>
      </c>
      <c r="D1404" s="13" t="s">
        <v>343</v>
      </c>
      <c r="F1404" s="5"/>
      <c r="G1404" s="5"/>
      <c r="H1404" s="5"/>
      <c r="I1404" s="2"/>
      <c r="J1404" s="2"/>
      <c r="K1404" s="2"/>
      <c r="L1404" s="2"/>
      <c r="M1404" s="2"/>
      <c r="N1404" s="5"/>
      <c r="O1404" s="5"/>
      <c r="P1404" s="5"/>
      <c r="Q1404" s="5"/>
    </row>
    <row r="1405" spans="1:17" ht="30" customHeight="1" x14ac:dyDescent="0.25">
      <c r="A1405" s="2">
        <v>10404</v>
      </c>
      <c r="B1405" s="3" t="str">
        <f>HYPERLINK("https://ninhphuc.tpninhbinh.ninhbinh.gov.vn/", "UBND Ủy ban nhân dân xã Ninh Phúc tỉnh Ninh Bình")</f>
        <v>UBND Ủy ban nhân dân xã Ninh Phúc tỉnh Ninh Bình</v>
      </c>
      <c r="C1405" s="12" t="s">
        <v>342</v>
      </c>
      <c r="F1405" s="5"/>
      <c r="G1405" s="5"/>
      <c r="H1405" s="5"/>
      <c r="I1405" s="2"/>
      <c r="J1405" s="2"/>
      <c r="K1405" s="2"/>
      <c r="L1405" s="2"/>
      <c r="M1405" s="2"/>
      <c r="N1405" s="5"/>
      <c r="O1405" s="5"/>
      <c r="P1405" s="5"/>
      <c r="Q1405" s="5"/>
    </row>
    <row r="1406" spans="1:17" ht="30" customHeight="1" x14ac:dyDescent="0.25">
      <c r="A1406" s="2">
        <v>10405</v>
      </c>
      <c r="B1406" s="3" t="str">
        <f>HYPERLINK("https://www.facebook.com/p/C%C3%B4ng-an-ph%C6%B0%E1%BB%9Dng-Ninh-S%C6%A1n-100071464517830/", "Công an phường Ninh Sơn tỉnh Ninh Bình")</f>
        <v>Công an phường Ninh Sơn tỉnh Ninh Bình</v>
      </c>
      <c r="C1406" s="12" t="s">
        <v>342</v>
      </c>
      <c r="D1406" s="13" t="s">
        <v>343</v>
      </c>
      <c r="F1406" s="5"/>
      <c r="G1406" s="5"/>
      <c r="H1406" s="5"/>
      <c r="I1406" s="2"/>
      <c r="J1406" s="2"/>
      <c r="K1406" s="2"/>
      <c r="L1406" s="2"/>
      <c r="M1406" s="2"/>
      <c r="N1406" s="5"/>
      <c r="O1406" s="5"/>
      <c r="P1406" s="5"/>
      <c r="Q1406" s="5"/>
    </row>
    <row r="1407" spans="1:17" ht="30" customHeight="1" x14ac:dyDescent="0.25">
      <c r="A1407" s="2">
        <v>10406</v>
      </c>
      <c r="B1407" s="3" t="str">
        <f>HYPERLINK("https://ninhson.tpninhbinh.ninhbinh.gov.vn/", "UBND Ủy ban nhân dân phường Ninh Sơn tỉnh Ninh Bình")</f>
        <v>UBND Ủy ban nhân dân phường Ninh Sơn tỉnh Ninh Bình</v>
      </c>
      <c r="C1407" s="12" t="s">
        <v>342</v>
      </c>
      <c r="F1407" s="5"/>
      <c r="G1407" s="5"/>
      <c r="H1407" s="5"/>
      <c r="I1407" s="2"/>
      <c r="J1407" s="2"/>
      <c r="K1407" s="2"/>
      <c r="L1407" s="2"/>
      <c r="M1407" s="2"/>
      <c r="N1407" s="5"/>
      <c r="O1407" s="5"/>
      <c r="P1407" s="5"/>
      <c r="Q1407" s="5"/>
    </row>
    <row r="1408" spans="1:17" ht="30" customHeight="1" x14ac:dyDescent="0.25">
      <c r="A1408" s="2">
        <v>10407</v>
      </c>
      <c r="B1408" s="3" t="str">
        <f>HYPERLINK("https://www.facebook.com/p/C%C3%B4ng-an-Ph%C6%B0%E1%BB%9Dng-Ninh-Phong-100071801581074/", "Công an phường Ninh Phong tỉnh Ninh Bình")</f>
        <v>Công an phường Ninh Phong tỉnh Ninh Bình</v>
      </c>
      <c r="C1408" s="12" t="s">
        <v>342</v>
      </c>
      <c r="F1408" s="5"/>
      <c r="G1408" s="5"/>
      <c r="H1408" s="5"/>
      <c r="I1408" s="2"/>
      <c r="J1408" s="2"/>
      <c r="K1408" s="2"/>
      <c r="L1408" s="2"/>
      <c r="M1408" s="2"/>
      <c r="N1408" s="5"/>
      <c r="O1408" s="5"/>
      <c r="P1408" s="5"/>
      <c r="Q1408" s="5"/>
    </row>
    <row r="1409" spans="1:17" ht="30" customHeight="1" x14ac:dyDescent="0.25">
      <c r="A1409" s="2">
        <v>10408</v>
      </c>
      <c r="B1409" s="3" t="str">
        <f>HYPERLINK("https://ninhphong.tpninhbinh.ninhbinh.gov.vn/", "UBND Ủy ban nhân dân phường Ninh Phong tỉnh Ninh Bình")</f>
        <v>UBND Ủy ban nhân dân phường Ninh Phong tỉnh Ninh Bình</v>
      </c>
      <c r="C1409" s="12" t="s">
        <v>342</v>
      </c>
      <c r="F1409" s="5"/>
      <c r="G1409" s="5"/>
      <c r="H1409" s="5"/>
      <c r="I1409" s="2"/>
      <c r="J1409" s="2"/>
      <c r="K1409" s="2"/>
      <c r="L1409" s="2"/>
      <c r="M1409" s="2"/>
      <c r="N1409" s="5"/>
      <c r="O1409" s="5"/>
      <c r="P1409" s="5"/>
      <c r="Q1409" s="5"/>
    </row>
    <row r="1410" spans="1:17" ht="30" customHeight="1" x14ac:dyDescent="0.25">
      <c r="A1410" s="2">
        <v>10409</v>
      </c>
      <c r="B1410" s="3" t="str">
        <f>HYPERLINK("https://www.facebook.com/p/C%C3%B4ng-an-ph%C6%B0%E1%BB%9Dng-B%E1%BA%AFc-S%C6%A1n-TP-Tam-%C4%90i%E1%BB%87p-100069946128643/", "Công an phường Bắc Sơn tỉnh Ninh Bình")</f>
        <v>Công an phường Bắc Sơn tỉnh Ninh Bình</v>
      </c>
      <c r="C1410" s="12" t="s">
        <v>342</v>
      </c>
      <c r="F1410" s="5"/>
      <c r="G1410" s="5"/>
      <c r="H1410" s="5"/>
      <c r="I1410" s="2"/>
      <c r="J1410" s="2"/>
      <c r="K1410" s="2"/>
      <c r="L1410" s="2"/>
      <c r="M1410" s="2"/>
      <c r="N1410" s="5"/>
      <c r="O1410" s="5"/>
      <c r="P1410" s="5"/>
      <c r="Q1410" s="5"/>
    </row>
    <row r="1411" spans="1:17" ht="30" customHeight="1" x14ac:dyDescent="0.25">
      <c r="A1411" s="2">
        <v>10410</v>
      </c>
      <c r="B1411" s="3" t="str">
        <f>HYPERLINK("https://bacson.tamdiep.ninhbinh.gov.vn/", "UBND Ủy ban nhân dân phường Bắc Sơn tỉnh Ninh Bình")</f>
        <v>UBND Ủy ban nhân dân phường Bắc Sơn tỉnh Ninh Bình</v>
      </c>
      <c r="C1411" s="12" t="s">
        <v>342</v>
      </c>
      <c r="F1411" s="5"/>
      <c r="G1411" s="5"/>
      <c r="H1411" s="5"/>
      <c r="I1411" s="2"/>
      <c r="J1411" s="2"/>
      <c r="K1411" s="2"/>
      <c r="L1411" s="2"/>
      <c r="M1411" s="2"/>
      <c r="N1411" s="5"/>
      <c r="O1411" s="5"/>
      <c r="P1411" s="5"/>
      <c r="Q1411" s="5"/>
    </row>
    <row r="1412" spans="1:17" ht="30" customHeight="1" x14ac:dyDescent="0.25">
      <c r="A1412" s="2">
        <v>10411</v>
      </c>
      <c r="B1412" s="3" t="str">
        <f>HYPERLINK("https://www.facebook.com/ConganTrungSonTpTamDiep/?locale=vi_VN", "Công an phường Trung Sơn tỉnh Ninh Bình")</f>
        <v>Công an phường Trung Sơn tỉnh Ninh Bình</v>
      </c>
      <c r="C1412" s="12" t="s">
        <v>342</v>
      </c>
      <c r="D1412" s="13"/>
      <c r="F1412" s="5"/>
      <c r="G1412" s="5"/>
      <c r="H1412" s="5"/>
      <c r="I1412" s="2"/>
      <c r="J1412" s="2"/>
      <c r="K1412" s="2"/>
      <c r="L1412" s="2"/>
      <c r="M1412" s="2"/>
      <c r="N1412" s="5"/>
      <c r="O1412" s="5"/>
      <c r="P1412" s="5"/>
      <c r="Q1412" s="5"/>
    </row>
    <row r="1413" spans="1:17" ht="30" customHeight="1" x14ac:dyDescent="0.25">
      <c r="A1413" s="2">
        <v>10412</v>
      </c>
      <c r="B1413" s="3" t="str">
        <f>HYPERLINK("https://trungson.tamdiep.ninhbinh.gov.vn/", "UBND Ủy ban nhân dân phường Trung Sơn tỉnh Ninh Bình")</f>
        <v>UBND Ủy ban nhân dân phường Trung Sơn tỉnh Ninh Bình</v>
      </c>
      <c r="C1413" s="12" t="s">
        <v>342</v>
      </c>
      <c r="F1413" s="5"/>
      <c r="G1413" s="5"/>
      <c r="H1413" s="5"/>
      <c r="I1413" s="2"/>
      <c r="J1413" s="2"/>
      <c r="K1413" s="2"/>
      <c r="L1413" s="2"/>
      <c r="M1413" s="2"/>
      <c r="N1413" s="5"/>
      <c r="O1413" s="5"/>
      <c r="P1413" s="5"/>
      <c r="Q1413" s="5"/>
    </row>
    <row r="1414" spans="1:17" ht="30" customHeight="1" x14ac:dyDescent="0.25">
      <c r="A1414" s="2">
        <v>10413</v>
      </c>
      <c r="B1414" s="3" t="s">
        <v>282</v>
      </c>
      <c r="C1414" s="14" t="s">
        <v>1</v>
      </c>
      <c r="D1414" s="13" t="s">
        <v>343</v>
      </c>
      <c r="F1414" s="5"/>
      <c r="G1414" s="5"/>
      <c r="H1414" s="5"/>
      <c r="I1414" s="2"/>
      <c r="J1414" s="2"/>
      <c r="K1414" s="2"/>
      <c r="L1414" s="2"/>
      <c r="M1414" s="2"/>
      <c r="N1414" s="5"/>
      <c r="O1414" s="5"/>
      <c r="P1414" s="5"/>
      <c r="Q1414" s="5"/>
    </row>
    <row r="1415" spans="1:17" ht="30" customHeight="1" x14ac:dyDescent="0.25">
      <c r="A1415" s="2">
        <v>10414</v>
      </c>
      <c r="B1415" s="3" t="str">
        <f>HYPERLINK("https://namson.tamdiep.ninhbinh.gov.vn/", "UBND Ủy ban nhân dân phường Nam Sơn tỉnh Ninh Bình")</f>
        <v>UBND Ủy ban nhân dân phường Nam Sơn tỉnh Ninh Bình</v>
      </c>
      <c r="C1415" s="12" t="s">
        <v>342</v>
      </c>
      <c r="F1415" s="5"/>
      <c r="G1415" s="5"/>
      <c r="H1415" s="5"/>
      <c r="I1415" s="2"/>
      <c r="J1415" s="2"/>
      <c r="K1415" s="2"/>
      <c r="L1415" s="2"/>
      <c r="M1415" s="2"/>
      <c r="N1415" s="5"/>
      <c r="O1415" s="5"/>
      <c r="P1415" s="5"/>
      <c r="Q1415" s="5"/>
    </row>
    <row r="1416" spans="1:17" ht="30" customHeight="1" x14ac:dyDescent="0.25">
      <c r="A1416" s="2">
        <v>10415</v>
      </c>
      <c r="B1416" s="1" t="str">
        <f>HYPERLINK("", "Công an phường Tây Sơn tỉnh Ninh Bình")</f>
        <v>Công an phường Tây Sơn tỉnh Ninh Bình</v>
      </c>
      <c r="C1416" s="12" t="s">
        <v>342</v>
      </c>
      <c r="D1416" s="13"/>
      <c r="F1416" s="5"/>
      <c r="G1416" s="5"/>
      <c r="H1416" s="5"/>
      <c r="I1416" s="2"/>
      <c r="J1416" s="2"/>
      <c r="K1416" s="2"/>
      <c r="L1416" s="2"/>
      <c r="M1416" s="2"/>
      <c r="N1416" s="5"/>
      <c r="O1416" s="5"/>
      <c r="P1416" s="5"/>
      <c r="Q1416" s="5"/>
    </row>
    <row r="1417" spans="1:17" ht="30" customHeight="1" x14ac:dyDescent="0.25">
      <c r="A1417" s="2">
        <v>10416</v>
      </c>
      <c r="B1417" s="3" t="str">
        <f>HYPERLINK("https://tayson.tamdiep.ninhbinh.gov.vn/", "UBND Ủy ban nhân dân phường Tây Sơn tỉnh Ninh Bình")</f>
        <v>UBND Ủy ban nhân dân phường Tây Sơn tỉnh Ninh Bình</v>
      </c>
      <c r="C1417" s="12" t="s">
        <v>342</v>
      </c>
      <c r="F1417" s="5"/>
      <c r="G1417" s="5"/>
      <c r="H1417" s="5"/>
      <c r="I1417" s="2"/>
      <c r="J1417" s="2"/>
      <c r="K1417" s="2"/>
      <c r="L1417" s="2"/>
      <c r="M1417" s="2"/>
      <c r="N1417" s="5"/>
      <c r="O1417" s="5"/>
      <c r="P1417" s="5"/>
      <c r="Q1417" s="5"/>
    </row>
    <row r="1418" spans="1:17" ht="30" customHeight="1" x14ac:dyDescent="0.25">
      <c r="A1418" s="2">
        <v>10417</v>
      </c>
      <c r="B1418" s="1" t="str">
        <f>HYPERLINK("", "Công an xã Yên Sơn tỉnh Ninh Bình")</f>
        <v>Công an xã Yên Sơn tỉnh Ninh Bình</v>
      </c>
      <c r="C1418" s="12" t="s">
        <v>342</v>
      </c>
      <c r="F1418" s="5"/>
      <c r="G1418" s="5"/>
      <c r="H1418" s="5"/>
      <c r="I1418" s="2"/>
      <c r="J1418" s="2"/>
      <c r="K1418" s="2"/>
      <c r="L1418" s="2"/>
      <c r="M1418" s="2"/>
      <c r="N1418" s="5"/>
      <c r="O1418" s="5"/>
      <c r="P1418" s="5"/>
      <c r="Q1418" s="5"/>
    </row>
    <row r="1419" spans="1:17" ht="30" customHeight="1" x14ac:dyDescent="0.25">
      <c r="A1419" s="2">
        <v>10418</v>
      </c>
      <c r="B1419" s="3" t="str">
        <f>HYPERLINK("https://kimson.ninhbinh.gov.vn/gioi-thieu/xa-yen-loc", "UBND Ủy ban nhân dân xã Yên Sơn tỉnh Ninh Bình")</f>
        <v>UBND Ủy ban nhân dân xã Yên Sơn tỉnh Ninh Bình</v>
      </c>
      <c r="C1419" s="12" t="s">
        <v>342</v>
      </c>
      <c r="F1419" s="5"/>
      <c r="G1419" s="5"/>
      <c r="H1419" s="5"/>
      <c r="I1419" s="2"/>
      <c r="J1419" s="2"/>
      <c r="K1419" s="2"/>
      <c r="L1419" s="2"/>
      <c r="M1419" s="2"/>
      <c r="N1419" s="5"/>
      <c r="O1419" s="5"/>
      <c r="P1419" s="5"/>
      <c r="Q1419" s="5"/>
    </row>
    <row r="1420" spans="1:17" ht="30" customHeight="1" x14ac:dyDescent="0.25">
      <c r="A1420" s="2">
        <v>10419</v>
      </c>
      <c r="B1420" s="3" t="s">
        <v>283</v>
      </c>
      <c r="C1420" s="14" t="s">
        <v>1</v>
      </c>
      <c r="D1420" s="13" t="s">
        <v>343</v>
      </c>
      <c r="F1420" s="5"/>
      <c r="G1420" s="5"/>
      <c r="H1420" s="5"/>
      <c r="I1420" s="2"/>
      <c r="J1420" s="2"/>
      <c r="K1420" s="2"/>
      <c r="L1420" s="2"/>
      <c r="M1420" s="2"/>
      <c r="N1420" s="5"/>
      <c r="O1420" s="5"/>
      <c r="P1420" s="5"/>
      <c r="Q1420" s="5"/>
    </row>
    <row r="1421" spans="1:17" ht="30" customHeight="1" x14ac:dyDescent="0.25">
      <c r="A1421" s="2">
        <v>10420</v>
      </c>
      <c r="B1421" s="3" t="str">
        <f>HYPERLINK("https://yenbinh.tamdiep.ninhbinh.gov.vn/", "UBND Ủy ban nhân dân phường Yên Bình tỉnh Ninh Bình")</f>
        <v>UBND Ủy ban nhân dân phường Yên Bình tỉnh Ninh Bình</v>
      </c>
      <c r="C1421" s="12" t="s">
        <v>342</v>
      </c>
      <c r="F1421" s="5"/>
      <c r="G1421" s="5"/>
      <c r="H1421" s="5"/>
      <c r="I1421" s="2"/>
      <c r="J1421" s="2"/>
      <c r="K1421" s="2"/>
      <c r="L1421" s="2"/>
      <c r="M1421" s="2"/>
      <c r="N1421" s="5"/>
      <c r="O1421" s="5"/>
      <c r="P1421" s="5"/>
      <c r="Q1421" s="5"/>
    </row>
    <row r="1422" spans="1:17" ht="30" customHeight="1" x14ac:dyDescent="0.25">
      <c r="A1422" s="2">
        <v>10421</v>
      </c>
      <c r="B1422" s="1" t="str">
        <f>HYPERLINK("https://www.facebook.com/congantanbinhtamdiep", "Công an phường Tân Bình tỉnh Ninh Bình")</f>
        <v>Công an phường Tân Bình tỉnh Ninh Bình</v>
      </c>
      <c r="C1422" s="12" t="s">
        <v>342</v>
      </c>
      <c r="D1422" s="13" t="s">
        <v>343</v>
      </c>
      <c r="F1422" s="5"/>
      <c r="G1422" s="5"/>
      <c r="H1422" s="5"/>
      <c r="I1422" s="2"/>
      <c r="J1422" s="2"/>
      <c r="K1422" s="2"/>
      <c r="L1422" s="2"/>
      <c r="M1422" s="2"/>
      <c r="N1422" s="5"/>
      <c r="O1422" s="5"/>
      <c r="P1422" s="5"/>
      <c r="Q1422" s="5"/>
    </row>
    <row r="1423" spans="1:17" ht="30" customHeight="1" x14ac:dyDescent="0.25">
      <c r="A1423" s="2">
        <v>10422</v>
      </c>
      <c r="B1423" s="3" t="str">
        <f>HYPERLINK("https://tanbinh.tamdiep.ninhbinh.gov.vn/", "UBND Ủy ban nhân dân phường Tân Bình tỉnh Ninh Bình")</f>
        <v>UBND Ủy ban nhân dân phường Tân Bình tỉnh Ninh Bình</v>
      </c>
      <c r="C1423" s="12" t="s">
        <v>342</v>
      </c>
      <c r="F1423" s="5"/>
      <c r="G1423" s="5"/>
      <c r="H1423" s="5"/>
      <c r="I1423" s="2"/>
      <c r="J1423" s="2"/>
      <c r="K1423" s="2"/>
      <c r="L1423" s="2"/>
      <c r="M1423" s="2"/>
      <c r="N1423" s="5"/>
      <c r="O1423" s="5"/>
      <c r="P1423" s="5"/>
      <c r="Q1423" s="5"/>
    </row>
    <row r="1424" spans="1:17" ht="30" customHeight="1" x14ac:dyDescent="0.25">
      <c r="A1424" s="2">
        <v>10423</v>
      </c>
      <c r="B1424" s="3" t="str">
        <f>HYPERLINK("https://www.facebook.com/p/C%C3%B4ng-an-x%C3%A3-Quang-S%C6%A1n-TP-Tam-%C4%90i%E1%BB%87p-100076387173032/", "Công an xã Quang Sơn tỉnh Ninh Bình")</f>
        <v>Công an xã Quang Sơn tỉnh Ninh Bình</v>
      </c>
      <c r="C1424" s="12" t="s">
        <v>342</v>
      </c>
      <c r="F1424" s="5"/>
      <c r="G1424" s="5"/>
      <c r="H1424" s="5"/>
      <c r="I1424" s="2"/>
      <c r="J1424" s="2"/>
      <c r="K1424" s="2"/>
      <c r="L1424" s="2"/>
      <c r="M1424" s="2"/>
      <c r="N1424" s="5"/>
      <c r="O1424" s="5"/>
      <c r="P1424" s="5"/>
      <c r="Q1424" s="5"/>
    </row>
    <row r="1425" spans="1:17" ht="30" customHeight="1" x14ac:dyDescent="0.25">
      <c r="A1425" s="2">
        <v>10424</v>
      </c>
      <c r="B1425" s="3" t="str">
        <f>HYPERLINK("https://quangson.tamdiep.ninhbinh.gov.vn/", "UBND Ủy ban nhân dân xã Quang Sơn tỉnh Ninh Bình")</f>
        <v>UBND Ủy ban nhân dân xã Quang Sơn tỉnh Ninh Bình</v>
      </c>
      <c r="C1425" s="12" t="s">
        <v>342</v>
      </c>
      <c r="F1425" s="5"/>
      <c r="G1425" s="5"/>
      <c r="H1425" s="5"/>
      <c r="I1425" s="2"/>
      <c r="J1425" s="2"/>
      <c r="K1425" s="2"/>
      <c r="L1425" s="2"/>
      <c r="M1425" s="2"/>
      <c r="N1425" s="5"/>
      <c r="O1425" s="5"/>
      <c r="P1425" s="5"/>
      <c r="Q1425" s="5"/>
    </row>
    <row r="1426" spans="1:17" ht="30" customHeight="1" x14ac:dyDescent="0.25">
      <c r="A1426" s="2">
        <v>10425</v>
      </c>
      <c r="B1426" s="3" t="str">
        <f>HYPERLINK("https://www.facebook.com/p/C%C3%B4ng-an-x%C3%A3-%C4%90%C3%B4ng-S%C6%A1n-TP-Tam-%C4%90i%E1%BB%87p-100080080608702/", "Công an xã Đông Sơn tỉnh Ninh Bình")</f>
        <v>Công an xã Đông Sơn tỉnh Ninh Bình</v>
      </c>
      <c r="C1426" s="12" t="s">
        <v>342</v>
      </c>
      <c r="F1426" s="5"/>
      <c r="G1426" s="5"/>
      <c r="H1426" s="5"/>
      <c r="I1426" s="2"/>
      <c r="J1426" s="2"/>
      <c r="K1426" s="2"/>
      <c r="L1426" s="2"/>
      <c r="M1426" s="2"/>
      <c r="N1426" s="5"/>
      <c r="O1426" s="5"/>
      <c r="P1426" s="5"/>
      <c r="Q1426" s="5"/>
    </row>
    <row r="1427" spans="1:17" ht="30" customHeight="1" x14ac:dyDescent="0.25">
      <c r="A1427" s="2">
        <v>10426</v>
      </c>
      <c r="B1427" s="3" t="str">
        <f>HYPERLINK("https://dongson.tamdiep.ninhbinh.gov.vn/", "UBND Ủy ban nhân dân xã Đông Sơn tỉnh Ninh Bình")</f>
        <v>UBND Ủy ban nhân dân xã Đông Sơn tỉnh Ninh Bình</v>
      </c>
      <c r="C1427" s="12" t="s">
        <v>342</v>
      </c>
      <c r="F1427" s="5"/>
      <c r="G1427" s="5"/>
      <c r="H1427" s="5"/>
      <c r="I1427" s="2"/>
      <c r="J1427" s="2"/>
      <c r="K1427" s="2"/>
      <c r="L1427" s="2"/>
      <c r="M1427" s="2"/>
      <c r="N1427" s="5"/>
      <c r="O1427" s="5"/>
      <c r="P1427" s="5"/>
      <c r="Q1427" s="5"/>
    </row>
    <row r="1428" spans="1:17" ht="30" customHeight="1" x14ac:dyDescent="0.25">
      <c r="A1428" s="2">
        <v>10427</v>
      </c>
      <c r="B1428" s="1" t="str">
        <f>HYPERLINK("https://www.facebook.com/CATTNQ", "Công an thị trấn Nho Quan tỉnh Ninh Bình")</f>
        <v>Công an thị trấn Nho Quan tỉnh Ninh Bình</v>
      </c>
      <c r="C1428" s="12" t="s">
        <v>342</v>
      </c>
      <c r="D1428" s="13" t="s">
        <v>343</v>
      </c>
      <c r="F1428" s="5"/>
      <c r="G1428" s="5"/>
      <c r="H1428" s="5"/>
      <c r="I1428" s="2"/>
      <c r="J1428" s="2"/>
      <c r="K1428" s="2"/>
      <c r="L1428" s="2"/>
      <c r="M1428" s="2"/>
      <c r="N1428" s="5"/>
      <c r="O1428" s="5"/>
      <c r="P1428" s="5"/>
      <c r="Q1428" s="5"/>
    </row>
    <row r="1429" spans="1:17" ht="30" customHeight="1" x14ac:dyDescent="0.25">
      <c r="A1429" s="2">
        <v>10428</v>
      </c>
      <c r="B1429" s="3" t="str">
        <f>HYPERLINK("https://nhoquan.ninhbinh.gov.vn/", "UBND Ủy ban nhân dân thị trấn Nho Quan tỉnh Ninh Bình")</f>
        <v>UBND Ủy ban nhân dân thị trấn Nho Quan tỉnh Ninh Bình</v>
      </c>
      <c r="C1429" s="12" t="s">
        <v>342</v>
      </c>
      <c r="F1429" s="5"/>
      <c r="G1429" s="5"/>
      <c r="H1429" s="5"/>
      <c r="I1429" s="2"/>
      <c r="J1429" s="2"/>
      <c r="K1429" s="2"/>
      <c r="L1429" s="2"/>
      <c r="M1429" s="2"/>
      <c r="N1429" s="5"/>
      <c r="O1429" s="5"/>
      <c r="P1429" s="5"/>
      <c r="Q1429" s="5"/>
    </row>
    <row r="1430" spans="1:17" ht="30" customHeight="1" x14ac:dyDescent="0.25">
      <c r="A1430" s="2">
        <v>10429</v>
      </c>
      <c r="B1430" s="3" t="str">
        <f>HYPERLINK("https://www.facebook.com/p/C%C3%B4ng-An-X%C3%A3-X%C3%ADch-Th%E1%BB%95-huy%E1%BB%87n-Nho-Quan-100071329603605/", "Công an xã Xích Thổ tỉnh Ninh Bình")</f>
        <v>Công an xã Xích Thổ tỉnh Ninh Bình</v>
      </c>
      <c r="C1430" s="12" t="s">
        <v>342</v>
      </c>
      <c r="D1430" s="11" t="s">
        <v>343</v>
      </c>
      <c r="F1430" s="5"/>
      <c r="G1430" s="5"/>
      <c r="H1430" s="5"/>
      <c r="I1430" s="2"/>
      <c r="J1430" s="2"/>
      <c r="K1430" s="2"/>
      <c r="L1430" s="2"/>
      <c r="M1430" s="2"/>
      <c r="N1430" s="5"/>
      <c r="O1430" s="5"/>
      <c r="P1430" s="5"/>
      <c r="Q1430" s="5"/>
    </row>
    <row r="1431" spans="1:17" ht="30" customHeight="1" x14ac:dyDescent="0.25">
      <c r="A1431" s="2">
        <v>10430</v>
      </c>
      <c r="B1431" s="3" t="str">
        <f>HYPERLINK("https://xichtho.nhoquan.ninhbinh.gov.vn/", "UBND Ủy ban nhân dân xã Xích Thổ tỉnh Ninh Bình")</f>
        <v>UBND Ủy ban nhân dân xã Xích Thổ tỉnh Ninh Bình</v>
      </c>
      <c r="C1431" s="12" t="s">
        <v>342</v>
      </c>
      <c r="F1431" s="5"/>
      <c r="G1431" s="5"/>
      <c r="H1431" s="5"/>
      <c r="I1431" s="2"/>
      <c r="J1431" s="2"/>
      <c r="K1431" s="2"/>
      <c r="L1431" s="2"/>
      <c r="M1431" s="2"/>
      <c r="N1431" s="5"/>
      <c r="O1431" s="5"/>
      <c r="P1431" s="5"/>
      <c r="Q1431" s="5"/>
    </row>
    <row r="1432" spans="1:17" ht="30" customHeight="1" x14ac:dyDescent="0.25">
      <c r="A1432" s="2">
        <v>10431</v>
      </c>
      <c r="B1432" s="3" t="str">
        <f>HYPERLINK("https://www.facebook.com/p/C%C3%B4ng-an-x%C3%A3-Gia-L%C3%A2m-huy%E1%BB%87n-Nho-Quan-100079998546542/", "Công an xã Gia Lâm tỉnh Ninh Bình")</f>
        <v>Công an xã Gia Lâm tỉnh Ninh Bình</v>
      </c>
      <c r="C1432" s="12" t="s">
        <v>342</v>
      </c>
      <c r="D1432" s="11" t="s">
        <v>343</v>
      </c>
      <c r="F1432" s="5"/>
      <c r="G1432" s="5"/>
      <c r="H1432" s="5"/>
      <c r="I1432" s="2"/>
      <c r="J1432" s="2"/>
      <c r="K1432" s="2"/>
      <c r="L1432" s="2"/>
      <c r="M1432" s="2"/>
      <c r="N1432" s="5"/>
      <c r="O1432" s="5"/>
      <c r="P1432" s="5"/>
      <c r="Q1432" s="5"/>
    </row>
    <row r="1433" spans="1:17" ht="30" customHeight="1" x14ac:dyDescent="0.25">
      <c r="A1433" s="2">
        <v>10432</v>
      </c>
      <c r="B1433" s="3" t="str">
        <f>HYPERLINK("https://nhoquan.ninhbinh.gov.vn/xa-gia-lam", "UBND Ủy ban nhân dân xã Gia Lâm tỉnh Ninh Bình")</f>
        <v>UBND Ủy ban nhân dân xã Gia Lâm tỉnh Ninh Bình</v>
      </c>
      <c r="C1433" s="12" t="s">
        <v>342</v>
      </c>
      <c r="F1433" s="5"/>
      <c r="G1433" s="5"/>
      <c r="H1433" s="5"/>
      <c r="I1433" s="2"/>
      <c r="J1433" s="2"/>
      <c r="K1433" s="2"/>
      <c r="L1433" s="2"/>
      <c r="M1433" s="2"/>
      <c r="N1433" s="5"/>
      <c r="O1433" s="5"/>
      <c r="P1433" s="5"/>
      <c r="Q1433" s="5"/>
    </row>
    <row r="1434" spans="1:17" ht="30" customHeight="1" x14ac:dyDescent="0.25">
      <c r="A1434" s="2">
        <v>10433</v>
      </c>
      <c r="B1434" s="1" t="str">
        <f>HYPERLINK("https://www.facebook.com/profile.php?id=100065534625442", "Công an xã Gia Sơn tỉnh Ninh Bình")</f>
        <v>Công an xã Gia Sơn tỉnh Ninh Bình</v>
      </c>
      <c r="C1434" s="12" t="s">
        <v>342</v>
      </c>
      <c r="D1434" s="11" t="s">
        <v>343</v>
      </c>
      <c r="F1434" s="5"/>
      <c r="G1434" s="5"/>
      <c r="H1434" s="5"/>
      <c r="I1434" s="2"/>
      <c r="J1434" s="2"/>
      <c r="K1434" s="2"/>
      <c r="L1434" s="2"/>
      <c r="M1434" s="2"/>
      <c r="N1434" s="5"/>
      <c r="O1434" s="5"/>
      <c r="P1434" s="5"/>
      <c r="Q1434" s="5"/>
    </row>
    <row r="1435" spans="1:17" ht="30" customHeight="1" x14ac:dyDescent="0.25">
      <c r="A1435" s="2">
        <v>10434</v>
      </c>
      <c r="B1435" s="3" t="str">
        <f>HYPERLINK("http://giaphong.giavien.ninhbinh.gov.vn/", "UBND Ủy ban nhân dân xã Gia Sơn tỉnh Ninh Bình")</f>
        <v>UBND Ủy ban nhân dân xã Gia Sơn tỉnh Ninh Bình</v>
      </c>
      <c r="C1435" s="12" t="s">
        <v>342</v>
      </c>
      <c r="F1435" s="5"/>
      <c r="G1435" s="5"/>
      <c r="H1435" s="5"/>
      <c r="I1435" s="2"/>
      <c r="J1435" s="2"/>
      <c r="K1435" s="2"/>
      <c r="L1435" s="2"/>
      <c r="M1435" s="2"/>
      <c r="N1435" s="5"/>
      <c r="O1435" s="5"/>
      <c r="P1435" s="5"/>
      <c r="Q1435" s="5"/>
    </row>
    <row r="1436" spans="1:17" ht="30" customHeight="1" x14ac:dyDescent="0.25">
      <c r="A1436" s="2">
        <v>10435</v>
      </c>
      <c r="B1436" s="1" t="str">
        <f>HYPERLINK("https://www.facebook.com/profile.php?id=100071976018989", "Công an xã Thạch Bình tỉnh Ninh Bình")</f>
        <v>Công an xã Thạch Bình tỉnh Ninh Bình</v>
      </c>
      <c r="C1436" s="12" t="s">
        <v>342</v>
      </c>
      <c r="D1436" s="11" t="s">
        <v>343</v>
      </c>
      <c r="F1436" s="5"/>
      <c r="G1436" s="5"/>
      <c r="H1436" s="5"/>
      <c r="I1436" s="2"/>
      <c r="J1436" s="2"/>
      <c r="K1436" s="2"/>
      <c r="L1436" s="2"/>
      <c r="M1436" s="2"/>
      <c r="N1436" s="5"/>
      <c r="O1436" s="5"/>
      <c r="P1436" s="5"/>
      <c r="Q1436" s="5"/>
    </row>
    <row r="1437" spans="1:17" ht="30" customHeight="1" x14ac:dyDescent="0.25">
      <c r="A1437" s="2">
        <v>10436</v>
      </c>
      <c r="B1437" s="3" t="str">
        <f>HYPERLINK("http://thachbinh.nhoquan.ninhbinh.gov.vn/", "UBND Ủy ban nhân dân xã Thạch Bình tỉnh Ninh Bình")</f>
        <v>UBND Ủy ban nhân dân xã Thạch Bình tỉnh Ninh Bình</v>
      </c>
      <c r="C1437" s="12" t="s">
        <v>342</v>
      </c>
      <c r="F1437" s="5"/>
      <c r="G1437" s="5"/>
      <c r="H1437" s="5"/>
      <c r="I1437" s="2"/>
      <c r="J1437" s="2"/>
      <c r="K1437" s="2"/>
      <c r="L1437" s="2"/>
      <c r="M1437" s="2"/>
      <c r="N1437" s="5"/>
      <c r="O1437" s="5"/>
      <c r="P1437" s="5"/>
      <c r="Q1437" s="5"/>
    </row>
    <row r="1438" spans="1:17" ht="30" customHeight="1" x14ac:dyDescent="0.25">
      <c r="A1438" s="2">
        <v>10437</v>
      </c>
      <c r="B1438" s="3" t="s">
        <v>284</v>
      </c>
      <c r="C1438" s="14" t="s">
        <v>1</v>
      </c>
      <c r="D1438" s="13" t="s">
        <v>343</v>
      </c>
      <c r="F1438" s="5"/>
      <c r="G1438" s="5"/>
      <c r="H1438" s="5"/>
      <c r="I1438" s="2"/>
      <c r="J1438" s="2"/>
      <c r="K1438" s="2"/>
      <c r="L1438" s="2"/>
      <c r="M1438" s="2"/>
      <c r="N1438" s="5"/>
      <c r="O1438" s="5"/>
      <c r="P1438" s="5"/>
      <c r="Q1438" s="5"/>
    </row>
    <row r="1439" spans="1:17" ht="30" customHeight="1" x14ac:dyDescent="0.25">
      <c r="A1439" s="2">
        <v>10438</v>
      </c>
      <c r="B1439" s="3" t="str">
        <f>HYPERLINK("https://nhoquan.ninhbinh.gov.vn/xa-gia-thuy", "UBND Ủy ban nhân dân xã Gia Thủy tỉnh Ninh Bình")</f>
        <v>UBND Ủy ban nhân dân xã Gia Thủy tỉnh Ninh Bình</v>
      </c>
      <c r="C1439" s="12" t="s">
        <v>342</v>
      </c>
      <c r="F1439" s="5"/>
      <c r="G1439" s="5"/>
      <c r="H1439" s="5"/>
      <c r="I1439" s="2"/>
      <c r="J1439" s="2"/>
      <c r="K1439" s="2"/>
      <c r="L1439" s="2"/>
      <c r="M1439" s="2"/>
      <c r="N1439" s="5"/>
      <c r="O1439" s="5"/>
      <c r="P1439" s="5"/>
      <c r="Q1439" s="5"/>
    </row>
    <row r="1440" spans="1:17" ht="30" customHeight="1" x14ac:dyDescent="0.25">
      <c r="A1440" s="2">
        <v>10439</v>
      </c>
      <c r="B1440" s="1" t="str">
        <f>HYPERLINK("https://www.facebook.com/profile.php?id=100067069000549", "Công an xã Gia Tường tỉnh Ninh Bình")</f>
        <v>Công an xã Gia Tường tỉnh Ninh Bình</v>
      </c>
      <c r="C1440" s="13" t="s">
        <v>342</v>
      </c>
      <c r="D1440" s="13" t="s">
        <v>343</v>
      </c>
      <c r="F1440" s="5"/>
      <c r="G1440" s="5"/>
      <c r="H1440" s="5"/>
      <c r="I1440" s="2"/>
      <c r="J1440" s="2"/>
      <c r="K1440" s="2"/>
      <c r="L1440" s="2"/>
      <c r="M1440" s="2"/>
      <c r="N1440" s="5"/>
      <c r="O1440" s="5"/>
      <c r="P1440" s="5"/>
      <c r="Q1440" s="5"/>
    </row>
    <row r="1441" spans="1:17" ht="30" customHeight="1" x14ac:dyDescent="0.25">
      <c r="A1441" s="2">
        <v>10440</v>
      </c>
      <c r="B1441" s="3" t="str">
        <f>HYPERLINK("http://giatuong.nhoquan.ninhbinh.gov.vn/", "UBND Ủy ban nhân dân xã Gia Tường tỉnh Ninh Bình")</f>
        <v>UBND Ủy ban nhân dân xã Gia Tường tỉnh Ninh Bình</v>
      </c>
      <c r="C1441" s="12" t="s">
        <v>342</v>
      </c>
      <c r="F1441" s="5"/>
      <c r="G1441" s="5"/>
      <c r="H1441" s="5"/>
      <c r="I1441" s="2"/>
      <c r="J1441" s="2"/>
      <c r="K1441" s="2"/>
      <c r="L1441" s="2"/>
      <c r="M1441" s="2"/>
      <c r="N1441" s="5"/>
      <c r="O1441" s="5"/>
      <c r="P1441" s="5"/>
      <c r="Q1441" s="5"/>
    </row>
    <row r="1442" spans="1:17" ht="30" customHeight="1" x14ac:dyDescent="0.25">
      <c r="A1442" s="2">
        <v>10441</v>
      </c>
      <c r="B1442" s="1" t="str">
        <f>HYPERLINK("https://www.facebook.com/profile.php?id=100079833732163", "Công an xã Cúc Phương tỉnh Ninh Bình")</f>
        <v>Công an xã Cúc Phương tỉnh Ninh Bình</v>
      </c>
      <c r="C1442" s="12" t="s">
        <v>342</v>
      </c>
      <c r="D1442" s="13" t="s">
        <v>343</v>
      </c>
      <c r="F1442" s="5"/>
      <c r="G1442" s="5"/>
      <c r="H1442" s="5"/>
      <c r="I1442" s="2"/>
      <c r="J1442" s="2"/>
      <c r="K1442" s="2"/>
      <c r="L1442" s="2"/>
      <c r="M1442" s="2"/>
      <c r="N1442" s="5"/>
      <c r="O1442" s="5"/>
      <c r="P1442" s="5"/>
      <c r="Q1442" s="5"/>
    </row>
    <row r="1443" spans="1:17" ht="30" customHeight="1" x14ac:dyDescent="0.25">
      <c r="A1443" s="2">
        <v>10442</v>
      </c>
      <c r="B1443" s="3" t="str">
        <f>HYPERLINK("http://cucphuong.nhoquan.ninhbinh.gov.vn/", "UBND Ủy ban nhân dân xã Cúc Phương tỉnh Ninh Bình")</f>
        <v>UBND Ủy ban nhân dân xã Cúc Phương tỉnh Ninh Bình</v>
      </c>
      <c r="C1443" s="12" t="s">
        <v>342</v>
      </c>
      <c r="F1443" s="5"/>
      <c r="G1443" s="5"/>
      <c r="H1443" s="5"/>
      <c r="I1443" s="2"/>
      <c r="J1443" s="2"/>
      <c r="K1443" s="2"/>
      <c r="L1443" s="2"/>
      <c r="M1443" s="2"/>
      <c r="N1443" s="5"/>
      <c r="O1443" s="5"/>
      <c r="P1443" s="5"/>
      <c r="Q1443" s="5"/>
    </row>
    <row r="1444" spans="1:17" ht="30" customHeight="1" x14ac:dyDescent="0.25">
      <c r="A1444" s="2">
        <v>10443</v>
      </c>
      <c r="B1444" s="3" t="s">
        <v>285</v>
      </c>
      <c r="C1444" s="14" t="s">
        <v>1</v>
      </c>
      <c r="D1444" s="11" t="s">
        <v>343</v>
      </c>
      <c r="F1444" s="5"/>
      <c r="G1444" s="5"/>
      <c r="H1444" s="5"/>
      <c r="I1444" s="2"/>
      <c r="J1444" s="2"/>
      <c r="K1444" s="2"/>
      <c r="L1444" s="2"/>
      <c r="M1444" s="2"/>
      <c r="N1444" s="5"/>
      <c r="O1444" s="5"/>
      <c r="P1444" s="5"/>
      <c r="Q1444" s="5"/>
    </row>
    <row r="1445" spans="1:17" ht="30" customHeight="1" x14ac:dyDescent="0.25">
      <c r="A1445" s="2">
        <v>10444</v>
      </c>
      <c r="B1445" s="3" t="str">
        <f>HYPERLINK("https://phuson.nhoquan.ninhbinh.gov.vn/", "UBND Ủy ban nhân dân xã Phú Sơn tỉnh Ninh Bình")</f>
        <v>UBND Ủy ban nhân dân xã Phú Sơn tỉnh Ninh Bình</v>
      </c>
      <c r="C1445" s="12" t="s">
        <v>342</v>
      </c>
      <c r="F1445" s="5"/>
      <c r="G1445" s="5"/>
      <c r="H1445" s="5"/>
      <c r="I1445" s="2"/>
      <c r="J1445" s="2"/>
      <c r="K1445" s="2"/>
      <c r="L1445" s="2"/>
      <c r="M1445" s="2"/>
      <c r="N1445" s="5"/>
      <c r="O1445" s="5"/>
      <c r="P1445" s="5"/>
      <c r="Q1445" s="5"/>
    </row>
    <row r="1446" spans="1:17" ht="30" customHeight="1" x14ac:dyDescent="0.25">
      <c r="A1446" s="2">
        <v>10445</v>
      </c>
      <c r="B1446" s="1" t="str">
        <f>HYPERLINK("https://www.facebook.com/profile.php?id=100071958213132", "Công an xã Đức Long tỉnh Ninh Bình")</f>
        <v>Công an xã Đức Long tỉnh Ninh Bình</v>
      </c>
      <c r="C1446" s="13" t="s">
        <v>342</v>
      </c>
      <c r="D1446" s="11" t="s">
        <v>343</v>
      </c>
      <c r="F1446" s="5"/>
      <c r="G1446" s="5"/>
      <c r="H1446" s="5"/>
      <c r="I1446" s="2"/>
      <c r="J1446" s="2"/>
      <c r="K1446" s="2"/>
      <c r="L1446" s="2"/>
      <c r="M1446" s="2"/>
      <c r="N1446" s="5"/>
      <c r="O1446" s="5"/>
      <c r="P1446" s="5"/>
      <c r="Q1446" s="5"/>
    </row>
    <row r="1447" spans="1:17" ht="30" customHeight="1" x14ac:dyDescent="0.25">
      <c r="A1447" s="2">
        <v>10446</v>
      </c>
      <c r="B1447" s="3" t="str">
        <f>HYPERLINK("http://duclong.nhoquan.ninhbinh.gov.vn/", "UBND Ủy ban nhân dân xã Đức Long tỉnh Ninh Bình")</f>
        <v>UBND Ủy ban nhân dân xã Đức Long tỉnh Ninh Bình</v>
      </c>
      <c r="C1447" s="12" t="s">
        <v>342</v>
      </c>
      <c r="F1447" s="5"/>
      <c r="G1447" s="5"/>
      <c r="H1447" s="5"/>
      <c r="I1447" s="2"/>
      <c r="J1447" s="2"/>
      <c r="K1447" s="2"/>
      <c r="L1447" s="2"/>
      <c r="M1447" s="2"/>
      <c r="N1447" s="5"/>
      <c r="O1447" s="5"/>
      <c r="P1447" s="5"/>
      <c r="Q1447" s="5"/>
    </row>
    <row r="1448" spans="1:17" ht="30" customHeight="1" x14ac:dyDescent="0.25">
      <c r="A1448" s="2">
        <v>10447</v>
      </c>
      <c r="B1448" s="3" t="str">
        <f>HYPERLINK("https://www.facebook.com/p/C%C3%B4ng-an-x%C3%A3-L%E1%BA%A1c-V%C3%A2n-huy%E1%BB%87n-Nho-Quan-Ninh-B%C3%ACnh-100083142559874/", "Công an xã Lạc Vân tỉnh Ninh Bình")</f>
        <v>Công an xã Lạc Vân tỉnh Ninh Bình</v>
      </c>
      <c r="C1448" s="12" t="s">
        <v>342</v>
      </c>
      <c r="F1448" s="5"/>
      <c r="G1448" s="5"/>
      <c r="H1448" s="5"/>
      <c r="I1448" s="2"/>
      <c r="J1448" s="2"/>
      <c r="K1448" s="2"/>
      <c r="L1448" s="2"/>
      <c r="M1448" s="2"/>
      <c r="N1448" s="5"/>
      <c r="O1448" s="5"/>
      <c r="P1448" s="5"/>
      <c r="Q1448" s="5"/>
    </row>
    <row r="1449" spans="1:17" ht="30" customHeight="1" x14ac:dyDescent="0.25">
      <c r="A1449" s="2">
        <v>10448</v>
      </c>
      <c r="B1449" s="3" t="str">
        <f>HYPERLINK("https://nhoquan.ninhbinh.gov.vn/xa-lac-van", "UBND Ủy ban nhân dân xã Lạc Vân tỉnh Ninh Bình")</f>
        <v>UBND Ủy ban nhân dân xã Lạc Vân tỉnh Ninh Bình</v>
      </c>
      <c r="C1449" s="12" t="s">
        <v>342</v>
      </c>
      <c r="F1449" s="5"/>
      <c r="G1449" s="5"/>
      <c r="H1449" s="5"/>
      <c r="I1449" s="2"/>
      <c r="J1449" s="2"/>
      <c r="K1449" s="2"/>
      <c r="L1449" s="2"/>
      <c r="M1449" s="2"/>
      <c r="N1449" s="5"/>
      <c r="O1449" s="5"/>
      <c r="P1449" s="5"/>
      <c r="Q1449" s="5"/>
    </row>
    <row r="1450" spans="1:17" ht="30" customHeight="1" x14ac:dyDescent="0.25">
      <c r="A1450" s="2">
        <v>10449</v>
      </c>
      <c r="B1450" s="1" t="str">
        <f>HYPERLINK("https://www.facebook.com/profile.php?id=100071483042696", "Công an xã Đồng Phong tỉnh Ninh Bình")</f>
        <v>Công an xã Đồng Phong tỉnh Ninh Bình</v>
      </c>
      <c r="C1450" s="13" t="s">
        <v>342</v>
      </c>
      <c r="D1450" s="11" t="s">
        <v>343</v>
      </c>
      <c r="F1450" s="5"/>
      <c r="G1450" s="5"/>
      <c r="H1450" s="5"/>
      <c r="I1450" s="2"/>
      <c r="J1450" s="2"/>
      <c r="K1450" s="2"/>
      <c r="L1450" s="2"/>
      <c r="M1450" s="2"/>
      <c r="N1450" s="5"/>
      <c r="O1450" s="5"/>
      <c r="P1450" s="5"/>
      <c r="Q1450" s="5"/>
    </row>
    <row r="1451" spans="1:17" ht="30" customHeight="1" x14ac:dyDescent="0.25">
      <c r="A1451" s="2">
        <v>10450</v>
      </c>
      <c r="B1451" s="3" t="str">
        <f>HYPERLINK("https://dongphong.nhoquan.ninhbinh.gov.vn/", "UBND Ủy ban nhân dân xã Đồng Phong tỉnh Ninh Bình")</f>
        <v>UBND Ủy ban nhân dân xã Đồng Phong tỉnh Ninh Bình</v>
      </c>
      <c r="C1451" s="12" t="s">
        <v>342</v>
      </c>
      <c r="F1451" s="5"/>
      <c r="G1451" s="5"/>
      <c r="H1451" s="5"/>
      <c r="I1451" s="2"/>
      <c r="J1451" s="2"/>
      <c r="K1451" s="2"/>
      <c r="L1451" s="2"/>
      <c r="M1451" s="2"/>
      <c r="N1451" s="5"/>
      <c r="O1451" s="5"/>
      <c r="P1451" s="5"/>
      <c r="Q1451" s="5"/>
    </row>
    <row r="1452" spans="1:17" ht="30" customHeight="1" x14ac:dyDescent="0.25">
      <c r="A1452" s="2">
        <v>10451</v>
      </c>
      <c r="B1452" s="3" t="str">
        <f>HYPERLINK("https://www.facebook.com/p/C%C3%B4ng-An-x%C3%A3-Y%C3%AAn-Quang-huy%E1%BB%87n-Nho-Quan-t%E1%BB%89nh-Ninh-B%C3%ACnh-100092041623191/", "Công an xã Yên Quang tỉnh Ninh Bình")</f>
        <v>Công an xã Yên Quang tỉnh Ninh Bình</v>
      </c>
      <c r="C1452" s="12" t="s">
        <v>342</v>
      </c>
      <c r="F1452" s="5"/>
      <c r="G1452" s="5"/>
      <c r="H1452" s="5"/>
      <c r="I1452" s="2"/>
      <c r="J1452" s="2"/>
      <c r="K1452" s="2"/>
      <c r="L1452" s="2"/>
      <c r="M1452" s="2"/>
      <c r="N1452" s="5"/>
      <c r="O1452" s="5"/>
      <c r="P1452" s="5"/>
      <c r="Q1452" s="5"/>
    </row>
    <row r="1453" spans="1:17" ht="30" customHeight="1" x14ac:dyDescent="0.25">
      <c r="A1453" s="2">
        <v>10452</v>
      </c>
      <c r="B1453" s="3" t="str">
        <f>HYPERLINK("https://nhoquan.ninhbinh.gov.vn/", "UBND Ủy ban nhân dân xã Yên Quang tỉnh Ninh Bình")</f>
        <v>UBND Ủy ban nhân dân xã Yên Quang tỉnh Ninh Bình</v>
      </c>
      <c r="C1453" s="12" t="s">
        <v>342</v>
      </c>
      <c r="F1453" s="5"/>
      <c r="G1453" s="5"/>
      <c r="H1453" s="5"/>
      <c r="I1453" s="2"/>
      <c r="J1453" s="2"/>
      <c r="K1453" s="2"/>
      <c r="L1453" s="2"/>
      <c r="M1453" s="2"/>
      <c r="N1453" s="5"/>
      <c r="O1453" s="5"/>
      <c r="P1453" s="5"/>
      <c r="Q1453" s="5"/>
    </row>
    <row r="1454" spans="1:17" ht="30" customHeight="1" x14ac:dyDescent="0.25">
      <c r="A1454" s="2">
        <v>10453</v>
      </c>
      <c r="B1454" s="3" t="str">
        <f>HYPERLINK("https://www.facebook.com/p/C%C3%B4ng-an-x%C3%A3-L%E1%BA%A1ng-Phong-huy%E1%BB%87n-Nho-Quan-100071408089953/", "Công an xã Lạng Phong tỉnh Ninh Bình")</f>
        <v>Công an xã Lạng Phong tỉnh Ninh Bình</v>
      </c>
      <c r="C1454" s="12" t="s">
        <v>342</v>
      </c>
      <c r="D1454" s="13" t="s">
        <v>343</v>
      </c>
      <c r="F1454" s="5"/>
      <c r="G1454" s="5"/>
      <c r="H1454" s="5"/>
      <c r="I1454" s="2"/>
      <c r="J1454" s="2"/>
      <c r="K1454" s="2"/>
      <c r="L1454" s="2"/>
      <c r="M1454" s="2"/>
      <c r="N1454" s="5"/>
      <c r="O1454" s="5"/>
      <c r="P1454" s="5"/>
      <c r="Q1454" s="5"/>
    </row>
    <row r="1455" spans="1:17" ht="30" customHeight="1" x14ac:dyDescent="0.25">
      <c r="A1455" s="2">
        <v>10454</v>
      </c>
      <c r="B1455" s="3" t="str">
        <f>HYPERLINK("https://nhoquan.ninhbinh.gov.vn/", "UBND Ủy ban nhân dân xã Lạng Phong tỉnh Ninh Bình")</f>
        <v>UBND Ủy ban nhân dân xã Lạng Phong tỉnh Ninh Bình</v>
      </c>
      <c r="C1455" s="12" t="s">
        <v>342</v>
      </c>
      <c r="F1455" s="5"/>
      <c r="G1455" s="5"/>
      <c r="H1455" s="5"/>
      <c r="I1455" s="2"/>
      <c r="J1455" s="2"/>
      <c r="K1455" s="2"/>
      <c r="L1455" s="2"/>
      <c r="M1455" s="2"/>
      <c r="N1455" s="5"/>
      <c r="O1455" s="5"/>
      <c r="P1455" s="5"/>
      <c r="Q1455" s="5"/>
    </row>
    <row r="1456" spans="1:17" ht="30" customHeight="1" x14ac:dyDescent="0.25">
      <c r="A1456" s="2">
        <v>10455</v>
      </c>
      <c r="B1456" s="3" t="str">
        <f>HYPERLINK("https://www.facebook.com/caxth/", "Công an xã Thượng Hòa tỉnh Ninh Bình")</f>
        <v>Công an xã Thượng Hòa tỉnh Ninh Bình</v>
      </c>
      <c r="C1456" s="12" t="s">
        <v>342</v>
      </c>
      <c r="D1456" s="11" t="s">
        <v>343</v>
      </c>
      <c r="F1456" s="5"/>
      <c r="G1456" s="5"/>
      <c r="H1456" s="5"/>
      <c r="I1456" s="2"/>
      <c r="J1456" s="2"/>
      <c r="K1456" s="2"/>
      <c r="L1456" s="2"/>
      <c r="M1456" s="2"/>
      <c r="N1456" s="5"/>
      <c r="O1456" s="5"/>
      <c r="P1456" s="5"/>
      <c r="Q1456" s="5"/>
    </row>
    <row r="1457" spans="1:17" ht="30" customHeight="1" x14ac:dyDescent="0.25">
      <c r="A1457" s="2">
        <v>10456</v>
      </c>
      <c r="B1457" s="3" t="str">
        <f>HYPERLINK("https://nhoquan.ninhbinh.gov.vn/xa-thuong-hoa", "UBND Ủy ban nhân dân xã Thượng Hòa tỉnh Ninh Bình")</f>
        <v>UBND Ủy ban nhân dân xã Thượng Hòa tỉnh Ninh Bình</v>
      </c>
      <c r="C1457" s="12" t="s">
        <v>342</v>
      </c>
      <c r="F1457" s="5"/>
      <c r="G1457" s="5"/>
      <c r="H1457" s="5"/>
      <c r="I1457" s="2"/>
      <c r="J1457" s="2"/>
      <c r="K1457" s="2"/>
      <c r="L1457" s="2"/>
      <c r="M1457" s="2"/>
      <c r="N1457" s="5"/>
      <c r="O1457" s="5"/>
      <c r="P1457" s="5"/>
      <c r="Q1457" s="5"/>
    </row>
    <row r="1458" spans="1:17" ht="30" customHeight="1" x14ac:dyDescent="0.25">
      <c r="A1458" s="2">
        <v>10457</v>
      </c>
      <c r="B1458" s="1" t="str">
        <f>HYPERLINK("https://www.facebook.com/profile.php?id=100072360071221", "Công an xã Văn Phong tỉnh Ninh Bình")</f>
        <v>Công an xã Văn Phong tỉnh Ninh Bình</v>
      </c>
      <c r="C1458" s="13" t="s">
        <v>342</v>
      </c>
      <c r="D1458" s="11" t="s">
        <v>343</v>
      </c>
      <c r="F1458" s="5"/>
      <c r="G1458" s="5"/>
      <c r="H1458" s="5"/>
      <c r="I1458" s="2"/>
      <c r="J1458" s="2"/>
      <c r="K1458" s="2"/>
      <c r="L1458" s="2"/>
      <c r="M1458" s="2"/>
      <c r="N1458" s="5"/>
      <c r="O1458" s="5"/>
      <c r="P1458" s="5"/>
      <c r="Q1458" s="5"/>
    </row>
    <row r="1459" spans="1:17" ht="30" customHeight="1" x14ac:dyDescent="0.25">
      <c r="A1459" s="2">
        <v>10458</v>
      </c>
      <c r="B1459" s="3" t="str">
        <f>HYPERLINK("https://ninhbinh.gov.vn/van-phong-ubnd-tinh", "UBND Ủy ban nhân dân xã Văn Phong tỉnh Ninh Bình")</f>
        <v>UBND Ủy ban nhân dân xã Văn Phong tỉnh Ninh Bình</v>
      </c>
      <c r="C1459" s="12" t="s">
        <v>342</v>
      </c>
      <c r="F1459" s="5"/>
      <c r="G1459" s="5"/>
      <c r="H1459" s="5"/>
      <c r="I1459" s="2"/>
      <c r="J1459" s="2"/>
      <c r="K1459" s="2"/>
      <c r="L1459" s="2"/>
      <c r="M1459" s="2"/>
      <c r="N1459" s="5"/>
      <c r="O1459" s="5"/>
      <c r="P1459" s="5"/>
      <c r="Q1459" s="5"/>
    </row>
    <row r="1460" spans="1:17" ht="30" customHeight="1" x14ac:dyDescent="0.25">
      <c r="A1460" s="2">
        <v>10459</v>
      </c>
      <c r="B1460" s="3" t="str">
        <f>HYPERLINK("https://www.facebook.com/dungpolicer/", "Công an xã Văn Phương tỉnh Ninh Bình")</f>
        <v>Công an xã Văn Phương tỉnh Ninh Bình</v>
      </c>
      <c r="C1460" s="12" t="s">
        <v>342</v>
      </c>
      <c r="F1460" s="5"/>
      <c r="G1460" s="5"/>
      <c r="H1460" s="5"/>
      <c r="I1460" s="2"/>
      <c r="J1460" s="2"/>
      <c r="K1460" s="2"/>
      <c r="L1460" s="2"/>
      <c r="M1460" s="2"/>
      <c r="N1460" s="5"/>
      <c r="O1460" s="5"/>
      <c r="P1460" s="5"/>
      <c r="Q1460" s="5"/>
    </row>
    <row r="1461" spans="1:17" ht="30" customHeight="1" x14ac:dyDescent="0.25">
      <c r="A1461" s="2">
        <v>10460</v>
      </c>
      <c r="B1461" s="3" t="str">
        <f>HYPERLINK("http://vanphuong.nhoquan.ninhbinh.gov.vn/", "UBND Ủy ban nhân dân xã Văn Phương tỉnh Ninh Bình")</f>
        <v>UBND Ủy ban nhân dân xã Văn Phương tỉnh Ninh Bình</v>
      </c>
      <c r="C1461" s="12" t="s">
        <v>342</v>
      </c>
      <c r="F1461" s="5"/>
      <c r="G1461" s="5"/>
      <c r="H1461" s="5"/>
      <c r="I1461" s="2"/>
      <c r="J1461" s="2"/>
      <c r="K1461" s="2"/>
      <c r="L1461" s="2"/>
      <c r="M1461" s="2"/>
      <c r="N1461" s="5"/>
      <c r="O1461" s="5"/>
      <c r="P1461" s="5"/>
      <c r="Q1461" s="5"/>
    </row>
    <row r="1462" spans="1:17" ht="30" customHeight="1" x14ac:dyDescent="0.25">
      <c r="A1462" s="2">
        <v>10461</v>
      </c>
      <c r="B1462" s="3" t="str">
        <f>HYPERLINK("https://www.facebook.com/Conganthanhlac/", "Công an xã Thanh Lạc tỉnh Ninh Bình")</f>
        <v>Công an xã Thanh Lạc tỉnh Ninh Bình</v>
      </c>
      <c r="C1462" s="12" t="s">
        <v>342</v>
      </c>
      <c r="F1462" s="5"/>
      <c r="G1462" s="5"/>
      <c r="H1462" s="5"/>
      <c r="I1462" s="2"/>
      <c r="J1462" s="2"/>
      <c r="K1462" s="2"/>
      <c r="L1462" s="2"/>
      <c r="M1462" s="2"/>
      <c r="N1462" s="5"/>
      <c r="O1462" s="5"/>
      <c r="P1462" s="5"/>
      <c r="Q1462" s="5"/>
    </row>
    <row r="1463" spans="1:17" ht="30" customHeight="1" x14ac:dyDescent="0.25">
      <c r="A1463" s="2">
        <v>10462</v>
      </c>
      <c r="B1463" s="3" t="str">
        <f>HYPERLINK("http://thanhlac.nhoquan.ninhbinh.gov.vn/", "UBND Ủy ban nhân dân xã Thanh Lạc tỉnh Ninh Bình")</f>
        <v>UBND Ủy ban nhân dân xã Thanh Lạc tỉnh Ninh Bình</v>
      </c>
      <c r="C1463" s="12" t="s">
        <v>342</v>
      </c>
      <c r="F1463" s="5"/>
      <c r="G1463" s="5"/>
      <c r="H1463" s="5"/>
      <c r="I1463" s="2"/>
      <c r="J1463" s="2"/>
      <c r="K1463" s="2"/>
      <c r="L1463" s="2"/>
      <c r="M1463" s="2"/>
      <c r="N1463" s="5"/>
      <c r="O1463" s="5"/>
      <c r="P1463" s="5"/>
      <c r="Q1463" s="5"/>
    </row>
    <row r="1464" spans="1:17" ht="30" customHeight="1" x14ac:dyDescent="0.25">
      <c r="A1464" s="2">
        <v>10463</v>
      </c>
      <c r="B1464" s="3" t="str">
        <f>HYPERLINK("https://www.facebook.com/p/C%C3%B4ng-an-x%C3%A3-S%C6%A1n-Lai-huy%E1%BB%87n-Nho-Quan-100075958032045/", "Công an xã Sơn Lai tỉnh Ninh Bình")</f>
        <v>Công an xã Sơn Lai tỉnh Ninh Bình</v>
      </c>
      <c r="C1464" s="12" t="s">
        <v>342</v>
      </c>
      <c r="F1464" s="5"/>
      <c r="G1464" s="5"/>
      <c r="H1464" s="5"/>
      <c r="I1464" s="2"/>
      <c r="J1464" s="2"/>
      <c r="K1464" s="2"/>
      <c r="L1464" s="2"/>
      <c r="M1464" s="2"/>
      <c r="N1464" s="5"/>
      <c r="O1464" s="5"/>
      <c r="P1464" s="5"/>
      <c r="Q1464" s="5"/>
    </row>
    <row r="1465" spans="1:17" ht="30" customHeight="1" x14ac:dyDescent="0.25">
      <c r="A1465" s="2">
        <v>10464</v>
      </c>
      <c r="B1465" s="3" t="str">
        <f>HYPERLINK("http://sonlai.nhoquan.ninhbinh.gov.vn/", "UBND Ủy ban nhân dân xã Sơn Lai tỉnh Ninh Bình")</f>
        <v>UBND Ủy ban nhân dân xã Sơn Lai tỉnh Ninh Bình</v>
      </c>
      <c r="C1465" s="12" t="s">
        <v>342</v>
      </c>
      <c r="F1465" s="5"/>
      <c r="G1465" s="5"/>
      <c r="H1465" s="5"/>
      <c r="I1465" s="2"/>
      <c r="J1465" s="2"/>
      <c r="K1465" s="2"/>
      <c r="L1465" s="2"/>
      <c r="M1465" s="2"/>
      <c r="N1465" s="5"/>
      <c r="O1465" s="5"/>
      <c r="P1465" s="5"/>
      <c r="Q1465" s="5"/>
    </row>
    <row r="1466" spans="1:17" ht="30" customHeight="1" x14ac:dyDescent="0.25">
      <c r="A1466" s="2">
        <v>10465</v>
      </c>
      <c r="B1466" s="1" t="str">
        <f>HYPERLINK("", "Công an xã Sơn Thành tỉnh Ninh Bình")</f>
        <v>Công an xã Sơn Thành tỉnh Ninh Bình</v>
      </c>
      <c r="C1466" s="13" t="s">
        <v>342</v>
      </c>
      <c r="D1466" s="13"/>
      <c r="F1466" s="5"/>
      <c r="G1466" s="5"/>
      <c r="H1466" s="5"/>
      <c r="I1466" s="2"/>
      <c r="J1466" s="2"/>
      <c r="K1466" s="2"/>
      <c r="L1466" s="2"/>
      <c r="M1466" s="2"/>
      <c r="N1466" s="5"/>
      <c r="O1466" s="5"/>
      <c r="P1466" s="5"/>
      <c r="Q1466" s="5"/>
    </row>
    <row r="1467" spans="1:17" ht="30" customHeight="1" x14ac:dyDescent="0.25">
      <c r="A1467" s="2">
        <v>10466</v>
      </c>
      <c r="B1467" s="3" t="str">
        <f>HYPERLINK("https://nhoquan.ninhbinh.gov.vn/xa-son-thanh", "UBND Ủy ban nhân dân xã Sơn Thành tỉnh Ninh Bình")</f>
        <v>UBND Ủy ban nhân dân xã Sơn Thành tỉnh Ninh Bình</v>
      </c>
      <c r="C1467" s="12" t="s">
        <v>342</v>
      </c>
      <c r="F1467" s="5"/>
      <c r="G1467" s="5"/>
      <c r="H1467" s="5"/>
      <c r="I1467" s="2"/>
      <c r="J1467" s="2"/>
      <c r="K1467" s="2"/>
      <c r="L1467" s="2"/>
      <c r="M1467" s="2"/>
      <c r="N1467" s="5"/>
      <c r="O1467" s="5"/>
      <c r="P1467" s="5"/>
      <c r="Q1467" s="5"/>
    </row>
    <row r="1468" spans="1:17" ht="30" customHeight="1" x14ac:dyDescent="0.25">
      <c r="A1468" s="2">
        <v>10467</v>
      </c>
      <c r="B1468" s="1" t="str">
        <f>HYPERLINK("", "Công an xã Văn Phú tỉnh Ninh Bình")</f>
        <v>Công an xã Văn Phú tỉnh Ninh Bình</v>
      </c>
      <c r="C1468" s="12" t="s">
        <v>342</v>
      </c>
      <c r="F1468" s="5"/>
      <c r="G1468" s="5"/>
      <c r="H1468" s="5"/>
      <c r="I1468" s="2"/>
      <c r="J1468" s="2"/>
      <c r="K1468" s="2"/>
      <c r="L1468" s="2"/>
      <c r="M1468" s="2"/>
      <c r="N1468" s="5"/>
      <c r="O1468" s="5"/>
      <c r="P1468" s="5"/>
      <c r="Q1468" s="5"/>
    </row>
    <row r="1469" spans="1:17" ht="30" customHeight="1" x14ac:dyDescent="0.25">
      <c r="A1469" s="2">
        <v>10468</v>
      </c>
      <c r="B1469" s="3" t="str">
        <f>HYPERLINK("https://nhoquan.ninhbinh.gov.vn/xa-van-phu", "UBND Ủy ban nhân dân xã Văn Phú tỉnh Ninh Bình")</f>
        <v>UBND Ủy ban nhân dân xã Văn Phú tỉnh Ninh Bình</v>
      </c>
      <c r="C1469" s="12" t="s">
        <v>342</v>
      </c>
      <c r="F1469" s="5"/>
      <c r="G1469" s="5"/>
      <c r="H1469" s="5"/>
      <c r="I1469" s="2"/>
      <c r="J1469" s="2"/>
      <c r="K1469" s="2"/>
      <c r="L1469" s="2"/>
      <c r="M1469" s="2"/>
      <c r="N1469" s="5"/>
      <c r="O1469" s="5"/>
      <c r="P1469" s="5"/>
      <c r="Q1469" s="5"/>
    </row>
    <row r="1470" spans="1:17" ht="30" customHeight="1" x14ac:dyDescent="0.25">
      <c r="A1470" s="2">
        <v>10469</v>
      </c>
      <c r="B1470" s="3" t="str">
        <f>HYPERLINK("https://www.facebook.com/p/C%C3%B4ng-an-x%C3%A3-Ph%C3%BA-L%E1%BB%99c-huy%E1%BB%87n-Nho-Quan-100067067992551/", "Công an xã Phú Lộc tỉnh Ninh Bình")</f>
        <v>Công an xã Phú Lộc tỉnh Ninh Bình</v>
      </c>
      <c r="C1470" s="12" t="s">
        <v>342</v>
      </c>
      <c r="D1470" s="11" t="s">
        <v>343</v>
      </c>
      <c r="F1470" s="5"/>
      <c r="G1470" s="5"/>
      <c r="H1470" s="5"/>
      <c r="I1470" s="2"/>
      <c r="J1470" s="2"/>
      <c r="K1470" s="2"/>
      <c r="L1470" s="2"/>
      <c r="M1470" s="2"/>
      <c r="N1470" s="5"/>
      <c r="O1470" s="5"/>
      <c r="P1470" s="5"/>
      <c r="Q1470" s="5"/>
    </row>
    <row r="1471" spans="1:17" ht="30" customHeight="1" x14ac:dyDescent="0.25">
      <c r="A1471" s="2">
        <v>10470</v>
      </c>
      <c r="B1471" s="3" t="str">
        <f>HYPERLINK("https://nhoquan.ninhbinh.gov.vn/xa-phu-loc", "UBND Ủy ban nhân dân xã Phú Lộc tỉnh Ninh Bình")</f>
        <v>UBND Ủy ban nhân dân xã Phú Lộc tỉnh Ninh Bình</v>
      </c>
      <c r="C1471" s="12" t="s">
        <v>342</v>
      </c>
      <c r="F1471" s="5"/>
      <c r="G1471" s="5"/>
      <c r="H1471" s="5"/>
      <c r="I1471" s="2"/>
      <c r="J1471" s="2"/>
      <c r="K1471" s="2"/>
      <c r="L1471" s="2"/>
      <c r="M1471" s="2"/>
      <c r="N1471" s="5"/>
      <c r="O1471" s="5"/>
      <c r="P1471" s="5"/>
      <c r="Q1471" s="5"/>
    </row>
    <row r="1472" spans="1:17" ht="30" customHeight="1" x14ac:dyDescent="0.25">
      <c r="A1472" s="2">
        <v>10471</v>
      </c>
      <c r="B1472" s="1" t="str">
        <f>HYPERLINK("", "Công an xã Kỳ Phú tỉnh Ninh Bình")</f>
        <v>Công an xã Kỳ Phú tỉnh Ninh Bình</v>
      </c>
      <c r="C1472" s="13" t="s">
        <v>342</v>
      </c>
      <c r="D1472" s="13"/>
      <c r="F1472" s="5"/>
      <c r="G1472" s="5"/>
      <c r="H1472" s="5"/>
      <c r="I1472" s="2"/>
      <c r="J1472" s="2"/>
      <c r="K1472" s="2"/>
      <c r="L1472" s="2"/>
      <c r="M1472" s="2"/>
      <c r="N1472" s="5"/>
      <c r="O1472" s="5"/>
      <c r="P1472" s="5"/>
      <c r="Q1472" s="5"/>
    </row>
    <row r="1473" spans="1:17" ht="30" customHeight="1" x14ac:dyDescent="0.25">
      <c r="A1473" s="2">
        <v>10472</v>
      </c>
      <c r="B1473" s="3" t="str">
        <f>HYPERLINK("https://nhoquan.ninhbinh.gov.vn/cong-khai-khieu-nai-to-cao/ubnd-huyen-nho-quan-thong-bao-cong-khai-ket-luan-giai-quyet-to-cao-doi-voi-chu-tich-ubnd-xa-ky-p-332272", "UBND Ủy ban nhân dân xã Kỳ Phú tỉnh Ninh Bình")</f>
        <v>UBND Ủy ban nhân dân xã Kỳ Phú tỉnh Ninh Bình</v>
      </c>
      <c r="C1473" s="12" t="s">
        <v>342</v>
      </c>
      <c r="F1473" s="5"/>
      <c r="G1473" s="5"/>
      <c r="H1473" s="5"/>
      <c r="I1473" s="2"/>
      <c r="J1473" s="2"/>
      <c r="K1473" s="2"/>
      <c r="L1473" s="2"/>
      <c r="M1473" s="2"/>
      <c r="N1473" s="5"/>
      <c r="O1473" s="5"/>
      <c r="P1473" s="5"/>
      <c r="Q1473" s="5"/>
    </row>
    <row r="1474" spans="1:17" ht="30" customHeight="1" x14ac:dyDescent="0.25">
      <c r="A1474" s="2">
        <v>10473</v>
      </c>
      <c r="B1474" s="3" t="s">
        <v>286</v>
      </c>
      <c r="C1474" s="14" t="s">
        <v>1</v>
      </c>
      <c r="D1474" s="11" t="s">
        <v>343</v>
      </c>
      <c r="F1474" s="5"/>
      <c r="G1474" s="5"/>
      <c r="H1474" s="5"/>
      <c r="I1474" s="2"/>
      <c r="J1474" s="2"/>
      <c r="K1474" s="2"/>
      <c r="L1474" s="2"/>
      <c r="M1474" s="2"/>
      <c r="N1474" s="5"/>
      <c r="O1474" s="5"/>
      <c r="P1474" s="5"/>
      <c r="Q1474" s="5"/>
    </row>
    <row r="1475" spans="1:17" ht="30" customHeight="1" x14ac:dyDescent="0.25">
      <c r="A1475" s="2">
        <v>10474</v>
      </c>
      <c r="B1475" s="3" t="str">
        <f>HYPERLINK("https://nhoquan.ninhbinh.gov.vn/xa-quynh-luu", "UBND Ủy ban nhân dân xã Quỳnh Lưu tỉnh Ninh Bình")</f>
        <v>UBND Ủy ban nhân dân xã Quỳnh Lưu tỉnh Ninh Bình</v>
      </c>
      <c r="C1475" s="12" t="s">
        <v>342</v>
      </c>
      <c r="F1475" s="5"/>
      <c r="G1475" s="5"/>
      <c r="H1475" s="5"/>
      <c r="I1475" s="2"/>
      <c r="J1475" s="2"/>
      <c r="K1475" s="2"/>
      <c r="L1475" s="2"/>
      <c r="M1475" s="2"/>
      <c r="N1475" s="5"/>
      <c r="O1475" s="5"/>
      <c r="P1475" s="5"/>
      <c r="Q1475" s="5"/>
    </row>
    <row r="1476" spans="1:17" ht="30" customHeight="1" x14ac:dyDescent="0.25">
      <c r="A1476" s="2">
        <v>10475</v>
      </c>
      <c r="B1476" s="1" t="str">
        <f>HYPERLINK("https://www.facebook.com/caxsonha", "Công an xã Sơn Hà tỉnh Ninh Bình")</f>
        <v>Công an xã Sơn Hà tỉnh Ninh Bình</v>
      </c>
      <c r="C1476" s="12" t="s">
        <v>342</v>
      </c>
      <c r="D1476" s="11" t="s">
        <v>343</v>
      </c>
      <c r="F1476" s="5"/>
      <c r="G1476" s="5"/>
      <c r="H1476" s="5"/>
      <c r="I1476" s="2"/>
      <c r="J1476" s="2"/>
      <c r="K1476" s="2"/>
      <c r="L1476" s="2"/>
      <c r="M1476" s="2"/>
      <c r="N1476" s="5"/>
      <c r="O1476" s="5"/>
      <c r="P1476" s="5"/>
      <c r="Q1476" s="5"/>
    </row>
    <row r="1477" spans="1:17" ht="30" customHeight="1" x14ac:dyDescent="0.25">
      <c r="A1477" s="2">
        <v>10476</v>
      </c>
      <c r="B1477" s="3" t="str">
        <f>HYPERLINK("https://nhoquan.ninhbinh.gov.vn/xa-son-ha", "UBND Ủy ban nhân dân xã Sơn Hà tỉnh Ninh Bình")</f>
        <v>UBND Ủy ban nhân dân xã Sơn Hà tỉnh Ninh Bình</v>
      </c>
      <c r="C1477" s="12" t="s">
        <v>342</v>
      </c>
      <c r="F1477" s="5"/>
      <c r="G1477" s="5"/>
      <c r="H1477" s="5"/>
      <c r="I1477" s="2"/>
      <c r="J1477" s="2"/>
      <c r="K1477" s="2"/>
      <c r="L1477" s="2"/>
      <c r="M1477" s="2"/>
      <c r="N1477" s="5"/>
      <c r="O1477" s="5"/>
      <c r="P1477" s="5"/>
      <c r="Q1477" s="5"/>
    </row>
    <row r="1478" spans="1:17" ht="30" customHeight="1" x14ac:dyDescent="0.25">
      <c r="A1478" s="2">
        <v>10477</v>
      </c>
      <c r="B1478" s="1" t="str">
        <f>HYPERLINK("https://www.facebook.com/profile.php?id=100071573438794", "Công an xã Phú Long tỉnh Ninh Bình")</f>
        <v>Công an xã Phú Long tỉnh Ninh Bình</v>
      </c>
      <c r="C1478" s="12" t="s">
        <v>342</v>
      </c>
      <c r="D1478" s="11" t="s">
        <v>343</v>
      </c>
      <c r="F1478" s="5"/>
      <c r="G1478" s="5"/>
      <c r="H1478" s="5"/>
      <c r="I1478" s="2"/>
      <c r="J1478" s="2"/>
      <c r="K1478" s="2"/>
      <c r="L1478" s="2"/>
      <c r="M1478" s="2"/>
      <c r="N1478" s="5"/>
      <c r="O1478" s="5"/>
      <c r="P1478" s="5"/>
      <c r="Q1478" s="5"/>
    </row>
    <row r="1479" spans="1:17" ht="30" customHeight="1" x14ac:dyDescent="0.25">
      <c r="A1479" s="2">
        <v>10478</v>
      </c>
      <c r="B1479" s="3" t="str">
        <f>HYPERLINK("http://phulong.nhoquan.ninhbinh.gov.vn/", "UBND Ủy ban nhân dân xã Phú Long tỉnh Ninh Bình")</f>
        <v>UBND Ủy ban nhân dân xã Phú Long tỉnh Ninh Bình</v>
      </c>
      <c r="C1479" s="12" t="s">
        <v>342</v>
      </c>
      <c r="F1479" s="5"/>
      <c r="G1479" s="5"/>
      <c r="H1479" s="5"/>
      <c r="I1479" s="2"/>
      <c r="J1479" s="2"/>
      <c r="K1479" s="2"/>
      <c r="L1479" s="2"/>
      <c r="M1479" s="2"/>
      <c r="N1479" s="5"/>
      <c r="O1479" s="5"/>
      <c r="P1479" s="5"/>
      <c r="Q1479" s="5"/>
    </row>
    <row r="1480" spans="1:17" ht="30" customHeight="1" x14ac:dyDescent="0.25">
      <c r="A1480" s="2">
        <v>10479</v>
      </c>
      <c r="B1480" s="3" t="str">
        <f>HYPERLINK("https://www.facebook.com/p/C%C3%B4ng-an-X%C3%A3-Qu%E1%BA%A3ng-L%E1%BA%A1c-Huy%E1%BB%87n-Nho-Quan-100080957610196/", "Công an xã Quảng Lạc tỉnh Ninh Bình")</f>
        <v>Công an xã Quảng Lạc tỉnh Ninh Bình</v>
      </c>
      <c r="C1480" s="12" t="s">
        <v>342</v>
      </c>
      <c r="D1480" s="11" t="s">
        <v>343</v>
      </c>
      <c r="F1480" s="5"/>
      <c r="G1480" s="5"/>
      <c r="H1480" s="5"/>
      <c r="I1480" s="2"/>
      <c r="J1480" s="2"/>
      <c r="K1480" s="2"/>
      <c r="L1480" s="2"/>
      <c r="M1480" s="2"/>
      <c r="N1480" s="5"/>
      <c r="O1480" s="5"/>
      <c r="P1480" s="5"/>
      <c r="Q1480" s="5"/>
    </row>
    <row r="1481" spans="1:17" ht="30" customHeight="1" x14ac:dyDescent="0.25">
      <c r="A1481" s="2">
        <v>10480</v>
      </c>
      <c r="B1481" s="3" t="str">
        <f>HYPERLINK("https://congan.ninhbinh.gov.vn/uy-ban-nhan-dan-xa-quang-lac-huyen-nho-quan-to-chuc-hoi-nghi-so-ket-3-nam-xay-dung-phong-trao-giao-xu-giao-ho-an-toan-ve-antt-giai-doan-2019-2022", "UBND Ủy ban nhân dân xã Quảng Lạc tỉnh Ninh Bình")</f>
        <v>UBND Ủy ban nhân dân xã Quảng Lạc tỉnh Ninh Bình</v>
      </c>
      <c r="C1481" s="12" t="s">
        <v>342</v>
      </c>
      <c r="F1481" s="5"/>
      <c r="G1481" s="5"/>
      <c r="H1481" s="5"/>
      <c r="I1481" s="2"/>
      <c r="J1481" s="2"/>
      <c r="K1481" s="2"/>
      <c r="L1481" s="2"/>
      <c r="M1481" s="2"/>
      <c r="N1481" s="5"/>
      <c r="O1481" s="5"/>
      <c r="P1481" s="5"/>
      <c r="Q1481" s="5"/>
    </row>
    <row r="1482" spans="1:17" ht="30" customHeight="1" x14ac:dyDescent="0.25">
      <c r="A1482" s="2">
        <v>10481</v>
      </c>
      <c r="B1482" s="1" t="str">
        <f>HYPERLINK("", "Công an thị trấn Me tỉnh Ninh Bình")</f>
        <v>Công an thị trấn Me tỉnh Ninh Bình</v>
      </c>
      <c r="C1482" s="12" t="s">
        <v>342</v>
      </c>
      <c r="F1482" s="5"/>
      <c r="G1482" s="5"/>
      <c r="H1482" s="5"/>
      <c r="I1482" s="2"/>
      <c r="J1482" s="2"/>
      <c r="K1482" s="2"/>
      <c r="L1482" s="2"/>
      <c r="M1482" s="2"/>
      <c r="N1482" s="5"/>
      <c r="O1482" s="5"/>
      <c r="P1482" s="5"/>
      <c r="Q1482" s="5"/>
    </row>
    <row r="1483" spans="1:17" ht="30" customHeight="1" x14ac:dyDescent="0.25">
      <c r="A1483" s="2">
        <v>10482</v>
      </c>
      <c r="B1483" s="3" t="str">
        <f>HYPERLINK("https://thitranme.giavien.ninhbinh.gov.vn/", "UBND Ủy ban nhân dân thị trấn Me tỉnh Ninh Bình")</f>
        <v>UBND Ủy ban nhân dân thị trấn Me tỉnh Ninh Bình</v>
      </c>
      <c r="C1483" s="12" t="s">
        <v>342</v>
      </c>
      <c r="F1483" s="5"/>
      <c r="G1483" s="5"/>
      <c r="H1483" s="5"/>
      <c r="I1483" s="2"/>
      <c r="J1483" s="2"/>
      <c r="K1483" s="2"/>
      <c r="L1483" s="2"/>
      <c r="M1483" s="2"/>
      <c r="N1483" s="5"/>
      <c r="O1483" s="5"/>
      <c r="P1483" s="5"/>
      <c r="Q1483" s="5"/>
    </row>
    <row r="1484" spans="1:17" ht="30" customHeight="1" x14ac:dyDescent="0.25">
      <c r="A1484" s="2">
        <v>10483</v>
      </c>
      <c r="B1484" s="1" t="str">
        <f>HYPERLINK("https://www.facebook.com/profile.php?id=100079101969188", "Công an xã Gia Hòa tỉnh Ninh Bình")</f>
        <v>Công an xã Gia Hòa tỉnh Ninh Bình</v>
      </c>
      <c r="C1484" s="13" t="s">
        <v>342</v>
      </c>
      <c r="D1484" s="13" t="s">
        <v>343</v>
      </c>
      <c r="F1484" s="5"/>
      <c r="G1484" s="5"/>
      <c r="H1484" s="5"/>
      <c r="I1484" s="2"/>
      <c r="J1484" s="2"/>
      <c r="K1484" s="2"/>
      <c r="L1484" s="2"/>
      <c r="M1484" s="2"/>
      <c r="N1484" s="5"/>
      <c r="O1484" s="5"/>
      <c r="P1484" s="5"/>
      <c r="Q1484" s="5"/>
    </row>
    <row r="1485" spans="1:17" ht="30" customHeight="1" x14ac:dyDescent="0.25">
      <c r="A1485" s="2">
        <v>10484</v>
      </c>
      <c r="B1485" s="3" t="str">
        <f>HYPERLINK("https://giahoa.giavien.ninhbinh.gov.vn/", "UBND Ủy ban nhân dân xã Gia Hòa tỉnh Ninh Bình")</f>
        <v>UBND Ủy ban nhân dân xã Gia Hòa tỉnh Ninh Bình</v>
      </c>
      <c r="C1485" s="12" t="s">
        <v>342</v>
      </c>
      <c r="F1485" s="5"/>
      <c r="G1485" s="5"/>
      <c r="H1485" s="5"/>
      <c r="I1485" s="2"/>
      <c r="J1485" s="2"/>
      <c r="K1485" s="2"/>
      <c r="L1485" s="2"/>
      <c r="M1485" s="2"/>
      <c r="N1485" s="5"/>
      <c r="O1485" s="5"/>
      <c r="P1485" s="5"/>
      <c r="Q1485" s="5"/>
    </row>
    <row r="1486" spans="1:17" ht="30" customHeight="1" x14ac:dyDescent="0.25">
      <c r="A1486" s="2">
        <v>10485</v>
      </c>
      <c r="B1486" s="3" t="str">
        <f>HYPERLINK("https://www.facebook.com/groups/1893111974341038/", "Công an xã Gia Hưng tỉnh Ninh Bình")</f>
        <v>Công an xã Gia Hưng tỉnh Ninh Bình</v>
      </c>
      <c r="C1486" s="12" t="s">
        <v>342</v>
      </c>
      <c r="D1486" s="13" t="s">
        <v>343</v>
      </c>
      <c r="F1486" s="5"/>
      <c r="G1486" s="5"/>
      <c r="H1486" s="5"/>
      <c r="I1486" s="2"/>
      <c r="J1486" s="2"/>
      <c r="K1486" s="2"/>
      <c r="L1486" s="2"/>
      <c r="M1486" s="2"/>
      <c r="N1486" s="5"/>
      <c r="O1486" s="5"/>
      <c r="P1486" s="5"/>
      <c r="Q1486" s="5"/>
    </row>
    <row r="1487" spans="1:17" ht="30" customHeight="1" x14ac:dyDescent="0.25">
      <c r="A1487" s="2">
        <v>10486</v>
      </c>
      <c r="B1487" s="3" t="str">
        <f>HYPERLINK("https://giahung.giavien.ninhbinh.gov.vn/", "UBND Ủy ban nhân dân xã Gia Hưng tỉnh Ninh Bình")</f>
        <v>UBND Ủy ban nhân dân xã Gia Hưng tỉnh Ninh Bình</v>
      </c>
      <c r="C1487" s="12" t="s">
        <v>342</v>
      </c>
      <c r="F1487" s="5"/>
      <c r="G1487" s="5"/>
      <c r="H1487" s="5"/>
      <c r="I1487" s="2"/>
      <c r="J1487" s="2"/>
      <c r="K1487" s="2"/>
      <c r="L1487" s="2"/>
      <c r="M1487" s="2"/>
      <c r="N1487" s="5"/>
      <c r="O1487" s="5"/>
      <c r="P1487" s="5"/>
      <c r="Q1487" s="5"/>
    </row>
    <row r="1488" spans="1:17" ht="30" customHeight="1" x14ac:dyDescent="0.25">
      <c r="A1488" s="2">
        <v>10487</v>
      </c>
      <c r="B1488" s="1" t="str">
        <f>HYPERLINK("https://www.facebook.com/profile.php?id=100075900791226", "Công an xã Liên Sơn tỉnh Ninh Bình")</f>
        <v>Công an xã Liên Sơn tỉnh Ninh Bình</v>
      </c>
      <c r="C1488" s="12" t="s">
        <v>342</v>
      </c>
      <c r="D1488" s="13" t="s">
        <v>343</v>
      </c>
      <c r="F1488" s="5"/>
      <c r="G1488" s="5"/>
      <c r="H1488" s="5"/>
      <c r="I1488" s="2"/>
      <c r="J1488" s="2"/>
      <c r="K1488" s="2"/>
      <c r="L1488" s="2"/>
      <c r="M1488" s="2"/>
      <c r="N1488" s="5"/>
      <c r="O1488" s="5"/>
      <c r="P1488" s="5"/>
      <c r="Q1488" s="5"/>
    </row>
    <row r="1489" spans="1:17" ht="30" customHeight="1" x14ac:dyDescent="0.25">
      <c r="A1489" s="2">
        <v>10488</v>
      </c>
      <c r="B1489" s="3" t="str">
        <f>HYPERLINK("https://lienson.giavien.ninhbinh.gov.vn/", "UBND Ủy ban nhân dân xã Liên Sơn tỉnh Ninh Bình")</f>
        <v>UBND Ủy ban nhân dân xã Liên Sơn tỉnh Ninh Bình</v>
      </c>
      <c r="C1489" s="12" t="s">
        <v>342</v>
      </c>
      <c r="F1489" s="5"/>
      <c r="G1489" s="5"/>
      <c r="H1489" s="5"/>
      <c r="I1489" s="2"/>
      <c r="J1489" s="2"/>
      <c r="K1489" s="2"/>
      <c r="L1489" s="2"/>
      <c r="M1489" s="2"/>
      <c r="N1489" s="5"/>
      <c r="O1489" s="5"/>
      <c r="P1489" s="5"/>
      <c r="Q1489" s="5"/>
    </row>
    <row r="1490" spans="1:17" ht="30" customHeight="1" x14ac:dyDescent="0.25">
      <c r="A1490" s="2">
        <v>10489</v>
      </c>
      <c r="B1490" s="1" t="str">
        <f>HYPERLINK("https://www.facebook.com/ConganxaGiaThanh", "Công an xã Gia Thanh tỉnh Ninh Bình")</f>
        <v>Công an xã Gia Thanh tỉnh Ninh Bình</v>
      </c>
      <c r="C1490" s="13" t="s">
        <v>342</v>
      </c>
      <c r="D1490" s="13" t="s">
        <v>343</v>
      </c>
      <c r="F1490" s="5"/>
      <c r="G1490" s="5"/>
      <c r="H1490" s="5"/>
      <c r="I1490" s="2"/>
      <c r="J1490" s="2"/>
      <c r="K1490" s="2"/>
      <c r="L1490" s="2"/>
      <c r="M1490" s="2"/>
      <c r="N1490" s="5"/>
      <c r="O1490" s="5"/>
      <c r="P1490" s="5"/>
      <c r="Q1490" s="5"/>
    </row>
    <row r="1491" spans="1:17" ht="30" customHeight="1" x14ac:dyDescent="0.25">
      <c r="A1491" s="2">
        <v>10490</v>
      </c>
      <c r="B1491" s="3" t="str">
        <f>HYPERLINK("https://giathanh.giavien.ninhbinh.gov.vn/", "UBND Ủy ban nhân dân xã Gia Thanh tỉnh Ninh Bình")</f>
        <v>UBND Ủy ban nhân dân xã Gia Thanh tỉnh Ninh Bình</v>
      </c>
      <c r="C1491" s="12" t="s">
        <v>342</v>
      </c>
      <c r="F1491" s="5"/>
      <c r="G1491" s="5"/>
      <c r="H1491" s="5"/>
      <c r="I1491" s="2"/>
      <c r="J1491" s="2"/>
      <c r="K1491" s="2"/>
      <c r="L1491" s="2"/>
      <c r="M1491" s="2"/>
      <c r="N1491" s="5"/>
      <c r="O1491" s="5"/>
      <c r="P1491" s="5"/>
      <c r="Q1491" s="5"/>
    </row>
    <row r="1492" spans="1:17" ht="30" customHeight="1" x14ac:dyDescent="0.25">
      <c r="A1492" s="2">
        <v>10491</v>
      </c>
      <c r="B1492" s="1" t="str">
        <f>HYPERLINK("", "Công an xã Gia Vân tỉnh Ninh Bình")</f>
        <v>Công an xã Gia Vân tỉnh Ninh Bình</v>
      </c>
      <c r="C1492" s="13" t="s">
        <v>342</v>
      </c>
      <c r="D1492" s="13"/>
      <c r="F1492" s="5"/>
      <c r="G1492" s="5"/>
      <c r="H1492" s="5"/>
      <c r="I1492" s="2"/>
      <c r="J1492" s="2"/>
      <c r="K1492" s="2"/>
      <c r="L1492" s="2"/>
      <c r="M1492" s="2"/>
      <c r="N1492" s="5"/>
      <c r="O1492" s="5"/>
      <c r="P1492" s="5"/>
      <c r="Q1492" s="5"/>
    </row>
    <row r="1493" spans="1:17" ht="30" customHeight="1" x14ac:dyDescent="0.25">
      <c r="A1493" s="2">
        <v>10492</v>
      </c>
      <c r="B1493" s="3" t="str">
        <f>HYPERLINK("https://giavan.giavien.ninhbinh.gov.vn/", "UBND Ủy ban nhân dân xã Gia Vân tỉnh Ninh Bình")</f>
        <v>UBND Ủy ban nhân dân xã Gia Vân tỉnh Ninh Bình</v>
      </c>
      <c r="C1493" s="12" t="s">
        <v>342</v>
      </c>
      <c r="F1493" s="5"/>
      <c r="G1493" s="5"/>
      <c r="H1493" s="5"/>
      <c r="I1493" s="2"/>
      <c r="J1493" s="2"/>
      <c r="K1493" s="2"/>
      <c r="L1493" s="2"/>
      <c r="M1493" s="2"/>
      <c r="N1493" s="5"/>
      <c r="O1493" s="5"/>
      <c r="P1493" s="5"/>
      <c r="Q1493" s="5"/>
    </row>
    <row r="1494" spans="1:17" ht="30" customHeight="1" x14ac:dyDescent="0.25">
      <c r="A1494" s="2">
        <v>10493</v>
      </c>
      <c r="B1494" s="1" t="str">
        <f>HYPERLINK("", "Công an xã Gia Phú tỉnh Ninh Bình")</f>
        <v>Công an xã Gia Phú tỉnh Ninh Bình</v>
      </c>
      <c r="C1494" s="13" t="s">
        <v>342</v>
      </c>
      <c r="F1494" s="5"/>
      <c r="G1494" s="5"/>
      <c r="H1494" s="5"/>
      <c r="I1494" s="2"/>
      <c r="J1494" s="2"/>
      <c r="K1494" s="2"/>
      <c r="L1494" s="2"/>
      <c r="M1494" s="2"/>
      <c r="N1494" s="5"/>
      <c r="O1494" s="5"/>
      <c r="P1494" s="5"/>
      <c r="Q1494" s="5"/>
    </row>
    <row r="1495" spans="1:17" ht="30" customHeight="1" x14ac:dyDescent="0.25">
      <c r="A1495" s="2">
        <v>10494</v>
      </c>
      <c r="B1495" s="3" t="str">
        <f>HYPERLINK("http://giaphu.giavien.ninhbinh.gov.vn/", "UBND Ủy ban nhân dân xã Gia Phú tỉnh Ninh Bình")</f>
        <v>UBND Ủy ban nhân dân xã Gia Phú tỉnh Ninh Bình</v>
      </c>
      <c r="C1495" s="12" t="s">
        <v>342</v>
      </c>
      <c r="F1495" s="5"/>
      <c r="G1495" s="5"/>
      <c r="H1495" s="5"/>
      <c r="I1495" s="2"/>
      <c r="J1495" s="2"/>
      <c r="K1495" s="2"/>
      <c r="L1495" s="2"/>
      <c r="M1495" s="2"/>
      <c r="N1495" s="5"/>
      <c r="O1495" s="5"/>
      <c r="P1495" s="5"/>
      <c r="Q1495" s="5"/>
    </row>
    <row r="1496" spans="1:17" ht="30" customHeight="1" x14ac:dyDescent="0.25">
      <c r="A1496" s="2">
        <v>10495</v>
      </c>
      <c r="B1496" s="1" t="str">
        <f>HYPERLINK("", "Công an xã Gia Xuân tỉnh Ninh Bình")</f>
        <v>Công an xã Gia Xuân tỉnh Ninh Bình</v>
      </c>
      <c r="C1496" s="12" t="s">
        <v>342</v>
      </c>
      <c r="D1496" s="11" t="s">
        <v>343</v>
      </c>
      <c r="F1496" s="5"/>
      <c r="G1496" s="5"/>
      <c r="H1496" s="5"/>
      <c r="I1496" s="2"/>
      <c r="J1496" s="2"/>
      <c r="K1496" s="2"/>
      <c r="L1496" s="2"/>
      <c r="M1496" s="2"/>
      <c r="N1496" s="5"/>
      <c r="O1496" s="5"/>
      <c r="P1496" s="5"/>
      <c r="Q1496" s="5"/>
    </row>
    <row r="1497" spans="1:17" ht="30" customHeight="1" x14ac:dyDescent="0.25">
      <c r="A1497" s="2">
        <v>10496</v>
      </c>
      <c r="B1497" s="3" t="str">
        <f>HYPERLINK("https://giaxuan.giavien.ninhbinh.gov.vn/", "UBND Ủy ban nhân dân xã Gia Xuân tỉnh Ninh Bình")</f>
        <v>UBND Ủy ban nhân dân xã Gia Xuân tỉnh Ninh Bình</v>
      </c>
      <c r="C1497" s="12" t="s">
        <v>342</v>
      </c>
      <c r="F1497" s="5"/>
      <c r="G1497" s="5"/>
      <c r="H1497" s="5"/>
      <c r="I1497" s="2"/>
      <c r="J1497" s="2"/>
      <c r="K1497" s="2"/>
      <c r="L1497" s="2"/>
      <c r="M1497" s="2"/>
      <c r="N1497" s="5"/>
      <c r="O1497" s="5"/>
      <c r="P1497" s="5"/>
      <c r="Q1497" s="5"/>
    </row>
    <row r="1498" spans="1:17" ht="30" customHeight="1" x14ac:dyDescent="0.25">
      <c r="A1498" s="2">
        <v>10497</v>
      </c>
      <c r="B1498" s="3" t="s">
        <v>287</v>
      </c>
      <c r="C1498" s="14" t="s">
        <v>1</v>
      </c>
      <c r="D1498" s="13" t="s">
        <v>343</v>
      </c>
      <c r="F1498" s="5"/>
      <c r="G1498" s="5"/>
      <c r="H1498" s="5"/>
      <c r="I1498" s="2"/>
      <c r="J1498" s="2"/>
      <c r="K1498" s="2"/>
      <c r="L1498" s="2"/>
      <c r="M1498" s="2"/>
      <c r="N1498" s="5"/>
      <c r="O1498" s="5"/>
      <c r="P1498" s="5"/>
      <c r="Q1498" s="5"/>
    </row>
    <row r="1499" spans="1:17" ht="30" customHeight="1" x14ac:dyDescent="0.25">
      <c r="A1499" s="2">
        <v>10498</v>
      </c>
      <c r="B1499" s="3" t="str">
        <f>HYPERLINK("https://gialap.giavien.ninhbinh.gov.vn/", "UBND Ủy ban nhân dân xã Gia Lập tỉnh Ninh Bình")</f>
        <v>UBND Ủy ban nhân dân xã Gia Lập tỉnh Ninh Bình</v>
      </c>
      <c r="C1499" s="12" t="s">
        <v>342</v>
      </c>
      <c r="F1499" s="5"/>
      <c r="G1499" s="5"/>
      <c r="H1499" s="5"/>
      <c r="I1499" s="2"/>
      <c r="J1499" s="2"/>
      <c r="K1499" s="2"/>
      <c r="L1499" s="2"/>
      <c r="M1499" s="2"/>
      <c r="N1499" s="5"/>
      <c r="O1499" s="5"/>
      <c r="P1499" s="5"/>
      <c r="Q1499" s="5"/>
    </row>
    <row r="1500" spans="1:17" ht="30" customHeight="1" x14ac:dyDescent="0.25">
      <c r="A1500" s="2">
        <v>10499</v>
      </c>
      <c r="B1500" s="3" t="s">
        <v>288</v>
      </c>
      <c r="C1500" s="14" t="s">
        <v>1</v>
      </c>
      <c r="F1500" s="5"/>
      <c r="G1500" s="5"/>
      <c r="H1500" s="5"/>
      <c r="I1500" s="2"/>
      <c r="J1500" s="2"/>
      <c r="K1500" s="2"/>
      <c r="L1500" s="2"/>
      <c r="M1500" s="2"/>
      <c r="N1500" s="5"/>
      <c r="O1500" s="5"/>
      <c r="P1500" s="5"/>
      <c r="Q1500" s="5"/>
    </row>
    <row r="1501" spans="1:17" ht="30" customHeight="1" x14ac:dyDescent="0.25">
      <c r="A1501" s="2">
        <v>10500</v>
      </c>
      <c r="B1501" s="3" t="str">
        <f>HYPERLINK("https://giavuong.giavien.ninhbinh.gov.vn/", "UBND Ủy ban nhân dân xã Gia Vượng tỉnh Ninh Bình")</f>
        <v>UBND Ủy ban nhân dân xã Gia Vượng tỉnh Ninh Bình</v>
      </c>
      <c r="C1501" s="12" t="s">
        <v>342</v>
      </c>
      <c r="F1501" s="5"/>
      <c r="G1501" s="5"/>
      <c r="H1501" s="5"/>
      <c r="I1501" s="2"/>
      <c r="J1501" s="2"/>
      <c r="K1501" s="2"/>
      <c r="L1501" s="2"/>
      <c r="M1501" s="2"/>
      <c r="N1501" s="5"/>
      <c r="O1501" s="5"/>
      <c r="P1501" s="5"/>
      <c r="Q1501" s="5"/>
    </row>
    <row r="1502" spans="1:17" ht="30" customHeight="1" x14ac:dyDescent="0.25">
      <c r="A1502" s="2">
        <v>10501</v>
      </c>
      <c r="B1502" s="1" t="str">
        <f>HYPERLINK("", "Công an xã Gia Trấn tỉnh Ninh Bình")</f>
        <v>Công an xã Gia Trấn tỉnh Ninh Bình</v>
      </c>
      <c r="C1502" s="13" t="s">
        <v>342</v>
      </c>
      <c r="D1502" s="13" t="s">
        <v>343</v>
      </c>
      <c r="F1502" s="5"/>
      <c r="G1502" s="5"/>
      <c r="H1502" s="5"/>
      <c r="I1502" s="2"/>
      <c r="J1502" s="2"/>
      <c r="K1502" s="2"/>
      <c r="L1502" s="2"/>
      <c r="M1502" s="2"/>
      <c r="N1502" s="5"/>
      <c r="O1502" s="5"/>
      <c r="P1502" s="5"/>
      <c r="Q1502" s="5"/>
    </row>
    <row r="1503" spans="1:17" ht="30" customHeight="1" x14ac:dyDescent="0.25">
      <c r="A1503" s="2">
        <v>10502</v>
      </c>
      <c r="B1503" s="3" t="str">
        <f>HYPERLINK("https://giatran.giavien.ninhbinh.gov.vn/", "UBND Ủy ban nhân dân xã Gia Trấn tỉnh Ninh Bình")</f>
        <v>UBND Ủy ban nhân dân xã Gia Trấn tỉnh Ninh Bình</v>
      </c>
      <c r="C1503" s="12" t="s">
        <v>342</v>
      </c>
      <c r="F1503" s="5"/>
      <c r="G1503" s="5"/>
      <c r="H1503" s="5"/>
      <c r="I1503" s="2"/>
      <c r="J1503" s="2"/>
      <c r="K1503" s="2"/>
      <c r="L1503" s="2"/>
      <c r="M1503" s="2"/>
      <c r="N1503" s="5"/>
      <c r="O1503" s="5"/>
      <c r="P1503" s="5"/>
      <c r="Q1503" s="5"/>
    </row>
    <row r="1504" spans="1:17" ht="30" customHeight="1" x14ac:dyDescent="0.25">
      <c r="A1504" s="2">
        <v>10503</v>
      </c>
      <c r="B1504" s="3" t="str">
        <f>HYPERLINK("https://www.facebook.com/p/C%C3%B4ng-an-X%C3%A3-Gia-Th%E1%BB%8Bnh-Huy%E1%BB%87n-Gia-Vi%E1%BB%85n-100079168254164/", "Công an xã Gia Thịnh tỉnh Ninh Bình")</f>
        <v>Công an xã Gia Thịnh tỉnh Ninh Bình</v>
      </c>
      <c r="C1504" s="12" t="s">
        <v>342</v>
      </c>
      <c r="D1504" s="11" t="s">
        <v>343</v>
      </c>
      <c r="F1504" s="5"/>
      <c r="G1504" s="5"/>
      <c r="H1504" s="5"/>
      <c r="I1504" s="2"/>
      <c r="J1504" s="2"/>
      <c r="K1504" s="2"/>
      <c r="L1504" s="2"/>
      <c r="M1504" s="2"/>
      <c r="N1504" s="5"/>
      <c r="O1504" s="5"/>
      <c r="P1504" s="5"/>
      <c r="Q1504" s="5"/>
    </row>
    <row r="1505" spans="1:17" ht="30" customHeight="1" x14ac:dyDescent="0.25">
      <c r="A1505" s="2">
        <v>10504</v>
      </c>
      <c r="B1505" s="3" t="str">
        <f>HYPERLINK("https://giathinh.giavien.ninhbinh.gov.vn/", "UBND Ủy ban nhân dân xã Gia Thịnh tỉnh Ninh Bình")</f>
        <v>UBND Ủy ban nhân dân xã Gia Thịnh tỉnh Ninh Bình</v>
      </c>
      <c r="C1505" s="12" t="s">
        <v>342</v>
      </c>
      <c r="F1505" s="5"/>
      <c r="G1505" s="5"/>
      <c r="H1505" s="5"/>
      <c r="I1505" s="2"/>
      <c r="J1505" s="2"/>
      <c r="K1505" s="2"/>
      <c r="L1505" s="2"/>
      <c r="M1505" s="2"/>
      <c r="N1505" s="5"/>
      <c r="O1505" s="5"/>
      <c r="P1505" s="5"/>
      <c r="Q1505" s="5"/>
    </row>
    <row r="1506" spans="1:17" ht="30" customHeight="1" x14ac:dyDescent="0.25">
      <c r="A1506" s="2">
        <v>10505</v>
      </c>
      <c r="B1506" s="3" t="str">
        <f>HYPERLINK("https://www.facebook.com/p/C%C3%B4ng-an-x%C3%A3-Gia-Ph%C6%B0%C6%A1ng-100076347844664/", "Công an xã Gia Phương tỉnh Ninh Bình")</f>
        <v>Công an xã Gia Phương tỉnh Ninh Bình</v>
      </c>
      <c r="C1506" s="12" t="s">
        <v>342</v>
      </c>
      <c r="D1506" s="13" t="s">
        <v>343</v>
      </c>
      <c r="F1506" s="5"/>
      <c r="G1506" s="5"/>
      <c r="H1506" s="5"/>
      <c r="I1506" s="2"/>
      <c r="J1506" s="2"/>
      <c r="K1506" s="2"/>
      <c r="L1506" s="2"/>
      <c r="M1506" s="2"/>
      <c r="N1506" s="5"/>
      <c r="O1506" s="5"/>
      <c r="P1506" s="5"/>
      <c r="Q1506" s="5"/>
    </row>
    <row r="1507" spans="1:17" ht="30" customHeight="1" x14ac:dyDescent="0.25">
      <c r="A1507" s="2">
        <v>10506</v>
      </c>
      <c r="B1507" s="3" t="str">
        <f>HYPERLINK("https://giaphuong.giavien.ninhbinh.gov.vn/", "UBND Ủy ban nhân dân xã Gia Phương tỉnh Ninh Bình")</f>
        <v>UBND Ủy ban nhân dân xã Gia Phương tỉnh Ninh Bình</v>
      </c>
      <c r="C1507" s="12" t="s">
        <v>342</v>
      </c>
      <c r="F1507" s="5"/>
      <c r="G1507" s="5"/>
      <c r="H1507" s="5"/>
      <c r="I1507" s="2"/>
      <c r="J1507" s="2"/>
      <c r="K1507" s="2"/>
      <c r="L1507" s="2"/>
      <c r="M1507" s="2"/>
      <c r="N1507" s="5"/>
      <c r="O1507" s="5"/>
      <c r="P1507" s="5"/>
      <c r="Q1507" s="5"/>
    </row>
    <row r="1508" spans="1:17" ht="30" customHeight="1" x14ac:dyDescent="0.25">
      <c r="A1508" s="2">
        <v>10507</v>
      </c>
      <c r="B1508" s="1" t="str">
        <f>HYPERLINK("", "Công an xã Gia Tân tỉnh Ninh Bình")</f>
        <v>Công an xã Gia Tân tỉnh Ninh Bình</v>
      </c>
      <c r="C1508" s="12" t="s">
        <v>342</v>
      </c>
      <c r="F1508" s="5"/>
      <c r="G1508" s="5"/>
      <c r="H1508" s="5"/>
      <c r="I1508" s="2"/>
      <c r="J1508" s="2"/>
      <c r="K1508" s="2"/>
      <c r="L1508" s="2"/>
      <c r="M1508" s="2"/>
      <c r="N1508" s="5"/>
      <c r="O1508" s="5"/>
      <c r="P1508" s="5"/>
      <c r="Q1508" s="5"/>
    </row>
    <row r="1509" spans="1:17" ht="30" customHeight="1" x14ac:dyDescent="0.25">
      <c r="A1509" s="2">
        <v>10508</v>
      </c>
      <c r="B1509" s="3" t="str">
        <f>HYPERLINK("http://giatan.giavien.ninhbinh.gov.vn/", "UBND Ủy ban nhân dân xã Gia Tân tỉnh Ninh Bình")</f>
        <v>UBND Ủy ban nhân dân xã Gia Tân tỉnh Ninh Bình</v>
      </c>
      <c r="C1509" s="12" t="s">
        <v>342</v>
      </c>
      <c r="F1509" s="5"/>
      <c r="G1509" s="5"/>
      <c r="H1509" s="5"/>
      <c r="I1509" s="2"/>
      <c r="J1509" s="2"/>
      <c r="K1509" s="2"/>
      <c r="L1509" s="2"/>
      <c r="M1509" s="2"/>
      <c r="N1509" s="5"/>
      <c r="O1509" s="5"/>
      <c r="P1509" s="5"/>
      <c r="Q1509" s="5"/>
    </row>
    <row r="1510" spans="1:17" ht="30" customHeight="1" x14ac:dyDescent="0.25">
      <c r="A1510" s="2">
        <v>10509</v>
      </c>
      <c r="B1510" s="3" t="str">
        <f>HYPERLINK("https://www.facebook.com/p/C%C3%B4ng-an-X%C3%A3-Gia-Th%E1%BA%AFng-huy%E1%BB%87n-Gia-Vi%E1%BB%85n-t%E1%BB%89nh-Ninh-B%C3%ACnh-100076327599000/", "Công an xã Gia Thắng tỉnh Ninh Bình")</f>
        <v>Công an xã Gia Thắng tỉnh Ninh Bình</v>
      </c>
      <c r="C1510" s="12" t="s">
        <v>342</v>
      </c>
      <c r="D1510" s="13" t="s">
        <v>343</v>
      </c>
      <c r="F1510" s="5"/>
      <c r="G1510" s="5"/>
      <c r="H1510" s="5"/>
      <c r="I1510" s="2"/>
      <c r="J1510" s="2"/>
      <c r="K1510" s="2"/>
      <c r="L1510" s="2"/>
      <c r="M1510" s="2"/>
      <c r="N1510" s="5"/>
      <c r="O1510" s="5"/>
      <c r="P1510" s="5"/>
      <c r="Q1510" s="5"/>
    </row>
    <row r="1511" spans="1:17" ht="30" customHeight="1" x14ac:dyDescent="0.25">
      <c r="A1511" s="2">
        <v>10510</v>
      </c>
      <c r="B1511" s="3" t="str">
        <f>HYPERLINK("https://giathang.giavien.ninhbinh.gov.vn/", "UBND Ủy ban nhân dân xã Gia Thắng tỉnh Ninh Bình")</f>
        <v>UBND Ủy ban nhân dân xã Gia Thắng tỉnh Ninh Bình</v>
      </c>
      <c r="C1511" s="12" t="s">
        <v>342</v>
      </c>
      <c r="F1511" s="5"/>
      <c r="G1511" s="5"/>
      <c r="H1511" s="5"/>
      <c r="I1511" s="2"/>
      <c r="J1511" s="2"/>
      <c r="K1511" s="2"/>
      <c r="L1511" s="2"/>
      <c r="M1511" s="2"/>
      <c r="N1511" s="5"/>
      <c r="O1511" s="5"/>
      <c r="P1511" s="5"/>
      <c r="Q1511" s="5"/>
    </row>
    <row r="1512" spans="1:17" ht="30" customHeight="1" x14ac:dyDescent="0.25">
      <c r="A1512" s="2">
        <v>10511</v>
      </c>
      <c r="B1512" s="1" t="str">
        <f>HYPERLINK("https://www.facebook.com/profile.php?id=100068264054980", "Công an xã Gia Trung tỉnh Ninh Bình")</f>
        <v>Công an xã Gia Trung tỉnh Ninh Bình</v>
      </c>
      <c r="C1512" s="13" t="s">
        <v>342</v>
      </c>
      <c r="D1512" s="13" t="s">
        <v>343</v>
      </c>
      <c r="F1512" s="5"/>
      <c r="G1512" s="5"/>
      <c r="H1512" s="5"/>
      <c r="I1512" s="2"/>
      <c r="J1512" s="2"/>
      <c r="K1512" s="2"/>
      <c r="L1512" s="2"/>
      <c r="M1512" s="2"/>
      <c r="N1512" s="5"/>
      <c r="O1512" s="5"/>
      <c r="P1512" s="5"/>
      <c r="Q1512" s="5"/>
    </row>
    <row r="1513" spans="1:17" ht="30" customHeight="1" x14ac:dyDescent="0.25">
      <c r="A1513" s="2">
        <v>10512</v>
      </c>
      <c r="B1513" s="3" t="str">
        <f>HYPERLINK("https://giatrung.giavien.ninhbinh.gov.vn/", "UBND Ủy ban nhân dân xã Gia Trung tỉnh Ninh Bình")</f>
        <v>UBND Ủy ban nhân dân xã Gia Trung tỉnh Ninh Bình</v>
      </c>
      <c r="C1513" s="12" t="s">
        <v>342</v>
      </c>
      <c r="F1513" s="5"/>
      <c r="G1513" s="5"/>
      <c r="H1513" s="5"/>
      <c r="I1513" s="2"/>
      <c r="J1513" s="2"/>
      <c r="K1513" s="2"/>
      <c r="L1513" s="2"/>
      <c r="M1513" s="2"/>
      <c r="N1513" s="5"/>
      <c r="O1513" s="5"/>
      <c r="P1513" s="5"/>
      <c r="Q1513" s="5"/>
    </row>
    <row r="1514" spans="1:17" ht="30" customHeight="1" x14ac:dyDescent="0.25">
      <c r="A1514" s="2">
        <v>10513</v>
      </c>
      <c r="B1514" s="1" t="str">
        <f>HYPERLINK("https://www.facebook.com/profile.php?id=100070019633719", "Công an xã Gia Minh tỉnh Ninh Bình")</f>
        <v>Công an xã Gia Minh tỉnh Ninh Bình</v>
      </c>
      <c r="C1514" s="13" t="s">
        <v>342</v>
      </c>
      <c r="D1514" s="11" t="s">
        <v>343</v>
      </c>
      <c r="F1514" s="5"/>
      <c r="G1514" s="5"/>
      <c r="H1514" s="5"/>
      <c r="I1514" s="2"/>
      <c r="J1514" s="2"/>
      <c r="K1514" s="2"/>
      <c r="L1514" s="2"/>
      <c r="M1514" s="2"/>
      <c r="N1514" s="5"/>
      <c r="O1514" s="5"/>
      <c r="P1514" s="5"/>
      <c r="Q1514" s="5"/>
    </row>
    <row r="1515" spans="1:17" ht="30" customHeight="1" x14ac:dyDescent="0.25">
      <c r="A1515" s="2">
        <v>10514</v>
      </c>
      <c r="B1515" s="3" t="str">
        <f>HYPERLINK("https://giaminh.giavien.ninhbinh.gov.vn/", "UBND Ủy ban nhân dân xã Gia Minh tỉnh Ninh Bình")</f>
        <v>UBND Ủy ban nhân dân xã Gia Minh tỉnh Ninh Bình</v>
      </c>
      <c r="C1515" s="12" t="s">
        <v>342</v>
      </c>
      <c r="F1515" s="5"/>
      <c r="G1515" s="5"/>
      <c r="H1515" s="5"/>
      <c r="I1515" s="2"/>
      <c r="J1515" s="2"/>
      <c r="K1515" s="2"/>
      <c r="L1515" s="2"/>
      <c r="M1515" s="2"/>
      <c r="N1515" s="5"/>
      <c r="O1515" s="5"/>
      <c r="P1515" s="5"/>
      <c r="Q1515" s="5"/>
    </row>
    <row r="1516" spans="1:17" ht="30" customHeight="1" x14ac:dyDescent="0.25">
      <c r="A1516" s="2">
        <v>10515</v>
      </c>
      <c r="B1516" s="3" t="s">
        <v>289</v>
      </c>
      <c r="C1516" s="14" t="s">
        <v>1</v>
      </c>
      <c r="F1516" s="5"/>
      <c r="G1516" s="5"/>
      <c r="H1516" s="5"/>
      <c r="I1516" s="2"/>
      <c r="J1516" s="2"/>
      <c r="K1516" s="2"/>
      <c r="L1516" s="2"/>
      <c r="M1516" s="2"/>
      <c r="N1516" s="5"/>
      <c r="O1516" s="5"/>
      <c r="P1516" s="5"/>
      <c r="Q1516" s="5"/>
    </row>
    <row r="1517" spans="1:17" ht="30" customHeight="1" x14ac:dyDescent="0.25">
      <c r="A1517" s="2">
        <v>10516</v>
      </c>
      <c r="B1517" s="3" t="str">
        <f>HYPERLINK("https://gialac.giavien.ninhbinh.gov.vn/", "UBND Ủy ban nhân dân xã Gia Lạc tỉnh Ninh Bình")</f>
        <v>UBND Ủy ban nhân dân xã Gia Lạc tỉnh Ninh Bình</v>
      </c>
      <c r="C1517" s="12" t="s">
        <v>342</v>
      </c>
      <c r="F1517" s="5"/>
      <c r="G1517" s="5"/>
      <c r="H1517" s="5"/>
      <c r="I1517" s="2"/>
      <c r="J1517" s="2"/>
      <c r="K1517" s="2"/>
      <c r="L1517" s="2"/>
      <c r="M1517" s="2"/>
      <c r="N1517" s="5"/>
      <c r="O1517" s="5"/>
      <c r="P1517" s="5"/>
      <c r="Q1517" s="5"/>
    </row>
    <row r="1518" spans="1:17" ht="30" customHeight="1" x14ac:dyDescent="0.25">
      <c r="A1518" s="2">
        <v>10517</v>
      </c>
      <c r="B1518" s="3" t="str">
        <f>HYPERLINK("https://www.facebook.com/people/C%C3%B4ng-an-x%C3%A3-Gia-Ti%E1%BA%BFn-Gia-Vi%E1%BB%85n/100071308752507/", "Công an xã Gia Tiến tỉnh Ninh Bình")</f>
        <v>Công an xã Gia Tiến tỉnh Ninh Bình</v>
      </c>
      <c r="C1518" s="12" t="s">
        <v>342</v>
      </c>
      <c r="F1518" s="5"/>
      <c r="G1518" s="5"/>
      <c r="H1518" s="5"/>
      <c r="I1518" s="2"/>
      <c r="J1518" s="2"/>
      <c r="K1518" s="2"/>
      <c r="L1518" s="2"/>
      <c r="M1518" s="2"/>
      <c r="N1518" s="5"/>
      <c r="O1518" s="5"/>
      <c r="P1518" s="5"/>
      <c r="Q1518" s="5"/>
    </row>
    <row r="1519" spans="1:17" ht="30" customHeight="1" x14ac:dyDescent="0.25">
      <c r="A1519" s="2">
        <v>10518</v>
      </c>
      <c r="B1519" s="3" t="str">
        <f>HYPERLINK("https://giatien.giavien.ninhbinh.gov.vn/", "UBND Ủy ban nhân dân xã Gia Tiến tỉnh Ninh Bình")</f>
        <v>UBND Ủy ban nhân dân xã Gia Tiến tỉnh Ninh Bình</v>
      </c>
      <c r="C1519" s="12" t="s">
        <v>342</v>
      </c>
      <c r="F1519" s="5"/>
      <c r="G1519" s="5"/>
      <c r="H1519" s="5"/>
      <c r="I1519" s="2"/>
      <c r="J1519" s="2"/>
      <c r="K1519" s="2"/>
      <c r="L1519" s="2"/>
      <c r="M1519" s="2"/>
      <c r="N1519" s="5"/>
      <c r="O1519" s="5"/>
      <c r="P1519" s="5"/>
      <c r="Q1519" s="5"/>
    </row>
    <row r="1520" spans="1:17" ht="30" customHeight="1" x14ac:dyDescent="0.25">
      <c r="A1520" s="2">
        <v>10519</v>
      </c>
      <c r="B1520" s="1" t="str">
        <f>HYPERLINK("https://www.facebook.com/profile.php?id=100079553720084", "Công an xã Gia Sinh tỉnh Ninh Bình")</f>
        <v>Công an xã Gia Sinh tỉnh Ninh Bình</v>
      </c>
      <c r="C1520" s="13" t="s">
        <v>342</v>
      </c>
      <c r="D1520" s="13" t="s">
        <v>343</v>
      </c>
      <c r="F1520" s="5"/>
      <c r="G1520" s="5"/>
      <c r="H1520" s="5"/>
      <c r="I1520" s="2"/>
      <c r="J1520" s="2"/>
      <c r="K1520" s="2"/>
      <c r="L1520" s="2"/>
      <c r="M1520" s="2"/>
      <c r="N1520" s="5"/>
      <c r="O1520" s="5"/>
      <c r="P1520" s="5"/>
      <c r="Q1520" s="5"/>
    </row>
    <row r="1521" spans="1:17" ht="30" customHeight="1" x14ac:dyDescent="0.25">
      <c r="A1521" s="2">
        <v>10520</v>
      </c>
      <c r="B1521" s="3" t="str">
        <f>HYPERLINK("https://giasinh.giavien.ninhbinh.gov.vn/", "UBND Ủy ban nhân dân xã Gia Sinh tỉnh Ninh Bình")</f>
        <v>UBND Ủy ban nhân dân xã Gia Sinh tỉnh Ninh Bình</v>
      </c>
      <c r="C1521" s="12" t="s">
        <v>342</v>
      </c>
      <c r="F1521" s="5"/>
      <c r="G1521" s="5"/>
      <c r="H1521" s="5"/>
      <c r="I1521" s="2"/>
      <c r="J1521" s="2"/>
      <c r="K1521" s="2"/>
      <c r="L1521" s="2"/>
      <c r="M1521" s="2"/>
      <c r="N1521" s="5"/>
      <c r="O1521" s="5"/>
      <c r="P1521" s="5"/>
      <c r="Q1521" s="5"/>
    </row>
    <row r="1522" spans="1:17" ht="30" customHeight="1" x14ac:dyDescent="0.25">
      <c r="A1522" s="2">
        <v>10521</v>
      </c>
      <c r="B1522" s="1" t="str">
        <f>HYPERLINK("https://www.facebook.com/profile.php?id=100071562724223", "Công an xã Gia Phong tỉnh Ninh Bình")</f>
        <v>Công an xã Gia Phong tỉnh Ninh Bình</v>
      </c>
      <c r="C1522" s="13" t="s">
        <v>342</v>
      </c>
      <c r="D1522" s="13" t="s">
        <v>343</v>
      </c>
      <c r="F1522" s="5"/>
      <c r="G1522" s="5"/>
      <c r="H1522" s="5"/>
      <c r="I1522" s="2"/>
      <c r="J1522" s="2"/>
      <c r="K1522" s="2"/>
      <c r="L1522" s="2"/>
      <c r="M1522" s="2"/>
      <c r="N1522" s="5"/>
      <c r="O1522" s="5"/>
      <c r="P1522" s="5"/>
      <c r="Q1522" s="5"/>
    </row>
    <row r="1523" spans="1:17" ht="30" customHeight="1" x14ac:dyDescent="0.25">
      <c r="A1523" s="2">
        <v>10522</v>
      </c>
      <c r="B1523" s="3" t="str">
        <f>HYPERLINK("http://giaphong.giavien.ninhbinh.gov.vn/", "UBND Ủy ban nhân dân xã Gia Phong tỉnh Ninh Bình")</f>
        <v>UBND Ủy ban nhân dân xã Gia Phong tỉnh Ninh Bình</v>
      </c>
      <c r="C1523" s="12" t="s">
        <v>342</v>
      </c>
      <c r="F1523" s="5"/>
      <c r="G1523" s="5"/>
      <c r="H1523" s="5"/>
      <c r="I1523" s="2"/>
      <c r="J1523" s="2"/>
      <c r="K1523" s="2"/>
      <c r="L1523" s="2"/>
      <c r="M1523" s="2"/>
      <c r="N1523" s="5"/>
      <c r="O1523" s="5"/>
      <c r="P1523" s="5"/>
      <c r="Q1523" s="5"/>
    </row>
    <row r="1524" spans="1:17" ht="30" customHeight="1" x14ac:dyDescent="0.25">
      <c r="A1524" s="2">
        <v>10523</v>
      </c>
      <c r="B1524" s="3" t="str">
        <f>HYPERLINK("https://www.facebook.com/CongAn.TT.ThienTon.H.HoaLu/", "Công an thị trấn Thiên Tôn tỉnh Ninh Bình")</f>
        <v>Công an thị trấn Thiên Tôn tỉnh Ninh Bình</v>
      </c>
      <c r="C1524" s="12" t="s">
        <v>342</v>
      </c>
      <c r="D1524" s="13" t="s">
        <v>343</v>
      </c>
      <c r="F1524" s="5"/>
      <c r="G1524" s="5"/>
      <c r="H1524" s="5"/>
      <c r="I1524" s="2"/>
      <c r="J1524" s="2"/>
      <c r="K1524" s="2"/>
      <c r="L1524" s="2"/>
      <c r="M1524" s="2"/>
      <c r="N1524" s="5"/>
      <c r="O1524" s="5"/>
      <c r="P1524" s="5"/>
      <c r="Q1524" s="5"/>
    </row>
    <row r="1525" spans="1:17" ht="30" customHeight="1" x14ac:dyDescent="0.25">
      <c r="A1525" s="2">
        <v>10524</v>
      </c>
      <c r="B1525" s="3" t="str">
        <f>HYPERLINK("https://thitranthienton.hoalu.ninhbinh.gov.vn/", "UBND Ủy ban nhân dân thị trấn Thiên Tôn tỉnh Ninh Bình")</f>
        <v>UBND Ủy ban nhân dân thị trấn Thiên Tôn tỉnh Ninh Bình</v>
      </c>
      <c r="C1525" s="12" t="s">
        <v>342</v>
      </c>
      <c r="F1525" s="5"/>
      <c r="G1525" s="5"/>
      <c r="H1525" s="5"/>
      <c r="I1525" s="2"/>
      <c r="J1525" s="2"/>
      <c r="K1525" s="2"/>
      <c r="L1525" s="2"/>
      <c r="M1525" s="2"/>
      <c r="N1525" s="5"/>
      <c r="O1525" s="5"/>
      <c r="P1525" s="5"/>
      <c r="Q1525" s="5"/>
    </row>
    <row r="1526" spans="1:17" ht="30" customHeight="1" x14ac:dyDescent="0.25">
      <c r="A1526" s="2">
        <v>10525</v>
      </c>
      <c r="B1526" s="3" t="str">
        <f>HYPERLINK("https://www.facebook.com/p/C%C3%B4ng-an-x%C3%A3-Ninh-Giang-100066251514749/", "Công an xã Ninh Giang tỉnh Ninh Bình")</f>
        <v>Công an xã Ninh Giang tỉnh Ninh Bình</v>
      </c>
      <c r="C1526" s="12" t="s">
        <v>342</v>
      </c>
      <c r="D1526" s="13" t="s">
        <v>343</v>
      </c>
      <c r="F1526" s="5"/>
      <c r="G1526" s="5"/>
      <c r="H1526" s="5"/>
      <c r="I1526" s="2"/>
      <c r="J1526" s="2"/>
      <c r="K1526" s="2"/>
      <c r="L1526" s="2"/>
      <c r="M1526" s="2"/>
      <c r="N1526" s="5"/>
      <c r="O1526" s="5"/>
      <c r="P1526" s="5"/>
      <c r="Q1526" s="5"/>
    </row>
    <row r="1527" spans="1:17" ht="30" customHeight="1" x14ac:dyDescent="0.25">
      <c r="A1527" s="2">
        <v>10526</v>
      </c>
      <c r="B1527" s="3" t="str">
        <f>HYPERLINK("https://ninhgiang.hoalu.ninhbinh.gov.vn/", "UBND Ủy ban nhân dân xã Ninh Giang tỉnh Ninh Bình")</f>
        <v>UBND Ủy ban nhân dân xã Ninh Giang tỉnh Ninh Bình</v>
      </c>
      <c r="C1527" s="12" t="s">
        <v>342</v>
      </c>
      <c r="F1527" s="5"/>
      <c r="G1527" s="5"/>
      <c r="H1527" s="5"/>
      <c r="I1527" s="2"/>
      <c r="J1527" s="2"/>
      <c r="K1527" s="2"/>
      <c r="L1527" s="2"/>
      <c r="M1527" s="2"/>
      <c r="N1527" s="5"/>
      <c r="O1527" s="5"/>
      <c r="P1527" s="5"/>
      <c r="Q1527" s="5"/>
    </row>
    <row r="1528" spans="1:17" ht="30" customHeight="1" x14ac:dyDescent="0.25">
      <c r="A1528" s="2">
        <v>10527</v>
      </c>
      <c r="B1528" s="3" t="s">
        <v>290</v>
      </c>
      <c r="C1528" s="14" t="s">
        <v>1</v>
      </c>
      <c r="D1528" s="11" t="s">
        <v>343</v>
      </c>
      <c r="F1528" s="5"/>
      <c r="G1528" s="5"/>
      <c r="H1528" s="5"/>
      <c r="I1528" s="2"/>
      <c r="J1528" s="2"/>
      <c r="K1528" s="2"/>
      <c r="L1528" s="2"/>
      <c r="M1528" s="2"/>
      <c r="N1528" s="5"/>
      <c r="O1528" s="5"/>
      <c r="P1528" s="5"/>
      <c r="Q1528" s="5"/>
    </row>
    <row r="1529" spans="1:17" ht="30" customHeight="1" x14ac:dyDescent="0.25">
      <c r="A1529" s="2">
        <v>10528</v>
      </c>
      <c r="B1529" s="3" t="str">
        <f>HYPERLINK("https://truongyen.hoalu.ninhbinh.gov.vn/", "UBND Ủy ban nhân dân xã Trường Yên tỉnh Ninh Bình")</f>
        <v>UBND Ủy ban nhân dân xã Trường Yên tỉnh Ninh Bình</v>
      </c>
      <c r="C1529" s="12" t="s">
        <v>342</v>
      </c>
      <c r="F1529" s="5"/>
      <c r="G1529" s="5"/>
      <c r="H1529" s="5"/>
      <c r="I1529" s="2"/>
      <c r="J1529" s="2"/>
      <c r="K1529" s="2"/>
      <c r="L1529" s="2"/>
      <c r="M1529" s="2"/>
      <c r="N1529" s="5"/>
      <c r="O1529" s="5"/>
      <c r="P1529" s="5"/>
      <c r="Q1529" s="5"/>
    </row>
    <row r="1530" spans="1:17" ht="30" customHeight="1" x14ac:dyDescent="0.25">
      <c r="A1530" s="2">
        <v>10529</v>
      </c>
      <c r="B1530" s="3" t="s">
        <v>291</v>
      </c>
      <c r="C1530" s="14" t="s">
        <v>1</v>
      </c>
      <c r="D1530" s="13" t="s">
        <v>343</v>
      </c>
      <c r="F1530" s="5"/>
      <c r="G1530" s="5"/>
      <c r="H1530" s="5"/>
      <c r="I1530" s="2"/>
      <c r="J1530" s="2"/>
      <c r="K1530" s="2"/>
      <c r="L1530" s="2"/>
      <c r="M1530" s="2"/>
      <c r="N1530" s="5"/>
      <c r="O1530" s="5"/>
      <c r="P1530" s="5"/>
      <c r="Q1530" s="5"/>
    </row>
    <row r="1531" spans="1:17" ht="30" customHeight="1" x14ac:dyDescent="0.25">
      <c r="A1531" s="2">
        <v>10530</v>
      </c>
      <c r="B1531" s="3" t="str">
        <f>HYPERLINK("https://ninhkhang.hoalu.ninhbinh.gov.vn/", "UBND Ủy ban nhân dân xã Ninh Khang tỉnh Ninh Bình")</f>
        <v>UBND Ủy ban nhân dân xã Ninh Khang tỉnh Ninh Bình</v>
      </c>
      <c r="C1531" s="12" t="s">
        <v>342</v>
      </c>
      <c r="F1531" s="5"/>
      <c r="G1531" s="5"/>
      <c r="H1531" s="5"/>
      <c r="I1531" s="2"/>
      <c r="J1531" s="2"/>
      <c r="K1531" s="2"/>
      <c r="L1531" s="2"/>
      <c r="M1531" s="2"/>
      <c r="N1531" s="5"/>
      <c r="O1531" s="5"/>
      <c r="P1531" s="5"/>
      <c r="Q1531" s="5"/>
    </row>
    <row r="1532" spans="1:17" ht="30" customHeight="1" x14ac:dyDescent="0.25">
      <c r="A1532" s="2">
        <v>10531</v>
      </c>
      <c r="B1532" s="3" t="str">
        <f>HYPERLINK("https://www.facebook.com/conganxaninhmy/", "Công an xã Ninh Mỹ tỉnh Ninh Bình")</f>
        <v>Công an xã Ninh Mỹ tỉnh Ninh Bình</v>
      </c>
      <c r="C1532" s="12" t="s">
        <v>342</v>
      </c>
      <c r="D1532" s="13" t="s">
        <v>343</v>
      </c>
      <c r="F1532" s="5"/>
      <c r="G1532" s="5"/>
      <c r="H1532" s="5"/>
      <c r="I1532" s="2"/>
      <c r="J1532" s="2"/>
      <c r="K1532" s="2"/>
      <c r="L1532" s="2"/>
      <c r="M1532" s="2"/>
      <c r="N1532" s="5"/>
      <c r="O1532" s="5"/>
      <c r="P1532" s="5"/>
      <c r="Q1532" s="5"/>
    </row>
    <row r="1533" spans="1:17" ht="30" customHeight="1" x14ac:dyDescent="0.25">
      <c r="A1533" s="2">
        <v>10532</v>
      </c>
      <c r="B1533" s="3" t="str">
        <f>HYPERLINK("https://ninhmy.hoalu.ninhbinh.gov.vn/", "UBND Ủy ban nhân dân xã Ninh Mỹ tỉnh Ninh Bình")</f>
        <v>UBND Ủy ban nhân dân xã Ninh Mỹ tỉnh Ninh Bình</v>
      </c>
      <c r="C1533" s="12" t="s">
        <v>342</v>
      </c>
      <c r="F1533" s="5"/>
      <c r="G1533" s="5"/>
      <c r="H1533" s="5"/>
      <c r="I1533" s="2"/>
      <c r="J1533" s="2"/>
      <c r="K1533" s="2"/>
      <c r="L1533" s="2"/>
      <c r="M1533" s="2"/>
      <c r="N1533" s="5"/>
      <c r="O1533" s="5"/>
      <c r="P1533" s="5"/>
      <c r="Q1533" s="5"/>
    </row>
    <row r="1534" spans="1:17" ht="30" customHeight="1" x14ac:dyDescent="0.25">
      <c r="A1534" s="2">
        <v>10533</v>
      </c>
      <c r="B1534" s="1" t="str">
        <f>HYPERLINK("https://www.facebook.com/caxninhhoa", "Công an xã Ninh Hòa tỉnh Ninh Bình")</f>
        <v>Công an xã Ninh Hòa tỉnh Ninh Bình</v>
      </c>
      <c r="C1534" s="12" t="s">
        <v>342</v>
      </c>
      <c r="D1534" s="11" t="s">
        <v>343</v>
      </c>
      <c r="F1534" s="5"/>
      <c r="G1534" s="5"/>
      <c r="H1534" s="5"/>
      <c r="I1534" s="2"/>
      <c r="J1534" s="2"/>
      <c r="K1534" s="2"/>
      <c r="L1534" s="2"/>
      <c r="M1534" s="2"/>
      <c r="N1534" s="5"/>
      <c r="O1534" s="5"/>
      <c r="P1534" s="5"/>
      <c r="Q1534" s="5"/>
    </row>
    <row r="1535" spans="1:17" ht="30" customHeight="1" x14ac:dyDescent="0.25">
      <c r="A1535" s="2">
        <v>10534</v>
      </c>
      <c r="B1535" s="3" t="str">
        <f>HYPERLINK("https://ninhhoa.hoalu.ninhbinh.gov.vn/", "UBND Ủy ban nhân dân xã Ninh Hòa tỉnh Ninh Bình")</f>
        <v>UBND Ủy ban nhân dân xã Ninh Hòa tỉnh Ninh Bình</v>
      </c>
      <c r="C1535" s="12" t="s">
        <v>342</v>
      </c>
      <c r="F1535" s="5"/>
      <c r="G1535" s="5"/>
      <c r="H1535" s="5"/>
      <c r="I1535" s="2"/>
      <c r="J1535" s="2"/>
      <c r="K1535" s="2"/>
      <c r="L1535" s="2"/>
      <c r="M1535" s="2"/>
      <c r="N1535" s="5"/>
      <c r="O1535" s="5"/>
      <c r="P1535" s="5"/>
      <c r="Q1535" s="5"/>
    </row>
    <row r="1536" spans="1:17" ht="30" customHeight="1" x14ac:dyDescent="0.25">
      <c r="A1536" s="2">
        <v>10535</v>
      </c>
      <c r="B1536" s="3" t="str">
        <f>HYPERLINK("https://www.facebook.com/caxninhxuan/", "Công an xã Ninh Xuân tỉnh Ninh Bình")</f>
        <v>Công an xã Ninh Xuân tỉnh Ninh Bình</v>
      </c>
      <c r="C1536" s="12" t="s">
        <v>342</v>
      </c>
      <c r="D1536" s="13" t="s">
        <v>343</v>
      </c>
      <c r="F1536" s="5"/>
      <c r="G1536" s="5"/>
      <c r="H1536" s="5"/>
      <c r="I1536" s="2"/>
      <c r="J1536" s="2"/>
      <c r="K1536" s="2"/>
      <c r="L1536" s="2"/>
      <c r="M1536" s="2"/>
      <c r="N1536" s="5"/>
      <c r="O1536" s="5"/>
      <c r="P1536" s="5"/>
      <c r="Q1536" s="5"/>
    </row>
    <row r="1537" spans="1:17" ht="30" customHeight="1" x14ac:dyDescent="0.25">
      <c r="A1537" s="2">
        <v>10536</v>
      </c>
      <c r="B1537" s="3" t="str">
        <f>HYPERLINK("https://ninhxuan.hoalu.ninhbinh.gov.vn/", "UBND Ủy ban nhân dân xã Ninh Xuân tỉnh Ninh Bình")</f>
        <v>UBND Ủy ban nhân dân xã Ninh Xuân tỉnh Ninh Bình</v>
      </c>
      <c r="C1537" s="12" t="s">
        <v>342</v>
      </c>
      <c r="F1537" s="5"/>
      <c r="G1537" s="5"/>
      <c r="H1537" s="5"/>
      <c r="I1537" s="2"/>
      <c r="J1537" s="2"/>
      <c r="K1537" s="2"/>
      <c r="L1537" s="2"/>
      <c r="M1537" s="2"/>
      <c r="N1537" s="5"/>
      <c r="O1537" s="5"/>
      <c r="P1537" s="5"/>
      <c r="Q1537" s="5"/>
    </row>
    <row r="1538" spans="1:17" ht="30" customHeight="1" x14ac:dyDescent="0.25">
      <c r="A1538" s="2">
        <v>10537</v>
      </c>
      <c r="B1538" s="3" t="str">
        <f>HYPERLINK("https://www.facebook.com/p/C%C3%B4ng-an-x%C3%A3-Ninh-H%E1%BA%A3i-100078454072636/", "Công an xã Ninh Hải tỉnh Ninh Bình")</f>
        <v>Công an xã Ninh Hải tỉnh Ninh Bình</v>
      </c>
      <c r="C1538" s="12" t="s">
        <v>342</v>
      </c>
      <c r="D1538" s="13" t="s">
        <v>343</v>
      </c>
      <c r="F1538" s="5"/>
      <c r="G1538" s="5"/>
      <c r="H1538" s="5"/>
      <c r="I1538" s="2"/>
      <c r="J1538" s="2"/>
      <c r="K1538" s="2"/>
      <c r="L1538" s="2"/>
      <c r="M1538" s="2"/>
      <c r="N1538" s="5"/>
      <c r="O1538" s="5"/>
      <c r="P1538" s="5"/>
      <c r="Q1538" s="5"/>
    </row>
    <row r="1539" spans="1:17" ht="30" customHeight="1" x14ac:dyDescent="0.25">
      <c r="A1539" s="2">
        <v>10538</v>
      </c>
      <c r="B1539" s="3" t="str">
        <f>HYPERLINK("https://ninhhai.hoalu.ninhbinh.gov.vn/", "UBND Ủy ban nhân dân xã Ninh Hải tỉnh Ninh Bình")</f>
        <v>UBND Ủy ban nhân dân xã Ninh Hải tỉnh Ninh Bình</v>
      </c>
      <c r="C1539" s="12" t="s">
        <v>342</v>
      </c>
      <c r="F1539" s="5"/>
      <c r="G1539" s="5"/>
      <c r="H1539" s="5"/>
      <c r="I1539" s="2"/>
      <c r="J1539" s="2"/>
      <c r="K1539" s="2"/>
      <c r="L1539" s="2"/>
      <c r="M1539" s="2"/>
      <c r="N1539" s="5"/>
      <c r="O1539" s="5"/>
      <c r="P1539" s="5"/>
      <c r="Q1539" s="5"/>
    </row>
    <row r="1540" spans="1:17" ht="30" customHeight="1" x14ac:dyDescent="0.25">
      <c r="A1540" s="2">
        <v>10539</v>
      </c>
      <c r="B1540" s="3" t="str">
        <f>HYPERLINK("https://www.facebook.com/p/C%C3%B4ng-an-x%C3%A3-Ninh-Th%E1%BA%AFng-Hoa-L%C6%B0-Ninh-B%C3%ACnh-100071436544591/", "Công an xã Ninh Thắng tỉnh Ninh Bình")</f>
        <v>Công an xã Ninh Thắng tỉnh Ninh Bình</v>
      </c>
      <c r="C1540" s="12" t="s">
        <v>342</v>
      </c>
      <c r="D1540" s="11" t="s">
        <v>343</v>
      </c>
      <c r="F1540" s="5"/>
      <c r="G1540" s="5"/>
      <c r="H1540" s="5"/>
      <c r="I1540" s="2"/>
      <c r="J1540" s="2"/>
      <c r="K1540" s="2"/>
      <c r="L1540" s="2"/>
      <c r="M1540" s="2"/>
      <c r="N1540" s="5"/>
      <c r="O1540" s="5"/>
      <c r="P1540" s="5"/>
      <c r="Q1540" s="5"/>
    </row>
    <row r="1541" spans="1:17" ht="30" customHeight="1" x14ac:dyDescent="0.25">
      <c r="A1541" s="2">
        <v>10540</v>
      </c>
      <c r="B1541" s="3" t="str">
        <f>HYPERLINK("https://ninhthang.hoalu.ninhbinh.gov.vn/", "UBND Ủy ban nhân dân xã Ninh Thắng tỉnh Ninh Bình")</f>
        <v>UBND Ủy ban nhân dân xã Ninh Thắng tỉnh Ninh Bình</v>
      </c>
      <c r="C1541" s="12" t="s">
        <v>342</v>
      </c>
      <c r="F1541" s="5"/>
      <c r="G1541" s="5"/>
      <c r="H1541" s="5"/>
      <c r="I1541" s="2"/>
      <c r="J1541" s="2"/>
      <c r="K1541" s="2"/>
      <c r="L1541" s="2"/>
      <c r="M1541" s="2"/>
      <c r="N1541" s="5"/>
      <c r="O1541" s="5"/>
      <c r="P1541" s="5"/>
      <c r="Q1541" s="5"/>
    </row>
    <row r="1542" spans="1:17" ht="30" customHeight="1" x14ac:dyDescent="0.25">
      <c r="A1542" s="2">
        <v>10541</v>
      </c>
      <c r="B1542" s="3" t="str">
        <f>HYPERLINK("https://www.facebook.com/p/C%C3%B4ng-an-x%C3%A3-Ninh-V%C3%A2n-huy%E1%BB%87n-Hoa-L%C6%B0-100071465313623/", "Công an xã Ninh Vân tỉnh Ninh Bình")</f>
        <v>Công an xã Ninh Vân tỉnh Ninh Bình</v>
      </c>
      <c r="C1542" s="12" t="s">
        <v>342</v>
      </c>
      <c r="D1542" s="11" t="s">
        <v>343</v>
      </c>
      <c r="F1542" s="5"/>
      <c r="G1542" s="5"/>
      <c r="H1542" s="5"/>
      <c r="I1542" s="2"/>
      <c r="J1542" s="2"/>
      <c r="K1542" s="2"/>
      <c r="L1542" s="2"/>
      <c r="M1542" s="2"/>
      <c r="N1542" s="5"/>
      <c r="O1542" s="5"/>
      <c r="P1542" s="5"/>
      <c r="Q1542" s="5"/>
    </row>
    <row r="1543" spans="1:17" ht="30" customHeight="1" x14ac:dyDescent="0.25">
      <c r="A1543" s="2">
        <v>10542</v>
      </c>
      <c r="B1543" s="3" t="str">
        <f>HYPERLINK("https://ninhvan.hoalu.ninhbinh.gov.vn/", "UBND Ủy ban nhân dân xã Ninh Vân tỉnh Ninh Bình")</f>
        <v>UBND Ủy ban nhân dân xã Ninh Vân tỉnh Ninh Bình</v>
      </c>
      <c r="C1543" s="12" t="s">
        <v>342</v>
      </c>
      <c r="F1543" s="5"/>
      <c r="G1543" s="5"/>
      <c r="H1543" s="5"/>
      <c r="I1543" s="2"/>
      <c r="J1543" s="2"/>
      <c r="K1543" s="2"/>
      <c r="L1543" s="2"/>
      <c r="M1543" s="2"/>
      <c r="N1543" s="5"/>
      <c r="O1543" s="5"/>
      <c r="P1543" s="5"/>
      <c r="Q1543" s="5"/>
    </row>
    <row r="1544" spans="1:17" ht="30" customHeight="1" x14ac:dyDescent="0.25">
      <c r="A1544" s="2">
        <v>10543</v>
      </c>
      <c r="B1544" s="1" t="str">
        <f>HYPERLINK("", "Công an xã Ninh An tỉnh Ninh Bình")</f>
        <v>Công an xã Ninh An tỉnh Ninh Bình</v>
      </c>
      <c r="C1544" s="12" t="s">
        <v>342</v>
      </c>
      <c r="F1544" s="5"/>
      <c r="G1544" s="5"/>
      <c r="H1544" s="5"/>
      <c r="I1544" s="2"/>
      <c r="J1544" s="2"/>
      <c r="K1544" s="2"/>
      <c r="L1544" s="2"/>
      <c r="M1544" s="2"/>
      <c r="N1544" s="5"/>
      <c r="O1544" s="5"/>
      <c r="P1544" s="5"/>
      <c r="Q1544" s="5"/>
    </row>
    <row r="1545" spans="1:17" ht="30" customHeight="1" x14ac:dyDescent="0.25">
      <c r="A1545" s="2">
        <v>10544</v>
      </c>
      <c r="B1545" s="3" t="str">
        <f>HYPERLINK("https://ninhmy.hoalu.ninhbinh.gov.vn/", "UBND Ủy ban nhân dân xã Ninh An tỉnh Ninh Bình")</f>
        <v>UBND Ủy ban nhân dân xã Ninh An tỉnh Ninh Bình</v>
      </c>
      <c r="C1545" s="12" t="s">
        <v>342</v>
      </c>
      <c r="F1545" s="5"/>
      <c r="G1545" s="5"/>
      <c r="H1545" s="5"/>
      <c r="I1545" s="2"/>
      <c r="J1545" s="2"/>
      <c r="K1545" s="2"/>
      <c r="L1545" s="2"/>
      <c r="M1545" s="2"/>
      <c r="N1545" s="5"/>
      <c r="O1545" s="5"/>
      <c r="P1545" s="5"/>
      <c r="Q1545" s="5"/>
    </row>
    <row r="1546" spans="1:17" ht="30" customHeight="1" x14ac:dyDescent="0.25">
      <c r="A1546" s="2">
        <v>10545</v>
      </c>
      <c r="B1546" s="1" t="str">
        <f>HYPERLINK("https://www.facebook.com/profile.php?id=100079328327393", "Công an thị trấn Yên Ninh tỉnh Ninh Bình")</f>
        <v>Công an thị trấn Yên Ninh tỉnh Ninh Bình</v>
      </c>
      <c r="C1546" s="13" t="s">
        <v>342</v>
      </c>
      <c r="D1546" s="13" t="s">
        <v>343</v>
      </c>
      <c r="F1546" s="5"/>
      <c r="G1546" s="5"/>
      <c r="H1546" s="5"/>
      <c r="I1546" s="2"/>
      <c r="J1546" s="2"/>
      <c r="K1546" s="2"/>
      <c r="L1546" s="2"/>
      <c r="M1546" s="2"/>
      <c r="N1546" s="5"/>
      <c r="O1546" s="5"/>
      <c r="P1546" s="5"/>
      <c r="Q1546" s="5"/>
    </row>
    <row r="1547" spans="1:17" ht="30" customHeight="1" x14ac:dyDescent="0.25">
      <c r="A1547" s="2">
        <v>10546</v>
      </c>
      <c r="B1547" s="3" t="str">
        <f>HYPERLINK("http://thitranyenninh.yenkhanh.ninhbinh.gov.vn/", "UBND Ủy ban nhân dân thị trấn Yên Ninh tỉnh Ninh Bình")</f>
        <v>UBND Ủy ban nhân dân thị trấn Yên Ninh tỉnh Ninh Bình</v>
      </c>
      <c r="C1547" s="12" t="s">
        <v>342</v>
      </c>
      <c r="F1547" s="5"/>
      <c r="G1547" s="5"/>
      <c r="H1547" s="5"/>
      <c r="I1547" s="2"/>
      <c r="J1547" s="2"/>
      <c r="K1547" s="2"/>
      <c r="L1547" s="2"/>
      <c r="M1547" s="2"/>
      <c r="N1547" s="5"/>
      <c r="O1547" s="5"/>
      <c r="P1547" s="5"/>
      <c r="Q1547" s="5"/>
    </row>
    <row r="1548" spans="1:17" ht="30" customHeight="1" x14ac:dyDescent="0.25">
      <c r="A1548" s="2">
        <v>10547</v>
      </c>
      <c r="B1548" s="3" t="s">
        <v>292</v>
      </c>
      <c r="C1548" s="14" t="s">
        <v>1</v>
      </c>
      <c r="F1548" s="5"/>
      <c r="G1548" s="5"/>
      <c r="H1548" s="5"/>
      <c r="I1548" s="2"/>
      <c r="J1548" s="2"/>
      <c r="K1548" s="2"/>
      <c r="L1548" s="2"/>
      <c r="M1548" s="2"/>
      <c r="N1548" s="5"/>
      <c r="O1548" s="5"/>
      <c r="P1548" s="5"/>
      <c r="Q1548" s="5"/>
    </row>
    <row r="1549" spans="1:17" ht="30" customHeight="1" x14ac:dyDescent="0.25">
      <c r="A1549" s="2">
        <v>10548</v>
      </c>
      <c r="B1549" s="3" t="str">
        <f>HYPERLINK("http://khanhtien.yenkhanh.ninhbinh.gov.vn/", "UBND Ủy ban nhân dân xã Khánh Tiên tỉnh Ninh Bình")</f>
        <v>UBND Ủy ban nhân dân xã Khánh Tiên tỉnh Ninh Bình</v>
      </c>
      <c r="C1549" s="12" t="s">
        <v>342</v>
      </c>
      <c r="F1549" s="5"/>
      <c r="G1549" s="5"/>
      <c r="H1549" s="5"/>
      <c r="I1549" s="2"/>
      <c r="J1549" s="2"/>
      <c r="K1549" s="2"/>
      <c r="L1549" s="2"/>
      <c r="M1549" s="2"/>
      <c r="N1549" s="5"/>
      <c r="O1549" s="5"/>
      <c r="P1549" s="5"/>
      <c r="Q1549" s="5"/>
    </row>
    <row r="1550" spans="1:17" ht="30" customHeight="1" x14ac:dyDescent="0.25">
      <c r="A1550" s="2">
        <v>10549</v>
      </c>
      <c r="B1550" s="1" t="str">
        <f>HYPERLINK("https://www.facebook.com/profile.php?id=100059362571237", "Công an xã Khánh Phú tỉnh Ninh Bình")</f>
        <v>Công an xã Khánh Phú tỉnh Ninh Bình</v>
      </c>
      <c r="C1550" s="13" t="s">
        <v>342</v>
      </c>
      <c r="D1550" s="11" t="s">
        <v>343</v>
      </c>
      <c r="F1550" s="5"/>
      <c r="G1550" s="5"/>
      <c r="H1550" s="5"/>
      <c r="I1550" s="2"/>
      <c r="J1550" s="2"/>
      <c r="K1550" s="2"/>
      <c r="L1550" s="2"/>
      <c r="M1550" s="2"/>
      <c r="N1550" s="5"/>
      <c r="O1550" s="5"/>
      <c r="P1550" s="5"/>
      <c r="Q1550" s="5"/>
    </row>
    <row r="1551" spans="1:17" ht="30" customHeight="1" x14ac:dyDescent="0.25">
      <c r="A1551" s="2">
        <v>10550</v>
      </c>
      <c r="B1551" s="3" t="str">
        <f>HYPERLINK("https://khanhthien.yenkhanh.ninhbinh.gov.vn/", "UBND Ủy ban nhân dân xã Khánh Phú tỉnh Ninh Bình")</f>
        <v>UBND Ủy ban nhân dân xã Khánh Phú tỉnh Ninh Bình</v>
      </c>
      <c r="C1551" s="12" t="s">
        <v>342</v>
      </c>
      <c r="F1551" s="5"/>
      <c r="G1551" s="5"/>
      <c r="H1551" s="5"/>
      <c r="I1551" s="2"/>
      <c r="J1551" s="2"/>
      <c r="K1551" s="2"/>
      <c r="L1551" s="2"/>
      <c r="M1551" s="2"/>
      <c r="N1551" s="5"/>
      <c r="O1551" s="5"/>
      <c r="P1551" s="5"/>
      <c r="Q1551" s="5"/>
    </row>
    <row r="1552" spans="1:17" ht="30" customHeight="1" x14ac:dyDescent="0.25">
      <c r="A1552" s="2">
        <v>10551</v>
      </c>
      <c r="B1552" s="3" t="str">
        <f>HYPERLINK("https://www.facebook.com/p/C%C3%B4ng-an-x%C3%A3-Kh%C3%A1nh-H%C3%B2a-100071618093163/", "Công an xã Khánh Hòa tỉnh Ninh Bình")</f>
        <v>Công an xã Khánh Hòa tỉnh Ninh Bình</v>
      </c>
      <c r="C1552" s="12" t="s">
        <v>342</v>
      </c>
      <c r="D1552" s="13" t="s">
        <v>343</v>
      </c>
      <c r="F1552" s="5"/>
      <c r="G1552" s="5"/>
      <c r="H1552" s="5"/>
      <c r="I1552" s="2"/>
      <c r="J1552" s="2"/>
      <c r="K1552" s="2"/>
      <c r="L1552" s="2"/>
      <c r="M1552" s="2"/>
      <c r="N1552" s="5"/>
      <c r="O1552" s="5"/>
      <c r="P1552" s="5"/>
      <c r="Q1552" s="5"/>
    </row>
    <row r="1553" spans="1:17" ht="30" customHeight="1" x14ac:dyDescent="0.25">
      <c r="A1553" s="2">
        <v>10552</v>
      </c>
      <c r="B1553" s="3" t="str">
        <f>HYPERLINK("https://khanhhoa.yenkhanh.ninhbinh.gov.vn/", "UBND Ủy ban nhân dân xã Khánh Hòa tỉnh Ninh Bình")</f>
        <v>UBND Ủy ban nhân dân xã Khánh Hòa tỉnh Ninh Bình</v>
      </c>
      <c r="C1553" s="12" t="s">
        <v>342</v>
      </c>
      <c r="F1553" s="5"/>
      <c r="G1553" s="5"/>
      <c r="H1553" s="5"/>
      <c r="I1553" s="2"/>
      <c r="J1553" s="2"/>
      <c r="K1553" s="2"/>
      <c r="L1553" s="2"/>
      <c r="M1553" s="2"/>
      <c r="N1553" s="5"/>
      <c r="O1553" s="5"/>
      <c r="P1553" s="5"/>
      <c r="Q1553" s="5"/>
    </row>
    <row r="1554" spans="1:17" ht="30" customHeight="1" x14ac:dyDescent="0.25">
      <c r="A1554" s="2">
        <v>10553</v>
      </c>
      <c r="B1554" s="1" t="str">
        <f>HYPERLINK("", "Công an xã Khánh Lợi tỉnh Ninh Bình")</f>
        <v>Công an xã Khánh Lợi tỉnh Ninh Bình</v>
      </c>
      <c r="C1554" s="12" t="s">
        <v>342</v>
      </c>
      <c r="F1554" s="5"/>
      <c r="G1554" s="5"/>
      <c r="H1554" s="5"/>
      <c r="I1554" s="2"/>
      <c r="J1554" s="2"/>
      <c r="K1554" s="2"/>
      <c r="L1554" s="2"/>
      <c r="M1554" s="2"/>
      <c r="N1554" s="5"/>
      <c r="O1554" s="5"/>
      <c r="P1554" s="5"/>
      <c r="Q1554" s="5"/>
    </row>
    <row r="1555" spans="1:17" ht="30" customHeight="1" x14ac:dyDescent="0.25">
      <c r="A1555" s="2">
        <v>10554</v>
      </c>
      <c r="B1555" s="3" t="str">
        <f>HYPERLINK("http://khanhloi.yenkhanh.ninhbinh.gov.vn/", "UBND Ủy ban nhân dân xã Khánh Lợi tỉnh Ninh Bình")</f>
        <v>UBND Ủy ban nhân dân xã Khánh Lợi tỉnh Ninh Bình</v>
      </c>
      <c r="C1555" s="12" t="s">
        <v>342</v>
      </c>
      <c r="F1555" s="5"/>
      <c r="G1555" s="5"/>
      <c r="H1555" s="5"/>
      <c r="I1555" s="2"/>
      <c r="J1555" s="2"/>
      <c r="K1555" s="2"/>
      <c r="L1555" s="2"/>
      <c r="M1555" s="2"/>
      <c r="N1555" s="5"/>
      <c r="O1555" s="5"/>
      <c r="P1555" s="5"/>
      <c r="Q1555" s="5"/>
    </row>
    <row r="1556" spans="1:17" ht="30" customHeight="1" x14ac:dyDescent="0.25">
      <c r="A1556" s="2">
        <v>10555</v>
      </c>
      <c r="B1556" s="1" t="str">
        <f>HYPERLINK("", "Công an xã Khánh An tỉnh Ninh Bình")</f>
        <v>Công an xã Khánh An tỉnh Ninh Bình</v>
      </c>
      <c r="C1556" s="13" t="s">
        <v>342</v>
      </c>
      <c r="D1556" s="13" t="s">
        <v>343</v>
      </c>
      <c r="F1556" s="5"/>
      <c r="G1556" s="5"/>
      <c r="H1556" s="5"/>
      <c r="I1556" s="2"/>
      <c r="J1556" s="2"/>
      <c r="K1556" s="2"/>
      <c r="L1556" s="2"/>
      <c r="M1556" s="2"/>
      <c r="N1556" s="5"/>
      <c r="O1556" s="5"/>
      <c r="P1556" s="5"/>
      <c r="Q1556" s="5"/>
    </row>
    <row r="1557" spans="1:17" ht="30" customHeight="1" x14ac:dyDescent="0.25">
      <c r="A1557" s="2">
        <v>10556</v>
      </c>
      <c r="B1557" s="3" t="str">
        <f>HYPERLINK("https://khanhthien.yenkhanh.ninhbinh.gov.vn/", "UBND Ủy ban nhân dân xã Khánh An tỉnh Ninh Bình")</f>
        <v>UBND Ủy ban nhân dân xã Khánh An tỉnh Ninh Bình</v>
      </c>
      <c r="C1557" s="12" t="s">
        <v>342</v>
      </c>
      <c r="F1557" s="5"/>
      <c r="G1557" s="5"/>
      <c r="H1557" s="5"/>
      <c r="I1557" s="2"/>
      <c r="J1557" s="2"/>
      <c r="K1557" s="2"/>
      <c r="L1557" s="2"/>
      <c r="M1557" s="2"/>
      <c r="N1557" s="5"/>
      <c r="O1557" s="5"/>
      <c r="P1557" s="5"/>
      <c r="Q1557" s="5"/>
    </row>
    <row r="1558" spans="1:17" ht="30" customHeight="1" x14ac:dyDescent="0.25">
      <c r="A1558" s="2">
        <v>10557</v>
      </c>
      <c r="B1558" s="3" t="str">
        <f>HYPERLINK("https://www.facebook.com/conganxakhanhcuong/?locale=vi_VN", "Công an xã Khánh Cường tỉnh Ninh Bình")</f>
        <v>Công an xã Khánh Cường tỉnh Ninh Bình</v>
      </c>
      <c r="C1558" s="12" t="s">
        <v>342</v>
      </c>
      <c r="D1558" s="13" t="s">
        <v>343</v>
      </c>
      <c r="F1558" s="5"/>
      <c r="G1558" s="5"/>
      <c r="H1558" s="5"/>
      <c r="I1558" s="2"/>
      <c r="J1558" s="2"/>
      <c r="K1558" s="2"/>
      <c r="L1558" s="2"/>
      <c r="M1558" s="2"/>
      <c r="N1558" s="5"/>
      <c r="O1558" s="5"/>
      <c r="P1558" s="5"/>
      <c r="Q1558" s="5"/>
    </row>
    <row r="1559" spans="1:17" ht="30" customHeight="1" x14ac:dyDescent="0.25">
      <c r="A1559" s="2">
        <v>10558</v>
      </c>
      <c r="B1559" s="3" t="str">
        <f>HYPERLINK("http://khanhcuong.yenkhanh.ninhbinh.gov.vn/", "UBND Ủy ban nhân dân xã Khánh Cường tỉnh Ninh Bình")</f>
        <v>UBND Ủy ban nhân dân xã Khánh Cường tỉnh Ninh Bình</v>
      </c>
      <c r="C1559" s="12" t="s">
        <v>342</v>
      </c>
      <c r="F1559" s="5"/>
      <c r="G1559" s="5"/>
      <c r="H1559" s="5"/>
      <c r="I1559" s="2"/>
      <c r="J1559" s="2"/>
      <c r="K1559" s="2"/>
      <c r="L1559" s="2"/>
      <c r="M1559" s="2"/>
      <c r="N1559" s="5"/>
      <c r="O1559" s="5"/>
      <c r="P1559" s="5"/>
      <c r="Q1559" s="5"/>
    </row>
    <row r="1560" spans="1:17" ht="30" customHeight="1" x14ac:dyDescent="0.25">
      <c r="A1560" s="2">
        <v>10559</v>
      </c>
      <c r="B1560" s="3" t="s">
        <v>293</v>
      </c>
      <c r="C1560" s="14" t="s">
        <v>1</v>
      </c>
      <c r="D1560" s="11" t="s">
        <v>343</v>
      </c>
      <c r="F1560" s="5"/>
      <c r="G1560" s="5"/>
      <c r="H1560" s="5"/>
      <c r="I1560" s="2"/>
      <c r="J1560" s="2"/>
      <c r="K1560" s="2"/>
      <c r="L1560" s="2"/>
      <c r="M1560" s="2"/>
      <c r="N1560" s="5"/>
      <c r="O1560" s="5"/>
      <c r="P1560" s="5"/>
      <c r="Q1560" s="5"/>
    </row>
    <row r="1561" spans="1:17" ht="30" customHeight="1" x14ac:dyDescent="0.25">
      <c r="A1561" s="2">
        <v>10560</v>
      </c>
      <c r="B1561" s="3" t="str">
        <f>HYPERLINK("https://khanhcu.yenkhanh.ninhbinh.gov.vn/", "UBND Ủy ban nhân dân xã Khánh Cư tỉnh Ninh Bình")</f>
        <v>UBND Ủy ban nhân dân xã Khánh Cư tỉnh Ninh Bình</v>
      </c>
      <c r="C1561" s="12" t="s">
        <v>342</v>
      </c>
      <c r="F1561" s="5"/>
      <c r="G1561" s="5"/>
      <c r="H1561" s="5"/>
      <c r="I1561" s="2"/>
      <c r="J1561" s="2"/>
      <c r="K1561" s="2"/>
      <c r="L1561" s="2"/>
      <c r="M1561" s="2"/>
      <c r="N1561" s="5"/>
      <c r="O1561" s="5"/>
      <c r="P1561" s="5"/>
      <c r="Q1561" s="5"/>
    </row>
    <row r="1562" spans="1:17" ht="30" customHeight="1" x14ac:dyDescent="0.25">
      <c r="A1562" s="2">
        <v>10561</v>
      </c>
      <c r="B1562" s="3" t="s">
        <v>294</v>
      </c>
      <c r="C1562" s="14" t="s">
        <v>1</v>
      </c>
      <c r="D1562" s="13" t="s">
        <v>343</v>
      </c>
      <c r="F1562" s="5"/>
      <c r="G1562" s="5"/>
      <c r="H1562" s="5"/>
      <c r="I1562" s="2"/>
      <c r="J1562" s="2"/>
      <c r="K1562" s="2"/>
      <c r="L1562" s="2"/>
      <c r="M1562" s="2"/>
      <c r="N1562" s="5"/>
      <c r="O1562" s="5"/>
      <c r="P1562" s="5"/>
      <c r="Q1562" s="5"/>
    </row>
    <row r="1563" spans="1:17" ht="30" customHeight="1" x14ac:dyDescent="0.25">
      <c r="A1563" s="2">
        <v>10562</v>
      </c>
      <c r="B1563" s="3" t="str">
        <f>HYPERLINK("https://khanhthien.yenkhanh.ninhbinh.gov.vn/", "UBND Ủy ban nhân dân xã Khánh Thiện tỉnh Ninh Bình")</f>
        <v>UBND Ủy ban nhân dân xã Khánh Thiện tỉnh Ninh Bình</v>
      </c>
      <c r="C1563" s="12" t="s">
        <v>342</v>
      </c>
      <c r="F1563" s="5"/>
      <c r="G1563" s="5"/>
      <c r="H1563" s="5"/>
      <c r="I1563" s="2"/>
      <c r="J1563" s="2"/>
      <c r="K1563" s="2"/>
      <c r="L1563" s="2"/>
      <c r="M1563" s="2"/>
      <c r="N1563" s="5"/>
      <c r="O1563" s="5"/>
      <c r="P1563" s="5"/>
      <c r="Q1563" s="5"/>
    </row>
    <row r="1564" spans="1:17" ht="30" customHeight="1" x14ac:dyDescent="0.25">
      <c r="A1564" s="2">
        <v>10563</v>
      </c>
      <c r="B1564" s="1" t="str">
        <f>HYPERLINK("https://www.facebook.com/profile.php?id=100064504334143", "Công an xã Khánh Hải tỉnh Ninh Bình")</f>
        <v>Công an xã Khánh Hải tỉnh Ninh Bình</v>
      </c>
      <c r="C1564" s="13" t="s">
        <v>342</v>
      </c>
      <c r="D1564" s="13" t="s">
        <v>343</v>
      </c>
      <c r="F1564" s="5"/>
      <c r="G1564" s="5"/>
      <c r="H1564" s="5"/>
      <c r="I1564" s="2"/>
      <c r="J1564" s="2"/>
      <c r="K1564" s="2"/>
      <c r="L1564" s="2"/>
      <c r="M1564" s="2"/>
      <c r="N1564" s="5"/>
      <c r="O1564" s="5"/>
      <c r="P1564" s="5"/>
      <c r="Q1564" s="5"/>
    </row>
    <row r="1565" spans="1:17" ht="30" customHeight="1" x14ac:dyDescent="0.25">
      <c r="A1565" s="2">
        <v>10564</v>
      </c>
      <c r="B1565" s="3" t="str">
        <f>HYPERLINK("http://khanhhai.yenkhanh.ninhbinh.gov.vn/", "UBND Ủy ban nhân dân xã Khánh Hải tỉnh Ninh Bình")</f>
        <v>UBND Ủy ban nhân dân xã Khánh Hải tỉnh Ninh Bình</v>
      </c>
      <c r="C1565" s="12" t="s">
        <v>342</v>
      </c>
      <c r="F1565" s="5"/>
      <c r="G1565" s="5"/>
      <c r="H1565" s="5"/>
      <c r="I1565" s="2"/>
      <c r="J1565" s="2"/>
      <c r="K1565" s="2"/>
      <c r="L1565" s="2"/>
      <c r="M1565" s="2"/>
      <c r="N1565" s="5"/>
      <c r="O1565" s="5"/>
      <c r="P1565" s="5"/>
      <c r="Q1565" s="5"/>
    </row>
    <row r="1566" spans="1:17" ht="30" customHeight="1" x14ac:dyDescent="0.25">
      <c r="A1566" s="2">
        <v>10565</v>
      </c>
      <c r="B1566" s="3" t="str">
        <f>HYPERLINK("https://www.facebook.com/p/C%C3%B4ng-an-x%C3%A3-Kh%C3%A1nh-Trung-100077287222228/", "Công an xã Khánh Trung tỉnh Ninh Bình")</f>
        <v>Công an xã Khánh Trung tỉnh Ninh Bình</v>
      </c>
      <c r="C1566" s="12" t="s">
        <v>342</v>
      </c>
      <c r="D1566" s="13" t="s">
        <v>343</v>
      </c>
      <c r="F1566" s="5"/>
      <c r="G1566" s="5"/>
      <c r="H1566" s="5"/>
      <c r="I1566" s="2"/>
      <c r="J1566" s="2"/>
      <c r="K1566" s="2"/>
      <c r="L1566" s="2"/>
      <c r="M1566" s="2"/>
      <c r="N1566" s="5"/>
      <c r="O1566" s="5"/>
      <c r="P1566" s="5"/>
      <c r="Q1566" s="5"/>
    </row>
    <row r="1567" spans="1:17" ht="30" customHeight="1" x14ac:dyDescent="0.25">
      <c r="A1567" s="2">
        <v>10566</v>
      </c>
      <c r="B1567" s="3" t="str">
        <f>HYPERLINK("http://khanhtrung.yenkhanh.ninhbinh.gov.vn/", "UBND Ủy ban nhân dân xã Khánh Trung tỉnh Ninh Bình")</f>
        <v>UBND Ủy ban nhân dân xã Khánh Trung tỉnh Ninh Bình</v>
      </c>
      <c r="C1567" s="12" t="s">
        <v>342</v>
      </c>
      <c r="F1567" s="5"/>
      <c r="G1567" s="5"/>
      <c r="H1567" s="5"/>
      <c r="I1567" s="2"/>
      <c r="J1567" s="2"/>
      <c r="K1567" s="2"/>
      <c r="L1567" s="2"/>
      <c r="M1567" s="2"/>
      <c r="N1567" s="5"/>
      <c r="O1567" s="5"/>
      <c r="P1567" s="5"/>
      <c r="Q1567" s="5"/>
    </row>
    <row r="1568" spans="1:17" ht="30" customHeight="1" x14ac:dyDescent="0.25">
      <c r="A1568" s="2">
        <v>10567</v>
      </c>
      <c r="B1568" s="3" t="s">
        <v>295</v>
      </c>
      <c r="C1568" s="14" t="s">
        <v>1</v>
      </c>
      <c r="D1568" s="11" t="s">
        <v>343</v>
      </c>
      <c r="F1568" s="5"/>
      <c r="G1568" s="5"/>
      <c r="H1568" s="5"/>
      <c r="I1568" s="2"/>
      <c r="J1568" s="2"/>
      <c r="K1568" s="2"/>
      <c r="L1568" s="2"/>
      <c r="M1568" s="2"/>
      <c r="N1568" s="5"/>
      <c r="O1568" s="5"/>
      <c r="P1568" s="5"/>
      <c r="Q1568" s="5"/>
    </row>
    <row r="1569" spans="1:17" ht="30" customHeight="1" x14ac:dyDescent="0.25">
      <c r="A1569" s="2">
        <v>10568</v>
      </c>
      <c r="B1569" s="3" t="str">
        <f>HYPERLINK("http://khanhmau.yenkhanh.ninhbinh.gov.vn/", "UBND Ủy ban nhân dân xã Khánh Mậu tỉnh Ninh Bình")</f>
        <v>UBND Ủy ban nhân dân xã Khánh Mậu tỉnh Ninh Bình</v>
      </c>
      <c r="C1569" s="12" t="s">
        <v>342</v>
      </c>
      <c r="F1569" s="5"/>
      <c r="G1569" s="5"/>
      <c r="H1569" s="5"/>
      <c r="I1569" s="2"/>
      <c r="J1569" s="2"/>
      <c r="K1569" s="2"/>
      <c r="L1569" s="2"/>
      <c r="M1569" s="2"/>
      <c r="N1569" s="5"/>
      <c r="O1569" s="5"/>
      <c r="P1569" s="5"/>
      <c r="Q1569" s="5"/>
    </row>
    <row r="1570" spans="1:17" ht="30" customHeight="1" x14ac:dyDescent="0.25">
      <c r="A1570" s="2">
        <v>10569</v>
      </c>
      <c r="B1570" s="3" t="str">
        <f>HYPERLINK("https://www.facebook.com/Conganxakhanhvan/", "Công an xã Khánh Vân tỉnh Ninh Bình")</f>
        <v>Công an xã Khánh Vân tỉnh Ninh Bình</v>
      </c>
      <c r="C1570" s="12" t="s">
        <v>342</v>
      </c>
      <c r="D1570" s="13" t="s">
        <v>343</v>
      </c>
      <c r="F1570" s="5"/>
      <c r="G1570" s="5"/>
      <c r="H1570" s="5"/>
      <c r="I1570" s="2"/>
      <c r="J1570" s="2"/>
      <c r="K1570" s="2"/>
      <c r="L1570" s="2"/>
      <c r="M1570" s="2"/>
      <c r="N1570" s="5"/>
      <c r="O1570" s="5"/>
      <c r="P1570" s="5"/>
      <c r="Q1570" s="5"/>
    </row>
    <row r="1571" spans="1:17" ht="30" customHeight="1" x14ac:dyDescent="0.25">
      <c r="A1571" s="2">
        <v>10570</v>
      </c>
      <c r="B1571" s="3" t="str">
        <f>HYPERLINK("http://khanhvan.yenkhanh.ninhbinh.gov.vn/", "UBND Ủy ban nhân dân xã Khánh Vân tỉnh Ninh Bình")</f>
        <v>UBND Ủy ban nhân dân xã Khánh Vân tỉnh Ninh Bình</v>
      </c>
      <c r="C1571" s="12" t="s">
        <v>342</v>
      </c>
      <c r="F1571" s="5"/>
      <c r="G1571" s="5"/>
      <c r="H1571" s="5"/>
      <c r="I1571" s="2"/>
      <c r="J1571" s="2"/>
      <c r="K1571" s="2"/>
      <c r="L1571" s="2"/>
      <c r="M1571" s="2"/>
      <c r="N1571" s="5"/>
      <c r="O1571" s="5"/>
      <c r="P1571" s="5"/>
      <c r="Q1571" s="5"/>
    </row>
    <row r="1572" spans="1:17" ht="30" customHeight="1" x14ac:dyDescent="0.25">
      <c r="A1572" s="2">
        <v>10571</v>
      </c>
      <c r="B1572" s="3" t="s">
        <v>296</v>
      </c>
      <c r="C1572" s="14" t="s">
        <v>1</v>
      </c>
      <c r="D1572" s="13" t="s">
        <v>343</v>
      </c>
      <c r="F1572" s="5"/>
      <c r="G1572" s="5"/>
      <c r="H1572" s="5"/>
      <c r="I1572" s="2"/>
      <c r="J1572" s="2"/>
      <c r="K1572" s="2"/>
      <c r="L1572" s="2"/>
      <c r="M1572" s="2"/>
      <c r="N1572" s="5"/>
      <c r="O1572" s="5"/>
      <c r="P1572" s="5"/>
      <c r="Q1572" s="5"/>
    </row>
    <row r="1573" spans="1:17" ht="30" customHeight="1" x14ac:dyDescent="0.25">
      <c r="A1573" s="2">
        <v>10572</v>
      </c>
      <c r="B1573" s="3" t="str">
        <f>HYPERLINK("http://khanhhoi.yenkhanh.ninhbinh.gov.vn/", "UBND Ủy ban nhân dân xã Khánh Hội tỉnh Ninh Bình")</f>
        <v>UBND Ủy ban nhân dân xã Khánh Hội tỉnh Ninh Bình</v>
      </c>
      <c r="C1573" s="12" t="s">
        <v>342</v>
      </c>
      <c r="F1573" s="5"/>
      <c r="G1573" s="5"/>
      <c r="H1573" s="5"/>
      <c r="I1573" s="2"/>
      <c r="J1573" s="2"/>
      <c r="K1573" s="2"/>
      <c r="L1573" s="2"/>
      <c r="M1573" s="2"/>
      <c r="N1573" s="5"/>
      <c r="O1573" s="5"/>
      <c r="P1573" s="5"/>
      <c r="Q1573" s="5"/>
    </row>
    <row r="1574" spans="1:17" ht="30" customHeight="1" x14ac:dyDescent="0.25">
      <c r="A1574" s="2">
        <v>10573</v>
      </c>
      <c r="B1574" s="1" t="str">
        <f>HYPERLINK("https://www.facebook.com/profile.php?id=100076400793652", "Công an xã Khánh Công tỉnh Ninh Bình")</f>
        <v>Công an xã Khánh Công tỉnh Ninh Bình</v>
      </c>
      <c r="C1574" s="12" t="s">
        <v>342</v>
      </c>
      <c r="D1574" s="11" t="s">
        <v>343</v>
      </c>
      <c r="F1574" s="5"/>
      <c r="G1574" s="5"/>
      <c r="H1574" s="5"/>
      <c r="I1574" s="2"/>
      <c r="J1574" s="2"/>
      <c r="K1574" s="2"/>
      <c r="L1574" s="2"/>
      <c r="M1574" s="2"/>
      <c r="N1574" s="5"/>
      <c r="O1574" s="5"/>
      <c r="P1574" s="5"/>
      <c r="Q1574" s="5"/>
    </row>
    <row r="1575" spans="1:17" ht="30" customHeight="1" x14ac:dyDescent="0.25">
      <c r="A1575" s="2">
        <v>10574</v>
      </c>
      <c r="B1575" s="3" t="str">
        <f>HYPERLINK("http://khanhcong.yenkhanh.ninhbinh.gov.vn/", "UBND Ủy ban nhân dân xã Khánh Công tỉnh Ninh Bình")</f>
        <v>UBND Ủy ban nhân dân xã Khánh Công tỉnh Ninh Bình</v>
      </c>
      <c r="C1575" s="12" t="s">
        <v>342</v>
      </c>
      <c r="F1575" s="5"/>
      <c r="G1575" s="5"/>
      <c r="H1575" s="5"/>
      <c r="I1575" s="2"/>
      <c r="J1575" s="2"/>
      <c r="K1575" s="2"/>
      <c r="L1575" s="2"/>
      <c r="M1575" s="2"/>
      <c r="N1575" s="5"/>
      <c r="O1575" s="5"/>
      <c r="P1575" s="5"/>
      <c r="Q1575" s="5"/>
    </row>
    <row r="1576" spans="1:17" ht="30" customHeight="1" x14ac:dyDescent="0.25">
      <c r="A1576" s="2">
        <v>10575</v>
      </c>
      <c r="B1576" s="1" t="str">
        <f>HYPERLINK("https://www.facebook.com/profile.php?id=100080025845187", "Công an xã Khánh Thành tỉnh Ninh Bình")</f>
        <v>Công an xã Khánh Thành tỉnh Ninh Bình</v>
      </c>
      <c r="C1576" s="12" t="s">
        <v>342</v>
      </c>
      <c r="D1576" s="13" t="s">
        <v>343</v>
      </c>
      <c r="F1576" s="5"/>
      <c r="G1576" s="5"/>
      <c r="H1576" s="5"/>
      <c r="I1576" s="2"/>
      <c r="J1576" s="2"/>
      <c r="K1576" s="2"/>
      <c r="L1576" s="2"/>
      <c r="M1576" s="2"/>
      <c r="N1576" s="5"/>
      <c r="O1576" s="5"/>
      <c r="P1576" s="5"/>
      <c r="Q1576" s="5"/>
    </row>
    <row r="1577" spans="1:17" ht="30" customHeight="1" x14ac:dyDescent="0.25">
      <c r="A1577" s="2">
        <v>10576</v>
      </c>
      <c r="B1577" s="3" t="str">
        <f>HYPERLINK("http://khanhthanh.yenkhanh.ninhbinh.gov.vn/", "UBND Ủy ban nhân dân xã Khánh Thành tỉnh Ninh Bình")</f>
        <v>UBND Ủy ban nhân dân xã Khánh Thành tỉnh Ninh Bình</v>
      </c>
      <c r="C1577" s="12" t="s">
        <v>342</v>
      </c>
      <c r="F1577" s="5"/>
      <c r="G1577" s="5"/>
      <c r="H1577" s="5"/>
      <c r="I1577" s="2"/>
      <c r="J1577" s="2"/>
      <c r="K1577" s="2"/>
      <c r="L1577" s="2"/>
      <c r="M1577" s="2"/>
      <c r="N1577" s="5"/>
      <c r="O1577" s="5"/>
      <c r="P1577" s="5"/>
      <c r="Q1577" s="5"/>
    </row>
    <row r="1578" spans="1:17" ht="30" customHeight="1" x14ac:dyDescent="0.25">
      <c r="A1578" s="2">
        <v>10577</v>
      </c>
      <c r="B1578" s="3" t="s">
        <v>297</v>
      </c>
      <c r="C1578" s="14" t="s">
        <v>1</v>
      </c>
      <c r="F1578" s="5"/>
      <c r="G1578" s="5"/>
      <c r="H1578" s="5"/>
      <c r="I1578" s="2"/>
      <c r="J1578" s="2"/>
      <c r="K1578" s="2"/>
      <c r="L1578" s="2"/>
      <c r="M1578" s="2"/>
      <c r="N1578" s="5"/>
      <c r="O1578" s="5"/>
      <c r="P1578" s="5"/>
      <c r="Q1578" s="5"/>
    </row>
    <row r="1579" spans="1:17" ht="30" customHeight="1" x14ac:dyDescent="0.25">
      <c r="A1579" s="2">
        <v>10578</v>
      </c>
      <c r="B1579" s="3" t="str">
        <f>HYPERLINK("https://khanhnhac.yenkhanh.ninhbinh.gov.vn/", "UBND Ủy ban nhân dân xã Khánh Nhạc tỉnh Ninh Bình")</f>
        <v>UBND Ủy ban nhân dân xã Khánh Nhạc tỉnh Ninh Bình</v>
      </c>
      <c r="C1579" s="12" t="s">
        <v>342</v>
      </c>
      <c r="F1579" s="5"/>
      <c r="G1579" s="5"/>
      <c r="H1579" s="5"/>
      <c r="I1579" s="2"/>
      <c r="J1579" s="2"/>
      <c r="K1579" s="2"/>
      <c r="L1579" s="2"/>
      <c r="M1579" s="2"/>
      <c r="N1579" s="5"/>
      <c r="O1579" s="5"/>
      <c r="P1579" s="5"/>
      <c r="Q1579" s="5"/>
    </row>
    <row r="1580" spans="1:17" ht="30" customHeight="1" x14ac:dyDescent="0.25">
      <c r="A1580" s="2">
        <v>10579</v>
      </c>
      <c r="B1580" s="3" t="str">
        <f>HYPERLINK("https://www.facebook.com/khanhthuy.yknb/", "Công an xã Khánh Thủy tỉnh Ninh Bình")</f>
        <v>Công an xã Khánh Thủy tỉnh Ninh Bình</v>
      </c>
      <c r="C1580" s="12" t="s">
        <v>342</v>
      </c>
      <c r="F1580" s="5"/>
      <c r="G1580" s="5"/>
      <c r="H1580" s="5"/>
      <c r="I1580" s="2"/>
      <c r="J1580" s="2"/>
      <c r="K1580" s="2"/>
      <c r="L1580" s="2"/>
      <c r="M1580" s="2"/>
      <c r="N1580" s="5"/>
      <c r="O1580" s="5"/>
      <c r="P1580" s="5"/>
      <c r="Q1580" s="5"/>
    </row>
    <row r="1581" spans="1:17" ht="30" customHeight="1" x14ac:dyDescent="0.25">
      <c r="A1581" s="2">
        <v>10580</v>
      </c>
      <c r="B1581" s="3" t="str">
        <f>HYPERLINK("https://khanhthuy.yenkhanh.ninhbinh.gov.vn/", "UBND Ủy ban nhân dân xã Khánh Thủy tỉnh Ninh Bình")</f>
        <v>UBND Ủy ban nhân dân xã Khánh Thủy tỉnh Ninh Bình</v>
      </c>
      <c r="C1581" s="12" t="s">
        <v>342</v>
      </c>
      <c r="F1581" s="5"/>
      <c r="G1581" s="5"/>
      <c r="H1581" s="5"/>
      <c r="I1581" s="2"/>
      <c r="J1581" s="2"/>
      <c r="K1581" s="2"/>
      <c r="L1581" s="2"/>
      <c r="M1581" s="2"/>
      <c r="N1581" s="5"/>
      <c r="O1581" s="5"/>
      <c r="P1581" s="5"/>
      <c r="Q1581" s="5"/>
    </row>
    <row r="1582" spans="1:17" ht="30" customHeight="1" x14ac:dyDescent="0.25">
      <c r="A1582" s="2">
        <v>10581</v>
      </c>
      <c r="B1582" s="3" t="str">
        <f>HYPERLINK("https://www.facebook.com/p/C%C3%B4ng-an-x%C3%A3-Kh%C3%A1nh-H%E1%BB%93ng-100063758442353/", "Công an xã Khánh Hồng tỉnh Ninh Bình")</f>
        <v>Công an xã Khánh Hồng tỉnh Ninh Bình</v>
      </c>
      <c r="C1582" s="12" t="s">
        <v>342</v>
      </c>
      <c r="F1582" s="5"/>
      <c r="G1582" s="5"/>
      <c r="H1582" s="5"/>
      <c r="I1582" s="2"/>
      <c r="J1582" s="2"/>
      <c r="K1582" s="2"/>
      <c r="L1582" s="2"/>
      <c r="M1582" s="2"/>
      <c r="N1582" s="5"/>
      <c r="O1582" s="5"/>
      <c r="P1582" s="5"/>
      <c r="Q1582" s="5"/>
    </row>
    <row r="1583" spans="1:17" ht="30" customHeight="1" x14ac:dyDescent="0.25">
      <c r="A1583" s="2">
        <v>10582</v>
      </c>
      <c r="B1583" s="3" t="str">
        <f>HYPERLINK("https://khanhhong.yenkhanh.ninhbinh.gov.vn/", "UBND Ủy ban nhân dân xã Khánh Hồng tỉnh Ninh Bình")</f>
        <v>UBND Ủy ban nhân dân xã Khánh Hồng tỉnh Ninh Bình</v>
      </c>
      <c r="C1583" s="12" t="s">
        <v>342</v>
      </c>
      <c r="F1583" s="5"/>
      <c r="G1583" s="5"/>
      <c r="H1583" s="5"/>
      <c r="I1583" s="2"/>
      <c r="J1583" s="2"/>
      <c r="K1583" s="2"/>
      <c r="L1583" s="2"/>
      <c r="M1583" s="2"/>
      <c r="N1583" s="5"/>
      <c r="O1583" s="5"/>
      <c r="P1583" s="5"/>
      <c r="Q1583" s="5"/>
    </row>
    <row r="1584" spans="1:17" ht="30" customHeight="1" x14ac:dyDescent="0.25">
      <c r="A1584" s="2">
        <v>10583</v>
      </c>
      <c r="B1584" s="3" t="str">
        <f>HYPERLINK("https://www.facebook.com/p/C%C3%B4ng-an-th%E1%BB%8B-tr%E1%BA%A5n-Ph%C3%A1t-Di%E1%BB%87m-100078176589503/", "Công an thị trấn Phát Diệm tỉnh Ninh Bình")</f>
        <v>Công an thị trấn Phát Diệm tỉnh Ninh Bình</v>
      </c>
      <c r="C1584" s="12" t="s">
        <v>342</v>
      </c>
      <c r="D1584" s="13" t="s">
        <v>343</v>
      </c>
      <c r="F1584" s="5"/>
      <c r="G1584" s="5"/>
      <c r="H1584" s="5"/>
      <c r="I1584" s="2"/>
      <c r="J1584" s="2"/>
      <c r="K1584" s="2"/>
      <c r="L1584" s="2"/>
      <c r="M1584" s="2"/>
      <c r="N1584" s="5"/>
      <c r="O1584" s="5"/>
      <c r="P1584" s="5"/>
      <c r="Q1584" s="5"/>
    </row>
    <row r="1585" spans="1:17" ht="30" customHeight="1" x14ac:dyDescent="0.25">
      <c r="A1585" s="2">
        <v>10584</v>
      </c>
      <c r="B1585" s="3" t="str">
        <f>HYPERLINK("https://kimson.ninhbinh.gov.vn/gioi-thieu/thi-tran-phat-diem", "UBND Ủy ban nhân dân thị trấn Phát Diệm tỉnh Ninh Bình")</f>
        <v>UBND Ủy ban nhân dân thị trấn Phát Diệm tỉnh Ninh Bình</v>
      </c>
      <c r="C1585" s="12" t="s">
        <v>342</v>
      </c>
      <c r="F1585" s="5"/>
      <c r="G1585" s="5"/>
      <c r="H1585" s="5"/>
      <c r="I1585" s="2"/>
      <c r="J1585" s="2"/>
      <c r="K1585" s="2"/>
      <c r="L1585" s="2"/>
      <c r="M1585" s="2"/>
      <c r="N1585" s="5"/>
      <c r="O1585" s="5"/>
      <c r="P1585" s="5"/>
      <c r="Q1585" s="5"/>
    </row>
    <row r="1586" spans="1:17" ht="30" customHeight="1" x14ac:dyDescent="0.25">
      <c r="A1586" s="2">
        <v>10585</v>
      </c>
      <c r="B1586" s="1" t="str">
        <f>HYPERLINK("https://www.facebook.com/cattbinhminh", "Công an thị trấn Bình Minh tỉnh Ninh Bình")</f>
        <v>Công an thị trấn Bình Minh tỉnh Ninh Bình</v>
      </c>
      <c r="C1586" s="13" t="s">
        <v>342</v>
      </c>
      <c r="D1586" s="11" t="s">
        <v>343</v>
      </c>
      <c r="F1586" s="5"/>
      <c r="G1586" s="5"/>
      <c r="H1586" s="5"/>
      <c r="I1586" s="2"/>
      <c r="J1586" s="2"/>
      <c r="K1586" s="2"/>
      <c r="L1586" s="2"/>
      <c r="M1586" s="2"/>
      <c r="N1586" s="5"/>
      <c r="O1586" s="5"/>
      <c r="P1586" s="5"/>
      <c r="Q1586" s="5"/>
    </row>
    <row r="1587" spans="1:17" ht="30" customHeight="1" x14ac:dyDescent="0.25">
      <c r="A1587" s="2">
        <v>10586</v>
      </c>
      <c r="B1587" s="3" t="str">
        <f>HYPERLINK("https://kimson.ninhbinh.gov.vn/gioi-thieu/thi-tran-binh-minh", "UBND Ủy ban nhân dân thị trấn Bình Minh tỉnh Ninh Bình")</f>
        <v>UBND Ủy ban nhân dân thị trấn Bình Minh tỉnh Ninh Bình</v>
      </c>
      <c r="C1587" s="12" t="s">
        <v>342</v>
      </c>
      <c r="F1587" s="5"/>
      <c r="G1587" s="5"/>
      <c r="H1587" s="5"/>
      <c r="I1587" s="2"/>
      <c r="J1587" s="2"/>
      <c r="K1587" s="2"/>
      <c r="L1587" s="2"/>
      <c r="M1587" s="2"/>
      <c r="N1587" s="5"/>
      <c r="O1587" s="5"/>
      <c r="P1587" s="5"/>
      <c r="Q1587" s="5"/>
    </row>
    <row r="1588" spans="1:17" ht="30" customHeight="1" x14ac:dyDescent="0.25">
      <c r="A1588" s="2">
        <v>10587</v>
      </c>
      <c r="B1588" s="3" t="s">
        <v>298</v>
      </c>
      <c r="C1588" s="14" t="s">
        <v>1</v>
      </c>
      <c r="D1588" s="13" t="s">
        <v>343</v>
      </c>
      <c r="F1588" s="5"/>
      <c r="G1588" s="5"/>
      <c r="H1588" s="5"/>
      <c r="I1588" s="2"/>
      <c r="J1588" s="2"/>
      <c r="K1588" s="2"/>
      <c r="L1588" s="2"/>
      <c r="M1588" s="2"/>
      <c r="N1588" s="5"/>
      <c r="O1588" s="5"/>
      <c r="P1588" s="5"/>
      <c r="Q1588" s="5"/>
    </row>
    <row r="1589" spans="1:17" ht="30" customHeight="1" x14ac:dyDescent="0.25">
      <c r="A1589" s="2">
        <v>10588</v>
      </c>
      <c r="B1589" s="3" t="str">
        <f>HYPERLINK("https://kimson.ninhbinh.gov.vn/gioi-thieu/xa-xuan-chinh", "UBND Ủy ban nhân dân xã Xuân Thiện tỉnh Ninh Bình")</f>
        <v>UBND Ủy ban nhân dân xã Xuân Thiện tỉnh Ninh Bình</v>
      </c>
      <c r="C1589" s="12" t="s">
        <v>342</v>
      </c>
      <c r="F1589" s="5"/>
      <c r="G1589" s="5"/>
      <c r="H1589" s="5"/>
      <c r="I1589" s="2"/>
      <c r="J1589" s="2"/>
      <c r="K1589" s="2"/>
      <c r="L1589" s="2"/>
      <c r="M1589" s="2"/>
      <c r="N1589" s="5"/>
      <c r="O1589" s="5"/>
      <c r="P1589" s="5"/>
      <c r="Q1589" s="5"/>
    </row>
    <row r="1590" spans="1:17" ht="30" customHeight="1" x14ac:dyDescent="0.25">
      <c r="A1590" s="2">
        <v>10589</v>
      </c>
      <c r="B1590" s="1" t="str">
        <f>HYPERLINK("", "Công an xã Hồi Ninh tỉnh Ninh Bình")</f>
        <v>Công an xã Hồi Ninh tỉnh Ninh Bình</v>
      </c>
      <c r="C1590" s="13" t="s">
        <v>342</v>
      </c>
      <c r="D1590" s="13" t="s">
        <v>343</v>
      </c>
      <c r="F1590" s="5"/>
      <c r="G1590" s="5"/>
      <c r="H1590" s="5"/>
      <c r="I1590" s="2"/>
      <c r="J1590" s="2"/>
      <c r="K1590" s="2"/>
      <c r="L1590" s="2"/>
      <c r="M1590" s="2"/>
      <c r="N1590" s="5"/>
      <c r="O1590" s="5"/>
      <c r="P1590" s="5"/>
      <c r="Q1590" s="5"/>
    </row>
    <row r="1591" spans="1:17" ht="30" customHeight="1" x14ac:dyDescent="0.25">
      <c r="A1591" s="2">
        <v>10590</v>
      </c>
      <c r="B1591" s="3" t="str">
        <f>HYPERLINK("https://kimson.ninhbinh.gov.vn/gioi-thieu/xa-hoi-ninh", "UBND Ủy ban nhân dân xã Hồi Ninh tỉnh Ninh Bình")</f>
        <v>UBND Ủy ban nhân dân xã Hồi Ninh tỉnh Ninh Bình</v>
      </c>
      <c r="C1591" s="12" t="s">
        <v>342</v>
      </c>
      <c r="F1591" s="5"/>
      <c r="G1591" s="5"/>
      <c r="H1591" s="5"/>
      <c r="I1591" s="2"/>
      <c r="J1591" s="2"/>
      <c r="K1591" s="2"/>
      <c r="L1591" s="2"/>
      <c r="M1591" s="2"/>
      <c r="N1591" s="5"/>
      <c r="O1591" s="5"/>
      <c r="P1591" s="5"/>
      <c r="Q1591" s="5"/>
    </row>
    <row r="1592" spans="1:17" ht="30" customHeight="1" x14ac:dyDescent="0.25">
      <c r="A1592" s="2">
        <v>10591</v>
      </c>
      <c r="B1592" s="1" t="str">
        <f>HYPERLINK("", "Công an xã Chính Tâm tỉnh Ninh Bình")</f>
        <v>Công an xã Chính Tâm tỉnh Ninh Bình</v>
      </c>
      <c r="C1592" s="12" t="s">
        <v>342</v>
      </c>
      <c r="F1592" s="5"/>
      <c r="G1592" s="5"/>
      <c r="H1592" s="5"/>
      <c r="I1592" s="2"/>
      <c r="J1592" s="2"/>
      <c r="K1592" s="2"/>
      <c r="L1592" s="2"/>
      <c r="M1592" s="2"/>
      <c r="N1592" s="5"/>
      <c r="O1592" s="5"/>
      <c r="P1592" s="5"/>
      <c r="Q1592" s="5"/>
    </row>
    <row r="1593" spans="1:17" ht="30" customHeight="1" x14ac:dyDescent="0.25">
      <c r="A1593" s="2">
        <v>10592</v>
      </c>
      <c r="B1593" s="3" t="str">
        <f>HYPERLINK("https://tamdiep.ninhbinh.gov.vn/", "UBND Ủy ban nhân dân xã Chính Tâm tỉnh Ninh Bình")</f>
        <v>UBND Ủy ban nhân dân xã Chính Tâm tỉnh Ninh Bình</v>
      </c>
      <c r="C1593" s="12" t="s">
        <v>342</v>
      </c>
      <c r="F1593" s="5"/>
      <c r="G1593" s="5"/>
      <c r="H1593" s="5"/>
      <c r="I1593" s="2"/>
      <c r="J1593" s="2"/>
      <c r="K1593" s="2"/>
      <c r="L1593" s="2"/>
      <c r="M1593" s="2"/>
      <c r="N1593" s="5"/>
      <c r="O1593" s="5"/>
      <c r="P1593" s="5"/>
      <c r="Q1593" s="5"/>
    </row>
    <row r="1594" spans="1:17" ht="30" customHeight="1" x14ac:dyDescent="0.25">
      <c r="A1594" s="2">
        <v>10593</v>
      </c>
      <c r="B1594" s="3" t="str">
        <f>HYPERLINK("https://www.facebook.com/p/C%C3%B4ng-an-x%C3%A3-Kim-%C4%90%E1%BB%8Bnh-100063441986931/", "Công an xã Kim Định tỉnh Ninh Bình")</f>
        <v>Công an xã Kim Định tỉnh Ninh Bình</v>
      </c>
      <c r="C1594" s="12" t="s">
        <v>342</v>
      </c>
      <c r="D1594" s="13" t="s">
        <v>343</v>
      </c>
      <c r="F1594" s="5"/>
      <c r="G1594" s="5"/>
      <c r="H1594" s="5"/>
      <c r="I1594" s="2"/>
      <c r="J1594" s="2"/>
      <c r="K1594" s="2"/>
      <c r="L1594" s="2"/>
      <c r="M1594" s="2"/>
      <c r="N1594" s="5"/>
      <c r="O1594" s="5"/>
      <c r="P1594" s="5"/>
      <c r="Q1594" s="5"/>
    </row>
    <row r="1595" spans="1:17" ht="30" customHeight="1" x14ac:dyDescent="0.25">
      <c r="A1595" s="2">
        <v>10594</v>
      </c>
      <c r="B1595" s="3" t="str">
        <f>HYPERLINK("https://kimson.ninhbinh.gov.vn/gioi-thieu/xa-kim-dinh", "UBND Ủy ban nhân dân xã Kim Định tỉnh Ninh Bình")</f>
        <v>UBND Ủy ban nhân dân xã Kim Định tỉnh Ninh Bình</v>
      </c>
      <c r="C1595" s="12" t="s">
        <v>342</v>
      </c>
      <c r="F1595" s="5"/>
      <c r="G1595" s="5"/>
      <c r="H1595" s="5"/>
      <c r="I1595" s="2"/>
      <c r="J1595" s="2"/>
      <c r="K1595" s="2"/>
      <c r="L1595" s="2"/>
      <c r="M1595" s="2"/>
      <c r="N1595" s="5"/>
      <c r="O1595" s="5"/>
      <c r="P1595" s="5"/>
      <c r="Q1595" s="5"/>
    </row>
    <row r="1596" spans="1:17" ht="30" customHeight="1" x14ac:dyDescent="0.25">
      <c r="A1596" s="2">
        <v>10595</v>
      </c>
      <c r="B1596" s="1" t="str">
        <f>HYPERLINK("", "Công an xã Ân Hòa tỉnh Ninh Bình")</f>
        <v>Công an xã Ân Hòa tỉnh Ninh Bình</v>
      </c>
      <c r="C1596" s="13" t="s">
        <v>342</v>
      </c>
      <c r="F1596" s="5"/>
      <c r="G1596" s="5"/>
      <c r="H1596" s="5"/>
      <c r="I1596" s="2"/>
      <c r="J1596" s="2"/>
      <c r="K1596" s="2"/>
      <c r="L1596" s="2"/>
      <c r="M1596" s="2"/>
      <c r="N1596" s="5"/>
      <c r="O1596" s="5"/>
      <c r="P1596" s="5"/>
      <c r="Q1596" s="5"/>
    </row>
    <row r="1597" spans="1:17" ht="30" customHeight="1" x14ac:dyDescent="0.25">
      <c r="A1597" s="2">
        <v>10596</v>
      </c>
      <c r="B1597" s="3" t="str">
        <f>HYPERLINK("https://kimson.ninhbinh.gov.vn/gioi-thieu/xa-an-hoa", "UBND Ủy ban nhân dân xã Ân Hòa tỉnh Ninh Bình")</f>
        <v>UBND Ủy ban nhân dân xã Ân Hòa tỉnh Ninh Bình</v>
      </c>
      <c r="C1597" s="12" t="s">
        <v>342</v>
      </c>
      <c r="F1597" s="5"/>
      <c r="G1597" s="5"/>
      <c r="H1597" s="5"/>
      <c r="I1597" s="2"/>
      <c r="J1597" s="2"/>
      <c r="K1597" s="2"/>
      <c r="L1597" s="2"/>
      <c r="M1597" s="2"/>
      <c r="N1597" s="5"/>
      <c r="O1597" s="5"/>
      <c r="P1597" s="5"/>
      <c r="Q1597" s="5"/>
    </row>
    <row r="1598" spans="1:17" ht="30" customHeight="1" x14ac:dyDescent="0.25">
      <c r="A1598" s="2">
        <v>10597</v>
      </c>
      <c r="B1598" s="3" t="str">
        <f>HYPERLINK("https://www.facebook.com/p/C%C3%B4ng-An-X%C3%A3-H%C3%B9ng-Ti%E1%BA%BFn-Kim-S%C6%A1n-100077768989513/", "Công an xã Hùng Tiến tỉnh Ninh Bình")</f>
        <v>Công an xã Hùng Tiến tỉnh Ninh Bình</v>
      </c>
      <c r="C1598" s="12" t="s">
        <v>342</v>
      </c>
      <c r="D1598" s="13" t="s">
        <v>343</v>
      </c>
      <c r="F1598" s="5"/>
      <c r="G1598" s="5"/>
      <c r="H1598" s="5"/>
      <c r="I1598" s="2"/>
      <c r="J1598" s="2"/>
      <c r="K1598" s="2"/>
      <c r="L1598" s="2"/>
      <c r="M1598" s="2"/>
      <c r="N1598" s="5"/>
      <c r="O1598" s="5"/>
      <c r="P1598" s="5"/>
      <c r="Q1598" s="5"/>
    </row>
    <row r="1599" spans="1:17" ht="30" customHeight="1" x14ac:dyDescent="0.25">
      <c r="A1599" s="2">
        <v>10598</v>
      </c>
      <c r="B1599" s="3" t="str">
        <f>HYPERLINK("https://kimson.ninhbinh.gov.vn/gioi-thieu/xa-hung-tien", "UBND Ủy ban nhân dân xã Hùng Tiến tỉnh Ninh Bình")</f>
        <v>UBND Ủy ban nhân dân xã Hùng Tiến tỉnh Ninh Bình</v>
      </c>
      <c r="C1599" s="12" t="s">
        <v>342</v>
      </c>
      <c r="F1599" s="5"/>
      <c r="G1599" s="5"/>
      <c r="H1599" s="5"/>
      <c r="I1599" s="2"/>
      <c r="J1599" s="2"/>
      <c r="K1599" s="2"/>
      <c r="L1599" s="2"/>
      <c r="M1599" s="2"/>
      <c r="N1599" s="5"/>
      <c r="O1599" s="5"/>
      <c r="P1599" s="5"/>
      <c r="Q1599" s="5"/>
    </row>
    <row r="1600" spans="1:17" ht="30" customHeight="1" x14ac:dyDescent="0.25">
      <c r="A1600" s="2">
        <v>10599</v>
      </c>
      <c r="B1600" s="3" t="s">
        <v>299</v>
      </c>
      <c r="C1600" s="14" t="s">
        <v>1</v>
      </c>
      <c r="F1600" s="5"/>
      <c r="G1600" s="5"/>
      <c r="H1600" s="5"/>
      <c r="I1600" s="2"/>
      <c r="J1600" s="2"/>
      <c r="K1600" s="2"/>
      <c r="L1600" s="2"/>
      <c r="M1600" s="2"/>
      <c r="N1600" s="5"/>
      <c r="O1600" s="5"/>
      <c r="P1600" s="5"/>
      <c r="Q1600" s="5"/>
    </row>
    <row r="1601" spans="1:17" ht="30" customHeight="1" x14ac:dyDescent="0.25">
      <c r="A1601" s="2">
        <v>10600</v>
      </c>
      <c r="B1601" s="3" t="str">
        <f>HYPERLINK("https://kimson.ninhbinh.gov.vn/gioi-thieu/xa-kim-chinh", "UBND Ủy ban nhân dân xã Yên Mật tỉnh Ninh Bình")</f>
        <v>UBND Ủy ban nhân dân xã Yên Mật tỉnh Ninh Bình</v>
      </c>
      <c r="C1601" s="12" t="s">
        <v>342</v>
      </c>
      <c r="F1601" s="5"/>
      <c r="G1601" s="5"/>
      <c r="H1601" s="5"/>
      <c r="I1601" s="2"/>
      <c r="J1601" s="2"/>
      <c r="K1601" s="2"/>
      <c r="L1601" s="2"/>
      <c r="M1601" s="2"/>
      <c r="N1601" s="5"/>
      <c r="O1601" s="5"/>
      <c r="P1601" s="5"/>
      <c r="Q1601" s="5"/>
    </row>
    <row r="1602" spans="1:17" ht="30" customHeight="1" x14ac:dyDescent="0.25">
      <c r="A1602" s="2">
        <v>10601</v>
      </c>
      <c r="B1602" s="3" t="str">
        <f>HYPERLINK("https://www.facebook.com/p/C%C3%B4ng-an-x%C3%A3-Quang-Thi%E1%BB%87n-100077474649731/", "Công an xã Quang Thiện tỉnh Ninh Bình")</f>
        <v>Công an xã Quang Thiện tỉnh Ninh Bình</v>
      </c>
      <c r="C1602" s="12" t="s">
        <v>342</v>
      </c>
      <c r="D1602" s="13" t="s">
        <v>343</v>
      </c>
      <c r="F1602" s="5"/>
      <c r="G1602" s="5"/>
      <c r="H1602" s="5"/>
      <c r="I1602" s="2"/>
      <c r="J1602" s="2"/>
      <c r="K1602" s="2"/>
      <c r="L1602" s="2"/>
      <c r="M1602" s="2"/>
      <c r="N1602" s="5"/>
      <c r="O1602" s="5"/>
      <c r="P1602" s="5"/>
      <c r="Q1602" s="5"/>
    </row>
    <row r="1603" spans="1:17" ht="30" customHeight="1" x14ac:dyDescent="0.25">
      <c r="A1603" s="2">
        <v>10602</v>
      </c>
      <c r="B1603" s="3" t="str">
        <f>HYPERLINK("https://kimson.ninhbinh.gov.vn/gioi-thieu/xa-quang-thien", "UBND Ủy ban nhân dân xã Quang Thiện tỉnh Ninh Bình")</f>
        <v>UBND Ủy ban nhân dân xã Quang Thiện tỉnh Ninh Bình</v>
      </c>
      <c r="C1603" s="12" t="s">
        <v>342</v>
      </c>
      <c r="F1603" s="5"/>
      <c r="G1603" s="5"/>
      <c r="H1603" s="5"/>
      <c r="I1603" s="2"/>
      <c r="J1603" s="2"/>
      <c r="K1603" s="2"/>
      <c r="L1603" s="2"/>
      <c r="M1603" s="2"/>
      <c r="N1603" s="5"/>
      <c r="O1603" s="5"/>
      <c r="P1603" s="5"/>
      <c r="Q1603" s="5"/>
    </row>
    <row r="1604" spans="1:17" ht="30" customHeight="1" x14ac:dyDescent="0.25">
      <c r="A1604" s="2">
        <v>10603</v>
      </c>
      <c r="B1604" s="3" t="str">
        <f>HYPERLINK("https://www.facebook.com/tuoitreconganquangbinh/", "Công an xã Như Hòa tỉnh Ninh Bình")</f>
        <v>Công an xã Như Hòa tỉnh Ninh Bình</v>
      </c>
      <c r="C1604" s="13" t="s">
        <v>342</v>
      </c>
      <c r="D1604" s="11" t="s">
        <v>343</v>
      </c>
      <c r="F1604" s="5"/>
      <c r="G1604" s="5"/>
      <c r="H1604" s="5"/>
      <c r="I1604" s="2"/>
      <c r="J1604" s="2"/>
      <c r="K1604" s="2"/>
      <c r="L1604" s="2"/>
      <c r="M1604" s="2"/>
      <c r="N1604" s="5"/>
      <c r="O1604" s="5"/>
      <c r="P1604" s="5"/>
      <c r="Q1604" s="5"/>
    </row>
    <row r="1605" spans="1:17" ht="30" customHeight="1" x14ac:dyDescent="0.25">
      <c r="A1605" s="2">
        <v>10604</v>
      </c>
      <c r="B1605" s="3" t="str">
        <f>HYPERLINK("https://kimson.ninhbinh.gov.vn/gioi-thieu/xa-nhu-hoa", "UBND Ủy ban nhân dân xã Như Hòa tỉnh Ninh Bình")</f>
        <v>UBND Ủy ban nhân dân xã Như Hòa tỉnh Ninh Bình</v>
      </c>
      <c r="C1605" s="12" t="s">
        <v>342</v>
      </c>
      <c r="F1605" s="5"/>
      <c r="G1605" s="5"/>
      <c r="H1605" s="5"/>
      <c r="I1605" s="2"/>
      <c r="J1605" s="2"/>
      <c r="K1605" s="2"/>
      <c r="L1605" s="2"/>
      <c r="M1605" s="2"/>
      <c r="N1605" s="5"/>
      <c r="O1605" s="5"/>
      <c r="P1605" s="5"/>
      <c r="Q1605" s="5"/>
    </row>
    <row r="1606" spans="1:17" ht="30" customHeight="1" x14ac:dyDescent="0.25">
      <c r="A1606" s="2">
        <v>10605</v>
      </c>
      <c r="B1606" s="1" t="str">
        <f>HYPERLINK("https://www.facebook.com/profile.php?id=100071611731907", "Công an xã Chất Bình tỉnh Ninh Bình")</f>
        <v>Công an xã Chất Bình tỉnh Ninh Bình</v>
      </c>
      <c r="C1606" s="12" t="s">
        <v>342</v>
      </c>
      <c r="D1606" s="13" t="s">
        <v>343</v>
      </c>
      <c r="F1606" s="5"/>
      <c r="G1606" s="5"/>
      <c r="H1606" s="5"/>
      <c r="I1606" s="2"/>
      <c r="J1606" s="2"/>
      <c r="K1606" s="2"/>
      <c r="L1606" s="2"/>
      <c r="M1606" s="2"/>
      <c r="N1606" s="5"/>
      <c r="O1606" s="5"/>
      <c r="P1606" s="5"/>
      <c r="Q1606" s="5"/>
    </row>
    <row r="1607" spans="1:17" ht="30" customHeight="1" x14ac:dyDescent="0.25">
      <c r="A1607" s="2">
        <v>10606</v>
      </c>
      <c r="B1607" s="3" t="str">
        <f>HYPERLINK("https://kimson.ninhbinh.gov.vn/gioi-thieu/xa-chat-binh", "UBND Ủy ban nhân dân xã Chất Bình tỉnh Ninh Bình")</f>
        <v>UBND Ủy ban nhân dân xã Chất Bình tỉnh Ninh Bình</v>
      </c>
      <c r="C1607" s="12" t="s">
        <v>342</v>
      </c>
      <c r="F1607" s="5"/>
      <c r="G1607" s="5"/>
      <c r="H1607" s="5"/>
      <c r="I1607" s="2"/>
      <c r="J1607" s="2"/>
      <c r="K1607" s="2"/>
      <c r="L1607" s="2"/>
      <c r="M1607" s="2"/>
      <c r="N1607" s="5"/>
      <c r="O1607" s="5"/>
      <c r="P1607" s="5"/>
      <c r="Q1607" s="5"/>
    </row>
    <row r="1608" spans="1:17" ht="30" customHeight="1" x14ac:dyDescent="0.25">
      <c r="A1608" s="2">
        <v>10607</v>
      </c>
      <c r="B1608" s="1" t="str">
        <f>HYPERLINK("", "Công an xã Đồng Hướng tỉnh Ninh Bình")</f>
        <v>Công an xã Đồng Hướng tỉnh Ninh Bình</v>
      </c>
      <c r="C1608" s="13" t="s">
        <v>342</v>
      </c>
      <c r="D1608" s="13"/>
      <c r="F1608" s="5"/>
      <c r="G1608" s="5"/>
      <c r="H1608" s="5"/>
      <c r="I1608" s="2"/>
      <c r="J1608" s="2"/>
      <c r="K1608" s="2"/>
      <c r="L1608" s="2"/>
      <c r="M1608" s="2"/>
      <c r="N1608" s="5"/>
      <c r="O1608" s="5"/>
      <c r="P1608" s="5"/>
      <c r="Q1608" s="5"/>
    </row>
    <row r="1609" spans="1:17" ht="30" customHeight="1" x14ac:dyDescent="0.25">
      <c r="A1609" s="2">
        <v>10608</v>
      </c>
      <c r="B1609" s="3" t="str">
        <f>HYPERLINK("https://kimson.ninhbinh.gov.vn/gioi-thieu/xa-dong-huong", "UBND Ủy ban nhân dân xã Đồng Hướng tỉnh Ninh Bình")</f>
        <v>UBND Ủy ban nhân dân xã Đồng Hướng tỉnh Ninh Bình</v>
      </c>
      <c r="C1609" s="12" t="s">
        <v>342</v>
      </c>
      <c r="F1609" s="5"/>
      <c r="G1609" s="5"/>
      <c r="H1609" s="5"/>
      <c r="I1609" s="2"/>
      <c r="J1609" s="2"/>
      <c r="K1609" s="2"/>
      <c r="L1609" s="2"/>
      <c r="M1609" s="2"/>
      <c r="N1609" s="5"/>
      <c r="O1609" s="5"/>
      <c r="P1609" s="5"/>
      <c r="Q1609" s="5"/>
    </row>
    <row r="1610" spans="1:17" ht="30" customHeight="1" x14ac:dyDescent="0.25">
      <c r="A1610" s="2">
        <v>10609</v>
      </c>
      <c r="B1610" s="3" t="s">
        <v>300</v>
      </c>
      <c r="C1610" s="14" t="s">
        <v>1</v>
      </c>
      <c r="D1610" s="11" t="s">
        <v>343</v>
      </c>
      <c r="F1610" s="5"/>
      <c r="G1610" s="5"/>
      <c r="H1610" s="5"/>
      <c r="I1610" s="2"/>
      <c r="J1610" s="2"/>
      <c r="K1610" s="2"/>
      <c r="L1610" s="2"/>
      <c r="M1610" s="2"/>
      <c r="N1610" s="5"/>
      <c r="O1610" s="5"/>
      <c r="P1610" s="5"/>
      <c r="Q1610" s="5"/>
    </row>
    <row r="1611" spans="1:17" ht="30" customHeight="1" x14ac:dyDescent="0.25">
      <c r="A1611" s="2">
        <v>10610</v>
      </c>
      <c r="B1611" s="3" t="str">
        <f>HYPERLINK("https://kimson.ninhbinh.gov.vn/gioi-thieu/xa-kim-chinh", "UBND Ủy ban nhân dân xã Kim Chính tỉnh Ninh Bình")</f>
        <v>UBND Ủy ban nhân dân xã Kim Chính tỉnh Ninh Bình</v>
      </c>
      <c r="C1611" s="12" t="s">
        <v>342</v>
      </c>
      <c r="F1611" s="5"/>
      <c r="G1611" s="5"/>
      <c r="H1611" s="5"/>
      <c r="I1611" s="2"/>
      <c r="J1611" s="2"/>
      <c r="K1611" s="2"/>
      <c r="L1611" s="2"/>
      <c r="M1611" s="2"/>
      <c r="N1611" s="5"/>
      <c r="O1611" s="5"/>
      <c r="P1611" s="5"/>
      <c r="Q1611" s="5"/>
    </row>
    <row r="1612" spans="1:17" ht="30" customHeight="1" x14ac:dyDescent="0.25">
      <c r="A1612" s="2">
        <v>10611</v>
      </c>
      <c r="B1612" s="1" t="str">
        <f>HYPERLINK("https://www.facebook.com/profile.php?id=100071263880376", "Công an xã Thượng Kiệm tỉnh Ninh Bình")</f>
        <v>Công an xã Thượng Kiệm tỉnh Ninh Bình</v>
      </c>
      <c r="C1612" s="12" t="s">
        <v>342</v>
      </c>
      <c r="D1612" s="13" t="s">
        <v>343</v>
      </c>
      <c r="F1612" s="5"/>
      <c r="G1612" s="5"/>
      <c r="H1612" s="5"/>
      <c r="I1612" s="2"/>
      <c r="J1612" s="2"/>
      <c r="K1612" s="2"/>
      <c r="L1612" s="2"/>
      <c r="M1612" s="2"/>
      <c r="N1612" s="5"/>
      <c r="O1612" s="5"/>
      <c r="P1612" s="5"/>
      <c r="Q1612" s="5"/>
    </row>
    <row r="1613" spans="1:17" ht="30" customHeight="1" x14ac:dyDescent="0.25">
      <c r="A1613" s="2">
        <v>10612</v>
      </c>
      <c r="B1613" s="3" t="str">
        <f>HYPERLINK("https://kimson.ninhbinh.gov.vn/gioi-thieu/xa-thuong-kiem", "UBND Ủy ban nhân dân xã Thượng Kiệm tỉnh Ninh Bình")</f>
        <v>UBND Ủy ban nhân dân xã Thượng Kiệm tỉnh Ninh Bình</v>
      </c>
      <c r="C1613" s="12" t="s">
        <v>342</v>
      </c>
      <c r="F1613" s="5"/>
      <c r="G1613" s="5"/>
      <c r="H1613" s="5"/>
      <c r="I1613" s="2"/>
      <c r="J1613" s="2"/>
      <c r="K1613" s="2"/>
      <c r="L1613" s="2"/>
      <c r="M1613" s="2"/>
      <c r="N1613" s="5"/>
      <c r="O1613" s="5"/>
      <c r="P1613" s="5"/>
      <c r="Q1613" s="5"/>
    </row>
    <row r="1614" spans="1:17" ht="30" customHeight="1" x14ac:dyDescent="0.25">
      <c r="A1614" s="2">
        <v>10613</v>
      </c>
      <c r="B1614" s="1" t="str">
        <f>HYPERLINK("https://www.facebook.com/profile.php?id=100071380970684", "Công an xã Lưu Phương tỉnh Ninh Bình")</f>
        <v>Công an xã Lưu Phương tỉnh Ninh Bình</v>
      </c>
      <c r="C1614" s="12" t="s">
        <v>342</v>
      </c>
      <c r="D1614" s="13" t="s">
        <v>343</v>
      </c>
      <c r="F1614" s="5"/>
      <c r="G1614" s="5"/>
      <c r="H1614" s="5"/>
      <c r="I1614" s="2"/>
      <c r="J1614" s="2"/>
      <c r="K1614" s="2"/>
      <c r="L1614" s="2"/>
      <c r="M1614" s="2"/>
      <c r="N1614" s="5"/>
      <c r="O1614" s="5"/>
      <c r="P1614" s="5"/>
      <c r="Q1614" s="5"/>
    </row>
    <row r="1615" spans="1:17" ht="30" customHeight="1" x14ac:dyDescent="0.25">
      <c r="A1615" s="2">
        <v>10614</v>
      </c>
      <c r="B1615" s="3" t="str">
        <f>HYPERLINK("https://kimson.ninhbinh.gov.vn/gioi-thieu/xa-luu-phuong", "UBND Ủy ban nhân dân xã Lưu Phương tỉnh Ninh Bình")</f>
        <v>UBND Ủy ban nhân dân xã Lưu Phương tỉnh Ninh Bình</v>
      </c>
      <c r="C1615" s="12" t="s">
        <v>342</v>
      </c>
      <c r="F1615" s="5"/>
      <c r="G1615" s="5"/>
      <c r="H1615" s="5"/>
      <c r="I1615" s="2"/>
      <c r="J1615" s="2"/>
      <c r="K1615" s="2"/>
      <c r="L1615" s="2"/>
      <c r="M1615" s="2"/>
      <c r="N1615" s="5"/>
      <c r="O1615" s="5"/>
      <c r="P1615" s="5"/>
      <c r="Q1615" s="5"/>
    </row>
    <row r="1616" spans="1:17" ht="30" customHeight="1" x14ac:dyDescent="0.25">
      <c r="A1616" s="2">
        <v>10615</v>
      </c>
      <c r="B1616" s="1" t="str">
        <f>HYPERLINK("", "Công an xã Tân Thành tỉnh Ninh Bình")</f>
        <v>Công an xã Tân Thành tỉnh Ninh Bình</v>
      </c>
      <c r="C1616" s="12" t="s">
        <v>342</v>
      </c>
      <c r="F1616" s="5"/>
      <c r="G1616" s="5"/>
      <c r="H1616" s="5"/>
      <c r="I1616" s="2"/>
      <c r="J1616" s="2"/>
      <c r="K1616" s="2"/>
      <c r="L1616" s="2"/>
      <c r="M1616" s="2"/>
      <c r="N1616" s="5"/>
      <c r="O1616" s="5"/>
      <c r="P1616" s="5"/>
      <c r="Q1616" s="5"/>
    </row>
    <row r="1617" spans="1:17" ht="30" customHeight="1" x14ac:dyDescent="0.25">
      <c r="A1617" s="2">
        <v>10616</v>
      </c>
      <c r="B1617" s="3" t="str">
        <f>HYPERLINK("https://kimson.ninhbinh.gov.vn/gioi-thieu/xa-tan-thanh", "UBND Ủy ban nhân dân xã Tân Thành tỉnh Ninh Bình")</f>
        <v>UBND Ủy ban nhân dân xã Tân Thành tỉnh Ninh Bình</v>
      </c>
      <c r="C1617" s="12" t="s">
        <v>342</v>
      </c>
      <c r="F1617" s="5"/>
      <c r="G1617" s="5"/>
      <c r="H1617" s="5"/>
      <c r="I1617" s="2"/>
      <c r="J1617" s="2"/>
      <c r="K1617" s="2"/>
      <c r="L1617" s="2"/>
      <c r="M1617" s="2"/>
      <c r="N1617" s="5"/>
      <c r="O1617" s="5"/>
      <c r="P1617" s="5"/>
      <c r="Q1617" s="5"/>
    </row>
    <row r="1618" spans="1:17" ht="30" customHeight="1" x14ac:dyDescent="0.25">
      <c r="A1618" s="2">
        <v>10617</v>
      </c>
      <c r="B1618" s="3" t="s">
        <v>301</v>
      </c>
      <c r="C1618" s="14" t="s">
        <v>1</v>
      </c>
      <c r="F1618" s="5"/>
      <c r="G1618" s="5"/>
      <c r="H1618" s="5"/>
      <c r="I1618" s="2"/>
      <c r="J1618" s="2"/>
      <c r="K1618" s="2"/>
      <c r="L1618" s="2"/>
      <c r="M1618" s="2"/>
      <c r="N1618" s="5"/>
      <c r="O1618" s="5"/>
      <c r="P1618" s="5"/>
      <c r="Q1618" s="5"/>
    </row>
    <row r="1619" spans="1:17" ht="30" customHeight="1" x14ac:dyDescent="0.25">
      <c r="A1619" s="2">
        <v>10618</v>
      </c>
      <c r="B1619" s="3" t="str">
        <f>HYPERLINK("https://kimson.ninhbinh.gov.vn/gioi-thieu/xa-yen-loc", "UBND Ủy ban nhân dân xã Yên Lộc tỉnh Ninh Bình")</f>
        <v>UBND Ủy ban nhân dân xã Yên Lộc tỉnh Ninh Bình</v>
      </c>
      <c r="C1619" s="12" t="s">
        <v>342</v>
      </c>
      <c r="F1619" s="5"/>
      <c r="G1619" s="5"/>
      <c r="H1619" s="5"/>
      <c r="I1619" s="2"/>
      <c r="J1619" s="2"/>
      <c r="K1619" s="2"/>
      <c r="L1619" s="2"/>
      <c r="M1619" s="2"/>
      <c r="N1619" s="5"/>
      <c r="O1619" s="5"/>
      <c r="P1619" s="5"/>
      <c r="Q1619" s="5"/>
    </row>
    <row r="1620" spans="1:17" ht="30" customHeight="1" x14ac:dyDescent="0.25">
      <c r="A1620" s="2">
        <v>10619</v>
      </c>
      <c r="B1620" s="3" t="str">
        <f>HYPERLINK("https://www.facebook.com/p/C%C3%B4ng-an-x%C3%A3-Lai-Th%C3%A0nh-huy%E1%BB%87n-Kim-S%C6%A1n-100071282305646/", "Công an xã Lai Thành tỉnh Ninh Bình")</f>
        <v>Công an xã Lai Thành tỉnh Ninh Bình</v>
      </c>
      <c r="C1620" s="12" t="s">
        <v>342</v>
      </c>
      <c r="D1620" s="11" t="s">
        <v>343</v>
      </c>
      <c r="F1620" s="5"/>
      <c r="G1620" s="5"/>
      <c r="H1620" s="5"/>
      <c r="I1620" s="2"/>
      <c r="J1620" s="2"/>
      <c r="K1620" s="2"/>
      <c r="L1620" s="2"/>
      <c r="M1620" s="2"/>
      <c r="N1620" s="5"/>
      <c r="O1620" s="5"/>
      <c r="P1620" s="5"/>
      <c r="Q1620" s="5"/>
    </row>
    <row r="1621" spans="1:17" ht="30" customHeight="1" x14ac:dyDescent="0.25">
      <c r="A1621" s="2">
        <v>10620</v>
      </c>
      <c r="B1621" s="3" t="str">
        <f>HYPERLINK("https://kimson.ninhbinh.gov.vn/gioi-thieu/xa-lai-thanh", "UBND Ủy ban nhân dân xã Lai Thành tỉnh Ninh Bình")</f>
        <v>UBND Ủy ban nhân dân xã Lai Thành tỉnh Ninh Bình</v>
      </c>
      <c r="C1621" s="12" t="s">
        <v>342</v>
      </c>
      <c r="F1621" s="5"/>
      <c r="G1621" s="5"/>
      <c r="H1621" s="5"/>
      <c r="I1621" s="2"/>
      <c r="J1621" s="2"/>
      <c r="K1621" s="2"/>
      <c r="L1621" s="2"/>
      <c r="M1621" s="2"/>
      <c r="N1621" s="5"/>
      <c r="O1621" s="5"/>
      <c r="P1621" s="5"/>
      <c r="Q1621" s="5"/>
    </row>
    <row r="1622" spans="1:17" ht="30" customHeight="1" x14ac:dyDescent="0.25">
      <c r="A1622" s="2">
        <v>10621</v>
      </c>
      <c r="B1622" s="1" t="str">
        <f>HYPERLINK("", "Công an xã Định Hóa tỉnh Ninh Bình")</f>
        <v>Công an xã Định Hóa tỉnh Ninh Bình</v>
      </c>
      <c r="C1622" s="13" t="s">
        <v>342</v>
      </c>
      <c r="F1622" s="5"/>
      <c r="G1622" s="5"/>
      <c r="H1622" s="5"/>
      <c r="I1622" s="2"/>
      <c r="J1622" s="2"/>
      <c r="K1622" s="2"/>
      <c r="L1622" s="2"/>
      <c r="M1622" s="2"/>
      <c r="N1622" s="5"/>
      <c r="O1622" s="5"/>
      <c r="P1622" s="5"/>
      <c r="Q1622" s="5"/>
    </row>
    <row r="1623" spans="1:17" ht="30" customHeight="1" x14ac:dyDescent="0.25">
      <c r="A1623" s="2">
        <v>10622</v>
      </c>
      <c r="B1623" s="3" t="str">
        <f>HYPERLINK("https://kimson.ninhbinh.gov.vn/gioi-thieu/xa-dinh-hoa", "UBND Ủy ban nhân dân xã Định Hóa tỉnh Ninh Bình")</f>
        <v>UBND Ủy ban nhân dân xã Định Hóa tỉnh Ninh Bình</v>
      </c>
      <c r="C1623" s="12" t="s">
        <v>342</v>
      </c>
      <c r="F1623" s="5"/>
      <c r="G1623" s="5"/>
      <c r="H1623" s="5"/>
      <c r="I1623" s="2"/>
      <c r="J1623" s="2"/>
      <c r="K1623" s="2"/>
      <c r="L1623" s="2"/>
      <c r="M1623" s="2"/>
      <c r="N1623" s="5"/>
      <c r="O1623" s="5"/>
      <c r="P1623" s="5"/>
      <c r="Q1623" s="5"/>
    </row>
    <row r="1624" spans="1:17" ht="30" customHeight="1" x14ac:dyDescent="0.25">
      <c r="A1624" s="2">
        <v>10623</v>
      </c>
      <c r="B1624" s="3" t="str">
        <f>HYPERLINK("https://www.facebook.com/100076016318830", "Công an xã Văn Hải tỉnh Ninh Bình")</f>
        <v>Công an xã Văn Hải tỉnh Ninh Bình</v>
      </c>
      <c r="C1624" s="12" t="s">
        <v>342</v>
      </c>
      <c r="F1624" s="5"/>
      <c r="G1624" s="5"/>
      <c r="H1624" s="5"/>
      <c r="I1624" s="2"/>
      <c r="J1624" s="2"/>
      <c r="K1624" s="2"/>
      <c r="L1624" s="2"/>
      <c r="M1624" s="2"/>
      <c r="N1624" s="5"/>
      <c r="O1624" s="5"/>
      <c r="P1624" s="5"/>
      <c r="Q1624" s="5"/>
    </row>
    <row r="1625" spans="1:17" ht="30" customHeight="1" x14ac:dyDescent="0.25">
      <c r="A1625" s="2">
        <v>10624</v>
      </c>
      <c r="B1625" s="3" t="str">
        <f>HYPERLINK("https://kimson.ninhbinh.gov.vn/gioi-thieu/xa-van-hai", "UBND Ủy ban nhân dân xã Văn Hải tỉnh Ninh Bình")</f>
        <v>UBND Ủy ban nhân dân xã Văn Hải tỉnh Ninh Bình</v>
      </c>
      <c r="C1625" s="12" t="s">
        <v>342</v>
      </c>
      <c r="F1625" s="5"/>
      <c r="G1625" s="5"/>
      <c r="H1625" s="5"/>
      <c r="I1625" s="2"/>
      <c r="J1625" s="2"/>
      <c r="K1625" s="2"/>
      <c r="L1625" s="2"/>
      <c r="M1625" s="2"/>
      <c r="N1625" s="5"/>
      <c r="O1625" s="5"/>
      <c r="P1625" s="5"/>
      <c r="Q1625" s="5"/>
    </row>
    <row r="1626" spans="1:17" ht="30" customHeight="1" x14ac:dyDescent="0.25">
      <c r="A1626" s="2">
        <v>10625</v>
      </c>
      <c r="B1626" s="1" t="str">
        <f>HYPERLINK("", "Công an xã Kim Tân tỉnh Ninh Bình")</f>
        <v>Công an xã Kim Tân tỉnh Ninh Bình</v>
      </c>
      <c r="C1626" s="12" t="s">
        <v>342</v>
      </c>
      <c r="D1626" s="13"/>
      <c r="F1626" s="5"/>
      <c r="G1626" s="5"/>
      <c r="H1626" s="5"/>
      <c r="I1626" s="2"/>
      <c r="J1626" s="2"/>
      <c r="K1626" s="2"/>
      <c r="L1626" s="2"/>
      <c r="M1626" s="2"/>
      <c r="N1626" s="5"/>
      <c r="O1626" s="5"/>
      <c r="P1626" s="5"/>
      <c r="Q1626" s="5"/>
    </row>
    <row r="1627" spans="1:17" ht="30" customHeight="1" x14ac:dyDescent="0.25">
      <c r="A1627" s="2">
        <v>10626</v>
      </c>
      <c r="B1627" s="3" t="str">
        <f>HYPERLINK("https://kimson.ninhbinh.gov.vn/gioi-thieu/xa-kim-tan", "UBND Ủy ban nhân dân xã Kim Tân tỉnh Ninh Bình")</f>
        <v>UBND Ủy ban nhân dân xã Kim Tân tỉnh Ninh Bình</v>
      </c>
      <c r="C1627" s="12" t="s">
        <v>342</v>
      </c>
      <c r="F1627" s="5"/>
      <c r="G1627" s="5"/>
      <c r="H1627" s="5"/>
      <c r="I1627" s="2"/>
      <c r="J1627" s="2"/>
      <c r="K1627" s="2"/>
      <c r="L1627" s="2"/>
      <c r="M1627" s="2"/>
      <c r="N1627" s="5"/>
      <c r="O1627" s="5"/>
      <c r="P1627" s="5"/>
      <c r="Q1627" s="5"/>
    </row>
    <row r="1628" spans="1:17" ht="30" customHeight="1" x14ac:dyDescent="0.25">
      <c r="A1628" s="2">
        <v>10627</v>
      </c>
      <c r="B1628" s="3" t="str">
        <f>HYPERLINK("https://www.facebook.com/p/C%C3%B4ng-an-x%C3%A3-Kim-M%E1%BB%B9-100071438239232/", "Công an xã Kim Mỹ tỉnh Ninh Bình")</f>
        <v>Công an xã Kim Mỹ tỉnh Ninh Bình</v>
      </c>
      <c r="C1628" s="12" t="s">
        <v>342</v>
      </c>
      <c r="D1628" s="13" t="s">
        <v>343</v>
      </c>
      <c r="F1628" s="5"/>
      <c r="G1628" s="5"/>
      <c r="H1628" s="5"/>
      <c r="I1628" s="2"/>
      <c r="J1628" s="2"/>
      <c r="K1628" s="2"/>
      <c r="L1628" s="2"/>
      <c r="M1628" s="2"/>
      <c r="N1628" s="5"/>
      <c r="O1628" s="5"/>
      <c r="P1628" s="5"/>
      <c r="Q1628" s="5"/>
    </row>
    <row r="1629" spans="1:17" ht="30" customHeight="1" x14ac:dyDescent="0.25">
      <c r="A1629" s="2">
        <v>10628</v>
      </c>
      <c r="B1629" s="3" t="str">
        <f>HYPERLINK("https://kimson.ninhbinh.gov.vn/gioi-thieu/xa-kim-my", "UBND Ủy ban nhân dân xã Kim Mỹ tỉnh Ninh Bình")</f>
        <v>UBND Ủy ban nhân dân xã Kim Mỹ tỉnh Ninh Bình</v>
      </c>
      <c r="C1629" s="12" t="s">
        <v>342</v>
      </c>
      <c r="F1629" s="5"/>
      <c r="G1629" s="5"/>
      <c r="H1629" s="5"/>
      <c r="I1629" s="2"/>
      <c r="J1629" s="2"/>
      <c r="K1629" s="2"/>
      <c r="L1629" s="2"/>
      <c r="M1629" s="2"/>
      <c r="N1629" s="5"/>
      <c r="O1629" s="5"/>
      <c r="P1629" s="5"/>
      <c r="Q1629" s="5"/>
    </row>
    <row r="1630" spans="1:17" ht="30" customHeight="1" x14ac:dyDescent="0.25">
      <c r="A1630" s="2">
        <v>10629</v>
      </c>
      <c r="B1630" s="1" t="str">
        <f>HYPERLINK("https://www.facebook.com/conganconthoi", "Công an xã Cồn Thoi tỉnh Ninh Bình")</f>
        <v>Công an xã Cồn Thoi tỉnh Ninh Bình</v>
      </c>
      <c r="C1630" s="12" t="s">
        <v>342</v>
      </c>
      <c r="D1630" s="13" t="s">
        <v>343</v>
      </c>
      <c r="F1630" s="5"/>
      <c r="G1630" s="5"/>
      <c r="H1630" s="5"/>
      <c r="I1630" s="2"/>
      <c r="J1630" s="2"/>
      <c r="K1630" s="2"/>
      <c r="L1630" s="2"/>
      <c r="M1630" s="2"/>
      <c r="N1630" s="5"/>
      <c r="O1630" s="5"/>
      <c r="P1630" s="5"/>
      <c r="Q1630" s="5"/>
    </row>
    <row r="1631" spans="1:17" ht="30" customHeight="1" x14ac:dyDescent="0.25">
      <c r="A1631" s="2">
        <v>10630</v>
      </c>
      <c r="B1631" s="3" t="str">
        <f>HYPERLINK("https://kimson.ninhbinh.gov.vn/gioi-thieu/xa-con-thoi", "UBND Ủy ban nhân dân xã Cồn Thoi tỉnh Ninh Bình")</f>
        <v>UBND Ủy ban nhân dân xã Cồn Thoi tỉnh Ninh Bình</v>
      </c>
      <c r="C1631" s="12" t="s">
        <v>342</v>
      </c>
      <c r="F1631" s="5"/>
      <c r="G1631" s="5"/>
      <c r="H1631" s="5"/>
      <c r="I1631" s="2"/>
      <c r="J1631" s="2"/>
      <c r="K1631" s="2"/>
      <c r="L1631" s="2"/>
      <c r="M1631" s="2"/>
      <c r="N1631" s="5"/>
      <c r="O1631" s="5"/>
      <c r="P1631" s="5"/>
      <c r="Q1631" s="5"/>
    </row>
    <row r="1632" spans="1:17" ht="30" customHeight="1" x14ac:dyDescent="0.25">
      <c r="A1632" s="2">
        <v>10631</v>
      </c>
      <c r="B1632" s="3" t="s">
        <v>302</v>
      </c>
      <c r="C1632" s="14" t="s">
        <v>1</v>
      </c>
      <c r="D1632" s="13" t="s">
        <v>343</v>
      </c>
      <c r="F1632" s="5"/>
      <c r="G1632" s="5"/>
      <c r="H1632" s="5"/>
      <c r="I1632" s="2"/>
      <c r="J1632" s="2"/>
      <c r="K1632" s="2"/>
      <c r="L1632" s="2"/>
      <c r="M1632" s="2"/>
      <c r="N1632" s="5"/>
      <c r="O1632" s="5"/>
      <c r="P1632" s="5"/>
      <c r="Q1632" s="5"/>
    </row>
    <row r="1633" spans="1:17" ht="30" customHeight="1" x14ac:dyDescent="0.25">
      <c r="A1633" s="2">
        <v>10632</v>
      </c>
      <c r="B1633" s="3" t="str">
        <f>HYPERLINK("https://kimson.ninhbinh.gov.vn/gioi-thieu/xa-kim-hai", "UBND Ủy ban nhân dân xã Kim Hải tỉnh Ninh Bình")</f>
        <v>UBND Ủy ban nhân dân xã Kim Hải tỉnh Ninh Bình</v>
      </c>
      <c r="C1633" s="12" t="s">
        <v>342</v>
      </c>
      <c r="F1633" s="5"/>
      <c r="G1633" s="5"/>
      <c r="H1633" s="5"/>
      <c r="I1633" s="2"/>
      <c r="J1633" s="2"/>
      <c r="K1633" s="2"/>
      <c r="L1633" s="2"/>
      <c r="M1633" s="2"/>
      <c r="N1633" s="5"/>
      <c r="O1633" s="5"/>
      <c r="P1633" s="5"/>
      <c r="Q1633" s="5"/>
    </row>
    <row r="1634" spans="1:17" ht="30" customHeight="1" x14ac:dyDescent="0.25">
      <c r="A1634" s="2">
        <v>10633</v>
      </c>
      <c r="B1634" s="3" t="s">
        <v>303</v>
      </c>
      <c r="C1634" s="14" t="s">
        <v>1</v>
      </c>
      <c r="D1634" s="13" t="s">
        <v>343</v>
      </c>
      <c r="F1634" s="5"/>
      <c r="G1634" s="5"/>
      <c r="H1634" s="5"/>
      <c r="I1634" s="2"/>
      <c r="J1634" s="2"/>
      <c r="K1634" s="2"/>
      <c r="L1634" s="2"/>
      <c r="M1634" s="2"/>
      <c r="N1634" s="5"/>
      <c r="O1634" s="5"/>
      <c r="P1634" s="5"/>
      <c r="Q1634" s="5"/>
    </row>
    <row r="1635" spans="1:17" ht="30" customHeight="1" x14ac:dyDescent="0.25">
      <c r="A1635" s="2">
        <v>10634</v>
      </c>
      <c r="B1635" s="3" t="str">
        <f>HYPERLINK("https://kimson.ninhbinh.gov.vn/gioi-thieu/xa-kim-trung", "UBND Ủy ban nhân dân xã Kim Trung tỉnh Ninh Bình")</f>
        <v>UBND Ủy ban nhân dân xã Kim Trung tỉnh Ninh Bình</v>
      </c>
      <c r="C1635" s="12" t="s">
        <v>342</v>
      </c>
      <c r="F1635" s="5"/>
      <c r="G1635" s="5"/>
      <c r="H1635" s="5"/>
      <c r="I1635" s="2"/>
      <c r="J1635" s="2"/>
      <c r="K1635" s="2"/>
      <c r="L1635" s="2"/>
      <c r="M1635" s="2"/>
      <c r="N1635" s="5"/>
      <c r="O1635" s="5"/>
      <c r="P1635" s="5"/>
      <c r="Q1635" s="5"/>
    </row>
    <row r="1636" spans="1:17" ht="30" customHeight="1" x14ac:dyDescent="0.25">
      <c r="A1636" s="2">
        <v>10635</v>
      </c>
      <c r="B1636" s="3" t="str">
        <f>HYPERLINK("https://www.facebook.com/p/C%C3%B4ng-an-x%C3%A3-Kim-%C4%90%C3%B4ng-100064465330716/", "Công an xã Kim Đông tỉnh Ninh Bình")</f>
        <v>Công an xã Kim Đông tỉnh Ninh Bình</v>
      </c>
      <c r="C1636" s="12" t="s">
        <v>342</v>
      </c>
      <c r="D1636" s="13" t="s">
        <v>343</v>
      </c>
      <c r="F1636" s="5"/>
      <c r="G1636" s="5"/>
      <c r="H1636" s="5"/>
      <c r="I1636" s="2"/>
      <c r="J1636" s="2"/>
      <c r="K1636" s="2"/>
      <c r="L1636" s="2"/>
      <c r="M1636" s="2"/>
      <c r="N1636" s="5"/>
      <c r="O1636" s="5"/>
      <c r="P1636" s="5"/>
      <c r="Q1636" s="5"/>
    </row>
    <row r="1637" spans="1:17" ht="30" customHeight="1" x14ac:dyDescent="0.25">
      <c r="A1637" s="2">
        <v>10636</v>
      </c>
      <c r="B1637" s="3" t="str">
        <f>HYPERLINK("https://kimson.ninhbinh.gov.vn/gioi-thieu/xa-kim-dong", "UBND Ủy ban nhân dân xã Kim Đông tỉnh Ninh Bình")</f>
        <v>UBND Ủy ban nhân dân xã Kim Đông tỉnh Ninh Bình</v>
      </c>
      <c r="C1637" s="12" t="s">
        <v>342</v>
      </c>
      <c r="F1637" s="5"/>
      <c r="G1637" s="5"/>
      <c r="H1637" s="5"/>
      <c r="I1637" s="2"/>
      <c r="J1637" s="2"/>
      <c r="K1637" s="2"/>
      <c r="L1637" s="2"/>
      <c r="M1637" s="2"/>
      <c r="N1637" s="5"/>
      <c r="O1637" s="5"/>
      <c r="P1637" s="5"/>
      <c r="Q1637" s="5"/>
    </row>
    <row r="1638" spans="1:17" ht="30" customHeight="1" x14ac:dyDescent="0.25">
      <c r="A1638" s="2">
        <v>10637</v>
      </c>
      <c r="B1638" s="1" t="str">
        <f>HYPERLINK("https://www.facebook.com/conganthitranyenthinh", "Công an thị trấn Yên Thịnh tỉnh Ninh Bình")</f>
        <v>Công an thị trấn Yên Thịnh tỉnh Ninh Bình</v>
      </c>
      <c r="C1638" s="12" t="s">
        <v>342</v>
      </c>
      <c r="D1638" s="13" t="s">
        <v>343</v>
      </c>
      <c r="F1638" s="5"/>
      <c r="G1638" s="5"/>
      <c r="H1638" s="5"/>
      <c r="I1638" s="2"/>
      <c r="J1638" s="2"/>
      <c r="K1638" s="2"/>
      <c r="L1638" s="2"/>
      <c r="M1638" s="2"/>
      <c r="N1638" s="5"/>
      <c r="O1638" s="5"/>
      <c r="P1638" s="5"/>
      <c r="Q1638" s="5"/>
    </row>
    <row r="1639" spans="1:17" ht="30" customHeight="1" x14ac:dyDescent="0.25">
      <c r="A1639" s="2">
        <v>10638</v>
      </c>
      <c r="B1639" s="3" t="str">
        <f>HYPERLINK("https://yenthinh.yenmo.ninhbinh.gov.vn/", "UBND Ủy ban nhân dân thị trấn Yên Thịnh tỉnh Ninh Bình")</f>
        <v>UBND Ủy ban nhân dân thị trấn Yên Thịnh tỉnh Ninh Bình</v>
      </c>
      <c r="C1639" s="12" t="s">
        <v>342</v>
      </c>
      <c r="F1639" s="5"/>
      <c r="G1639" s="5"/>
      <c r="H1639" s="5"/>
      <c r="I1639" s="2"/>
      <c r="J1639" s="2"/>
      <c r="K1639" s="2"/>
      <c r="L1639" s="2"/>
      <c r="M1639" s="2"/>
      <c r="N1639" s="5"/>
      <c r="O1639" s="5"/>
      <c r="P1639" s="5"/>
      <c r="Q1639" s="5"/>
    </row>
    <row r="1640" spans="1:17" ht="30" customHeight="1" x14ac:dyDescent="0.25">
      <c r="A1640" s="2">
        <v>10639</v>
      </c>
      <c r="B1640" s="3" t="str">
        <f>HYPERLINK("https://www.facebook.com/100083327291378", "Công an xã Khánh Thượng tỉnh Ninh Bình")</f>
        <v>Công an xã Khánh Thượng tỉnh Ninh Bình</v>
      </c>
      <c r="C1640" s="12" t="s">
        <v>342</v>
      </c>
      <c r="D1640" s="13" t="s">
        <v>343</v>
      </c>
      <c r="F1640" s="5"/>
      <c r="G1640" s="5"/>
      <c r="H1640" s="5"/>
      <c r="I1640" s="2"/>
      <c r="J1640" s="2"/>
      <c r="K1640" s="2"/>
      <c r="L1640" s="2"/>
      <c r="M1640" s="2"/>
      <c r="N1640" s="5"/>
      <c r="O1640" s="5"/>
      <c r="P1640" s="5"/>
      <c r="Q1640" s="5"/>
    </row>
    <row r="1641" spans="1:17" ht="30" customHeight="1" x14ac:dyDescent="0.25">
      <c r="A1641" s="2">
        <v>10640</v>
      </c>
      <c r="B1641" s="3" t="str">
        <f>HYPERLINK("http://khanhthuong.yenmo.ninhbinh.gov.vn/", "UBND Ủy ban nhân dân xã Khánh Thượng tỉnh Ninh Bình")</f>
        <v>UBND Ủy ban nhân dân xã Khánh Thượng tỉnh Ninh Bình</v>
      </c>
      <c r="C1641" s="12" t="s">
        <v>342</v>
      </c>
      <c r="F1641" s="5"/>
      <c r="G1641" s="5"/>
      <c r="H1641" s="5"/>
      <c r="I1641" s="2"/>
      <c r="J1641" s="2"/>
      <c r="K1641" s="2"/>
      <c r="L1641" s="2"/>
      <c r="M1641" s="2"/>
      <c r="N1641" s="5"/>
      <c r="O1641" s="5"/>
      <c r="P1641" s="5"/>
      <c r="Q1641" s="5"/>
    </row>
    <row r="1642" spans="1:17" ht="30" customHeight="1" x14ac:dyDescent="0.25">
      <c r="A1642" s="2">
        <v>10641</v>
      </c>
      <c r="B1642" s="3" t="str">
        <f>HYPERLINK("https://www.facebook.com/p/C%C3%B4ng-an-x%C3%A3-Kh%C3%A1nh-D%C6%B0%C6%A1ng-100079872630834/?locale=hi_IN", "Công an xã Khánh Dương tỉnh Ninh Bình")</f>
        <v>Công an xã Khánh Dương tỉnh Ninh Bình</v>
      </c>
      <c r="C1642" s="12" t="s">
        <v>342</v>
      </c>
      <c r="D1642" s="13" t="s">
        <v>343</v>
      </c>
      <c r="F1642" s="5"/>
      <c r="G1642" s="5"/>
      <c r="H1642" s="5"/>
      <c r="I1642" s="2"/>
      <c r="J1642" s="2"/>
      <c r="K1642" s="2"/>
      <c r="L1642" s="2"/>
      <c r="M1642" s="2"/>
      <c r="N1642" s="5"/>
      <c r="O1642" s="5"/>
      <c r="P1642" s="5"/>
      <c r="Q1642" s="5"/>
    </row>
    <row r="1643" spans="1:17" ht="30" customHeight="1" x14ac:dyDescent="0.25">
      <c r="A1643" s="2">
        <v>10642</v>
      </c>
      <c r="B1643" s="3" t="str">
        <f>HYPERLINK("http://khanhduong.yenmo.ninhbinh.gov.vn/", "UBND Ủy ban nhân dân xã Khánh Dương tỉnh Ninh Bình")</f>
        <v>UBND Ủy ban nhân dân xã Khánh Dương tỉnh Ninh Bình</v>
      </c>
      <c r="C1643" s="12" t="s">
        <v>342</v>
      </c>
      <c r="F1643" s="5"/>
      <c r="G1643" s="5"/>
      <c r="H1643" s="5"/>
      <c r="I1643" s="2"/>
      <c r="J1643" s="2"/>
      <c r="K1643" s="2"/>
      <c r="L1643" s="2"/>
      <c r="M1643" s="2"/>
      <c r="N1643" s="5"/>
      <c r="O1643" s="5"/>
      <c r="P1643" s="5"/>
      <c r="Q1643" s="5"/>
    </row>
    <row r="1644" spans="1:17" ht="30" customHeight="1" x14ac:dyDescent="0.25">
      <c r="A1644" s="2">
        <v>10643</v>
      </c>
      <c r="B1644" s="3" t="str">
        <f>HYPERLINK("https://www.facebook.com/p/C%C3%B4ng-an-x%C3%A3-Mai-S%C6%A1n-Y%C3%AAn-M%C3%B4-100066591727081/", "Công an xã Mai Sơn tỉnh Ninh Bình")</f>
        <v>Công an xã Mai Sơn tỉnh Ninh Bình</v>
      </c>
      <c r="C1644" s="12" t="s">
        <v>342</v>
      </c>
      <c r="D1644" s="13" t="s">
        <v>343</v>
      </c>
      <c r="F1644" s="5"/>
      <c r="G1644" s="5"/>
      <c r="H1644" s="5"/>
      <c r="I1644" s="2"/>
      <c r="J1644" s="2"/>
      <c r="K1644" s="2"/>
      <c r="L1644" s="2"/>
      <c r="M1644" s="2"/>
      <c r="N1644" s="5"/>
      <c r="O1644" s="5"/>
      <c r="P1644" s="5"/>
      <c r="Q1644" s="5"/>
    </row>
    <row r="1645" spans="1:17" ht="30" customHeight="1" x14ac:dyDescent="0.25">
      <c r="A1645" s="2">
        <v>10644</v>
      </c>
      <c r="B1645" s="3" t="str">
        <f>HYPERLINK("https://yenmo.ninhbinh.gov.vn/gioi-thieu/xa-mai-son", "UBND Ủy ban nhân dân xã Mai Sơn tỉnh Ninh Bình")</f>
        <v>UBND Ủy ban nhân dân xã Mai Sơn tỉnh Ninh Bình</v>
      </c>
      <c r="C1645" s="12" t="s">
        <v>342</v>
      </c>
      <c r="F1645" s="5"/>
      <c r="G1645" s="5"/>
      <c r="H1645" s="5"/>
      <c r="I1645" s="2"/>
      <c r="J1645" s="2"/>
      <c r="K1645" s="2"/>
      <c r="L1645" s="2"/>
      <c r="M1645" s="2"/>
      <c r="N1645" s="5"/>
      <c r="O1645" s="5"/>
      <c r="P1645" s="5"/>
      <c r="Q1645" s="5"/>
    </row>
    <row r="1646" spans="1:17" ht="30" customHeight="1" x14ac:dyDescent="0.25">
      <c r="A1646" s="2">
        <v>10645</v>
      </c>
      <c r="B1646" s="1" t="str">
        <f>HYPERLINK("https://www.facebook.com/CA.KHANHTHINH", "Công an xã Khánh Thịnh tỉnh Ninh Bình")</f>
        <v>Công an xã Khánh Thịnh tỉnh Ninh Bình</v>
      </c>
      <c r="C1646" s="12" t="s">
        <v>342</v>
      </c>
      <c r="D1646" s="13" t="s">
        <v>343</v>
      </c>
      <c r="F1646" s="5"/>
      <c r="G1646" s="5"/>
      <c r="H1646" s="5"/>
      <c r="I1646" s="2"/>
      <c r="J1646" s="2"/>
      <c r="K1646" s="2"/>
      <c r="L1646" s="2"/>
      <c r="M1646" s="2"/>
      <c r="N1646" s="5"/>
      <c r="O1646" s="5"/>
      <c r="P1646" s="5"/>
      <c r="Q1646" s="5"/>
    </row>
    <row r="1647" spans="1:17" ht="30" customHeight="1" x14ac:dyDescent="0.25">
      <c r="A1647" s="2">
        <v>10646</v>
      </c>
      <c r="B1647" s="3" t="str">
        <f>HYPERLINK("https://khanhthinh.yenmo.ninhbinh.gov.vn/", "UBND Ủy ban nhân dân xã Khánh Thịnh tỉnh Ninh Bình")</f>
        <v>UBND Ủy ban nhân dân xã Khánh Thịnh tỉnh Ninh Bình</v>
      </c>
      <c r="C1647" s="12" t="s">
        <v>342</v>
      </c>
      <c r="F1647" s="5"/>
      <c r="G1647" s="5"/>
      <c r="H1647" s="5"/>
      <c r="I1647" s="2"/>
      <c r="J1647" s="2"/>
      <c r="K1647" s="2"/>
      <c r="L1647" s="2"/>
      <c r="M1647" s="2"/>
      <c r="N1647" s="5"/>
      <c r="O1647" s="5"/>
      <c r="P1647" s="5"/>
      <c r="Q1647" s="5"/>
    </row>
    <row r="1648" spans="1:17" ht="30" customHeight="1" x14ac:dyDescent="0.25">
      <c r="A1648" s="2">
        <v>10647</v>
      </c>
      <c r="B1648" s="1" t="str">
        <f>HYPERLINK("https://www.facebook.com/profile.php?id=100035319913903", "Công an xã Yên Phong tỉnh Ninh Bình")</f>
        <v>Công an xã Yên Phong tỉnh Ninh Bình</v>
      </c>
      <c r="C1648" s="12" t="s">
        <v>342</v>
      </c>
      <c r="D1648" s="13" t="s">
        <v>343</v>
      </c>
      <c r="F1648" s="5"/>
      <c r="G1648" s="5"/>
      <c r="H1648" s="5"/>
      <c r="I1648" s="2"/>
      <c r="J1648" s="2"/>
      <c r="K1648" s="2"/>
      <c r="L1648" s="2"/>
      <c r="M1648" s="2"/>
      <c r="N1648" s="5"/>
      <c r="O1648" s="5"/>
      <c r="P1648" s="5"/>
      <c r="Q1648" s="5"/>
    </row>
    <row r="1649" spans="1:17" ht="30" customHeight="1" x14ac:dyDescent="0.25">
      <c r="A1649" s="2">
        <v>10648</v>
      </c>
      <c r="B1649" s="3" t="str">
        <f>HYPERLINK("http://yenphong.yenmo.ninhbinh.gov.vn/", "UBND Ủy ban nhân dân xã Yên Phong tỉnh Ninh Bình")</f>
        <v>UBND Ủy ban nhân dân xã Yên Phong tỉnh Ninh Bình</v>
      </c>
      <c r="C1649" s="12" t="s">
        <v>342</v>
      </c>
      <c r="F1649" s="5"/>
      <c r="G1649" s="5"/>
      <c r="H1649" s="5"/>
      <c r="I1649" s="2"/>
      <c r="J1649" s="2"/>
      <c r="K1649" s="2"/>
      <c r="L1649" s="2"/>
      <c r="M1649" s="2"/>
      <c r="N1649" s="5"/>
      <c r="O1649" s="5"/>
      <c r="P1649" s="5"/>
      <c r="Q1649" s="5"/>
    </row>
    <row r="1650" spans="1:17" ht="30" customHeight="1" x14ac:dyDescent="0.25">
      <c r="A1650" s="2">
        <v>10649</v>
      </c>
      <c r="B1650" s="1" t="str">
        <f>HYPERLINK("https://www.facebook.com/profile.php?id=100076161210682", "Công an xã Yên Hòa tỉnh Ninh Bình")</f>
        <v>Công an xã Yên Hòa tỉnh Ninh Bình</v>
      </c>
      <c r="C1650" s="12" t="s">
        <v>342</v>
      </c>
      <c r="D1650" s="11" t="s">
        <v>343</v>
      </c>
      <c r="F1650" s="5"/>
      <c r="G1650" s="5"/>
      <c r="H1650" s="5"/>
      <c r="I1650" s="2"/>
      <c r="J1650" s="2"/>
      <c r="K1650" s="2"/>
      <c r="L1650" s="2"/>
      <c r="M1650" s="2"/>
      <c r="N1650" s="5"/>
      <c r="O1650" s="5"/>
      <c r="P1650" s="5"/>
      <c r="Q1650" s="5"/>
    </row>
    <row r="1651" spans="1:17" ht="30" customHeight="1" x14ac:dyDescent="0.25">
      <c r="A1651" s="2">
        <v>10650</v>
      </c>
      <c r="B1651" s="3" t="str">
        <f>HYPERLINK("https://yenhoa.yenmo.ninhbinh.gov.vn/", "UBND Ủy ban nhân dân xã Yên Hòa tỉnh Ninh Bình")</f>
        <v>UBND Ủy ban nhân dân xã Yên Hòa tỉnh Ninh Bình</v>
      </c>
      <c r="C1651" s="12" t="s">
        <v>342</v>
      </c>
      <c r="F1651" s="5"/>
      <c r="G1651" s="5"/>
      <c r="H1651" s="5"/>
      <c r="I1651" s="2"/>
      <c r="J1651" s="2"/>
      <c r="K1651" s="2"/>
      <c r="L1651" s="2"/>
      <c r="M1651" s="2"/>
      <c r="N1651" s="5"/>
      <c r="O1651" s="5"/>
      <c r="P1651" s="5"/>
      <c r="Q1651" s="5"/>
    </row>
    <row r="1652" spans="1:17" ht="30" customHeight="1" x14ac:dyDescent="0.25">
      <c r="A1652" s="2">
        <v>10651</v>
      </c>
      <c r="B1652" s="1" t="str">
        <f>HYPERLINK("", "Công an xã Yên Thắng tỉnh Ninh Bình")</f>
        <v>Công an xã Yên Thắng tỉnh Ninh Bình</v>
      </c>
      <c r="C1652" s="12" t="s">
        <v>342</v>
      </c>
      <c r="D1652" s="13"/>
      <c r="F1652" s="5"/>
      <c r="G1652" s="5"/>
      <c r="H1652" s="5"/>
      <c r="I1652" s="2"/>
      <c r="J1652" s="2"/>
      <c r="K1652" s="2"/>
      <c r="L1652" s="2"/>
      <c r="M1652" s="2"/>
      <c r="N1652" s="5"/>
      <c r="O1652" s="5"/>
      <c r="P1652" s="5"/>
      <c r="Q1652" s="5"/>
    </row>
    <row r="1653" spans="1:17" ht="30" customHeight="1" x14ac:dyDescent="0.25">
      <c r="A1653" s="2">
        <v>10652</v>
      </c>
      <c r="B1653" s="3" t="str">
        <f>HYPERLINK("http://yenthang.yenmo.ninhbinh.gov.vn/", "UBND Ủy ban nhân dân xã Yên Thắng tỉnh Ninh Bình")</f>
        <v>UBND Ủy ban nhân dân xã Yên Thắng tỉnh Ninh Bình</v>
      </c>
      <c r="C1653" s="12" t="s">
        <v>342</v>
      </c>
      <c r="F1653" s="5"/>
      <c r="G1653" s="5"/>
      <c r="H1653" s="5"/>
      <c r="I1653" s="2"/>
      <c r="J1653" s="2"/>
      <c r="K1653" s="2"/>
      <c r="L1653" s="2"/>
      <c r="M1653" s="2"/>
      <c r="N1653" s="5"/>
      <c r="O1653" s="5"/>
      <c r="P1653" s="5"/>
      <c r="Q1653" s="5"/>
    </row>
    <row r="1654" spans="1:17" ht="30" customHeight="1" x14ac:dyDescent="0.25">
      <c r="A1654" s="2">
        <v>10653</v>
      </c>
      <c r="B1654" s="1" t="str">
        <f>HYPERLINK("https://www.facebook.com/profile.php?id=100071801558032", "Công an xã Yên Từ tỉnh Ninh Bình")</f>
        <v>Công an xã Yên Từ tỉnh Ninh Bình</v>
      </c>
      <c r="C1654" s="12" t="s">
        <v>342</v>
      </c>
      <c r="D1654" s="13" t="s">
        <v>343</v>
      </c>
      <c r="F1654" s="5"/>
      <c r="G1654" s="5"/>
      <c r="H1654" s="5"/>
      <c r="I1654" s="2"/>
      <c r="J1654" s="2"/>
      <c r="K1654" s="2"/>
      <c r="L1654" s="2"/>
      <c r="M1654" s="2"/>
      <c r="N1654" s="5"/>
      <c r="O1654" s="5"/>
      <c r="P1654" s="5"/>
      <c r="Q1654" s="5"/>
    </row>
    <row r="1655" spans="1:17" ht="30" customHeight="1" x14ac:dyDescent="0.25">
      <c r="A1655" s="2">
        <v>10654</v>
      </c>
      <c r="B1655" s="3" t="str">
        <f>HYPERLINK("https://yentu.yenmo.ninhbinh.gov.vn/", "UBND Ủy ban nhân dân xã Yên Từ tỉnh Ninh Bình")</f>
        <v>UBND Ủy ban nhân dân xã Yên Từ tỉnh Ninh Bình</v>
      </c>
      <c r="C1655" s="12" t="s">
        <v>342</v>
      </c>
      <c r="F1655" s="5"/>
      <c r="G1655" s="5"/>
      <c r="H1655" s="5"/>
      <c r="I1655" s="2"/>
      <c r="J1655" s="2"/>
      <c r="K1655" s="2"/>
      <c r="L1655" s="2"/>
      <c r="M1655" s="2"/>
      <c r="N1655" s="5"/>
      <c r="O1655" s="5"/>
      <c r="P1655" s="5"/>
      <c r="Q1655" s="5"/>
    </row>
    <row r="1656" spans="1:17" ht="30" customHeight="1" x14ac:dyDescent="0.25">
      <c r="A1656" s="2">
        <v>10655</v>
      </c>
      <c r="B1656" s="3" t="str">
        <f>HYPERLINK("https://www.facebook.com/p/C%C3%B4ng-an-x%C3%A3-Y%C3%AAn-H%C6%B0ng-Y%C3%AAn-M%C3%B4-Ninh-B%C3%ACnh-100079904653113/", "Công an xã Yên Hưng tỉnh Ninh Bình")</f>
        <v>Công an xã Yên Hưng tỉnh Ninh Bình</v>
      </c>
      <c r="C1656" s="12" t="s">
        <v>342</v>
      </c>
      <c r="D1656" s="11" t="s">
        <v>343</v>
      </c>
      <c r="F1656" s="5"/>
      <c r="G1656" s="5"/>
      <c r="H1656" s="5"/>
      <c r="I1656" s="2"/>
      <c r="J1656" s="2"/>
      <c r="K1656" s="2"/>
      <c r="L1656" s="2"/>
      <c r="M1656" s="2"/>
      <c r="N1656" s="5"/>
      <c r="O1656" s="5"/>
      <c r="P1656" s="5"/>
      <c r="Q1656" s="5"/>
    </row>
    <row r="1657" spans="1:17" ht="30" customHeight="1" x14ac:dyDescent="0.25">
      <c r="A1657" s="2">
        <v>10656</v>
      </c>
      <c r="B1657" s="3" t="str">
        <f>HYPERLINK("https://yenhung.yenmo.ninhbinh.gov.vn/", "UBND Ủy ban nhân dân xã Yên Hưng tỉnh Ninh Bình")</f>
        <v>UBND Ủy ban nhân dân xã Yên Hưng tỉnh Ninh Bình</v>
      </c>
      <c r="C1657" s="12" t="s">
        <v>342</v>
      </c>
      <c r="F1657" s="5"/>
      <c r="G1657" s="5"/>
      <c r="H1657" s="5"/>
      <c r="I1657" s="2"/>
      <c r="J1657" s="2"/>
      <c r="K1657" s="2"/>
      <c r="L1657" s="2"/>
      <c r="M1657" s="2"/>
      <c r="N1657" s="5"/>
      <c r="O1657" s="5"/>
      <c r="P1657" s="5"/>
      <c r="Q1657" s="5"/>
    </row>
    <row r="1658" spans="1:17" ht="30" customHeight="1" x14ac:dyDescent="0.25">
      <c r="A1658" s="2">
        <v>10657</v>
      </c>
      <c r="B1658" s="1" t="str">
        <f>HYPERLINK("", "Công an xã Yên Thành tỉnh Ninh Bình")</f>
        <v>Công an xã Yên Thành tỉnh Ninh Bình</v>
      </c>
      <c r="C1658" s="12" t="s">
        <v>342</v>
      </c>
      <c r="F1658" s="5"/>
      <c r="G1658" s="5"/>
      <c r="H1658" s="5"/>
      <c r="I1658" s="2"/>
      <c r="J1658" s="2"/>
      <c r="K1658" s="2"/>
      <c r="L1658" s="2"/>
      <c r="M1658" s="2"/>
      <c r="N1658" s="5"/>
      <c r="O1658" s="5"/>
      <c r="P1658" s="5"/>
      <c r="Q1658" s="5"/>
    </row>
    <row r="1659" spans="1:17" ht="30" customHeight="1" x14ac:dyDescent="0.25">
      <c r="A1659" s="2">
        <v>10658</v>
      </c>
      <c r="B1659" s="3" t="str">
        <f>HYPERLINK("https://yenthanh.yenmo.ninhbinh.gov.vn/pages/lien-he", "UBND Ủy ban nhân dân xã Yên Thành tỉnh Ninh Bình")</f>
        <v>UBND Ủy ban nhân dân xã Yên Thành tỉnh Ninh Bình</v>
      </c>
      <c r="C1659" s="12" t="s">
        <v>342</v>
      </c>
      <c r="F1659" s="5"/>
      <c r="G1659" s="5"/>
      <c r="H1659" s="5"/>
      <c r="I1659" s="2"/>
      <c r="J1659" s="2"/>
      <c r="K1659" s="2"/>
      <c r="L1659" s="2"/>
      <c r="M1659" s="2"/>
      <c r="N1659" s="5"/>
      <c r="O1659" s="5"/>
      <c r="P1659" s="5"/>
      <c r="Q1659" s="5"/>
    </row>
    <row r="1660" spans="1:17" ht="30" customHeight="1" x14ac:dyDescent="0.25">
      <c r="A1660" s="2">
        <v>10659</v>
      </c>
      <c r="B1660" s="1" t="str">
        <f>HYPERLINK("", "Công an xã Yên Nhân tỉnh Ninh Bình")</f>
        <v>Công an xã Yên Nhân tỉnh Ninh Bình</v>
      </c>
      <c r="C1660" s="12" t="s">
        <v>342</v>
      </c>
      <c r="D1660" s="13"/>
      <c r="F1660" s="5"/>
      <c r="G1660" s="5"/>
      <c r="H1660" s="5"/>
      <c r="I1660" s="2"/>
      <c r="J1660" s="2"/>
      <c r="K1660" s="2"/>
      <c r="L1660" s="2"/>
      <c r="M1660" s="2"/>
      <c r="N1660" s="5"/>
      <c r="O1660" s="5"/>
      <c r="P1660" s="5"/>
      <c r="Q1660" s="5"/>
    </row>
    <row r="1661" spans="1:17" ht="30" customHeight="1" x14ac:dyDescent="0.25">
      <c r="A1661" s="2">
        <v>10660</v>
      </c>
      <c r="B1661" s="3" t="str">
        <f>HYPERLINK("http://yennhan.yenmo.ninhbinh.gov.vn/", "UBND Ủy ban nhân dân xã Yên Nhân tỉnh Ninh Bình")</f>
        <v>UBND Ủy ban nhân dân xã Yên Nhân tỉnh Ninh Bình</v>
      </c>
      <c r="C1661" s="12" t="s">
        <v>342</v>
      </c>
      <c r="F1661" s="5"/>
      <c r="G1661" s="5"/>
      <c r="H1661" s="5"/>
      <c r="I1661" s="2"/>
      <c r="J1661" s="2"/>
      <c r="K1661" s="2"/>
      <c r="L1661" s="2"/>
      <c r="M1661" s="2"/>
      <c r="N1661" s="5"/>
      <c r="O1661" s="5"/>
      <c r="P1661" s="5"/>
      <c r="Q1661" s="5"/>
    </row>
    <row r="1662" spans="1:17" ht="30" customHeight="1" x14ac:dyDescent="0.25">
      <c r="A1662" s="2">
        <v>10661</v>
      </c>
      <c r="B1662" s="3" t="str">
        <f>HYPERLINK("https://www.facebook.com/p/C%C3%B4ng-An-X%C3%A3-Y%C3%AAn-M%E1%BB%B9-100076954121688/", "Công an xã Yên Mỹ tỉnh Ninh Bình")</f>
        <v>Công an xã Yên Mỹ tỉnh Ninh Bình</v>
      </c>
      <c r="C1662" s="12" t="s">
        <v>342</v>
      </c>
      <c r="D1662" s="13" t="s">
        <v>343</v>
      </c>
      <c r="F1662" s="5"/>
      <c r="G1662" s="5"/>
      <c r="H1662" s="5"/>
      <c r="I1662" s="2"/>
      <c r="J1662" s="2"/>
      <c r="K1662" s="2"/>
      <c r="L1662" s="2"/>
      <c r="M1662" s="2"/>
      <c r="N1662" s="5"/>
      <c r="O1662" s="5"/>
      <c r="P1662" s="5"/>
      <c r="Q1662" s="5"/>
    </row>
    <row r="1663" spans="1:17" ht="30" customHeight="1" x14ac:dyDescent="0.25">
      <c r="A1663" s="2">
        <v>10662</v>
      </c>
      <c r="B1663" s="3" t="str">
        <f>HYPERLINK("https://yenmo.ninhbinh.gov.vn/", "UBND Ủy ban nhân dân xã Yên Mỹ tỉnh Ninh Bình")</f>
        <v>UBND Ủy ban nhân dân xã Yên Mỹ tỉnh Ninh Bình</v>
      </c>
      <c r="C1663" s="12" t="s">
        <v>342</v>
      </c>
      <c r="F1663" s="5"/>
      <c r="G1663" s="5"/>
      <c r="H1663" s="5"/>
      <c r="I1663" s="2"/>
      <c r="J1663" s="2"/>
      <c r="K1663" s="2"/>
      <c r="L1663" s="2"/>
      <c r="M1663" s="2"/>
      <c r="N1663" s="5"/>
      <c r="O1663" s="5"/>
      <c r="P1663" s="5"/>
      <c r="Q1663" s="5"/>
    </row>
    <row r="1664" spans="1:17" ht="30" customHeight="1" x14ac:dyDescent="0.25">
      <c r="A1664" s="2">
        <v>10663</v>
      </c>
      <c r="B1664" s="3" t="s">
        <v>304</v>
      </c>
      <c r="C1664" s="14" t="s">
        <v>1</v>
      </c>
      <c r="D1664" s="13" t="s">
        <v>343</v>
      </c>
      <c r="F1664" s="5"/>
      <c r="G1664" s="5"/>
      <c r="H1664" s="5"/>
      <c r="I1664" s="2"/>
      <c r="J1664" s="2"/>
      <c r="K1664" s="2"/>
      <c r="L1664" s="2"/>
      <c r="M1664" s="2"/>
      <c r="N1664" s="5"/>
      <c r="O1664" s="5"/>
      <c r="P1664" s="5"/>
      <c r="Q1664" s="5"/>
    </row>
    <row r="1665" spans="1:17" ht="30" customHeight="1" x14ac:dyDescent="0.25">
      <c r="A1665" s="2">
        <v>10664</v>
      </c>
      <c r="B1665" s="3" t="str">
        <f>HYPERLINK("https://yenmac.yenmo.ninhbinh.gov.vn/", "UBND Ủy ban nhân dân xã Yên Mạc tỉnh Ninh Bình")</f>
        <v>UBND Ủy ban nhân dân xã Yên Mạc tỉnh Ninh Bình</v>
      </c>
      <c r="C1665" s="12" t="s">
        <v>342</v>
      </c>
      <c r="F1665" s="5"/>
      <c r="G1665" s="5"/>
      <c r="H1665" s="5"/>
      <c r="I1665" s="2"/>
      <c r="J1665" s="2"/>
      <c r="K1665" s="2"/>
      <c r="L1665" s="2"/>
      <c r="M1665" s="2"/>
      <c r="N1665" s="5"/>
      <c r="O1665" s="5"/>
      <c r="P1665" s="5"/>
      <c r="Q1665" s="5"/>
    </row>
    <row r="1666" spans="1:17" ht="30" customHeight="1" x14ac:dyDescent="0.25">
      <c r="A1666" s="2">
        <v>10665</v>
      </c>
      <c r="B1666" s="3" t="str">
        <f>HYPERLINK("https://www.facebook.com/p/C%C3%B4ng-an-x%C3%A3-Y%C3%AAn-%C4%90%E1%BB%93ng-huy%E1%BB%87n-Y%C3%AAn-M%C3%B4-t%E1%BB%89nh-Ninh-B%C3%ACnh-100083270363034/", "Công an xã Yên Đồng tỉnh Ninh Bình")</f>
        <v>Công an xã Yên Đồng tỉnh Ninh Bình</v>
      </c>
      <c r="C1666" s="12" t="s">
        <v>342</v>
      </c>
      <c r="F1666" s="5"/>
      <c r="G1666" s="5"/>
      <c r="H1666" s="5"/>
      <c r="I1666" s="2"/>
      <c r="J1666" s="2"/>
      <c r="K1666" s="2"/>
      <c r="L1666" s="2"/>
      <c r="M1666" s="2"/>
      <c r="N1666" s="5"/>
      <c r="O1666" s="5"/>
      <c r="P1666" s="5"/>
      <c r="Q1666" s="5"/>
    </row>
    <row r="1667" spans="1:17" ht="30" customHeight="1" x14ac:dyDescent="0.25">
      <c r="A1667" s="2">
        <v>10666</v>
      </c>
      <c r="B1667" s="3" t="str">
        <f>HYPERLINK("https://yendong.yenmo.ninhbinh.gov.vn/", "UBND Ủy ban nhân dân xã Yên Đồng tỉnh Ninh Bình")</f>
        <v>UBND Ủy ban nhân dân xã Yên Đồng tỉnh Ninh Bình</v>
      </c>
      <c r="C1667" s="12" t="s">
        <v>342</v>
      </c>
      <c r="F1667" s="5"/>
      <c r="G1667" s="5"/>
      <c r="H1667" s="5"/>
      <c r="I1667" s="2"/>
      <c r="J1667" s="2"/>
      <c r="K1667" s="2"/>
      <c r="L1667" s="2"/>
      <c r="M1667" s="2"/>
      <c r="N1667" s="5"/>
      <c r="O1667" s="5"/>
      <c r="P1667" s="5"/>
      <c r="Q1667" s="5"/>
    </row>
    <row r="1668" spans="1:17" ht="30" customHeight="1" x14ac:dyDescent="0.25">
      <c r="A1668" s="2">
        <v>10667</v>
      </c>
      <c r="B1668" s="1" t="str">
        <f>HYPERLINK("https://www.facebook.com/conganyenthai", "Công an xã Yên Thái tỉnh Ninh Bình")</f>
        <v>Công an xã Yên Thái tỉnh Ninh Bình</v>
      </c>
      <c r="C1668" s="12" t="s">
        <v>342</v>
      </c>
      <c r="D1668" s="13" t="s">
        <v>343</v>
      </c>
      <c r="F1668" s="5"/>
      <c r="G1668" s="5"/>
      <c r="H1668" s="5"/>
      <c r="I1668" s="2"/>
      <c r="J1668" s="2"/>
      <c r="K1668" s="2"/>
      <c r="L1668" s="2"/>
      <c r="M1668" s="2"/>
      <c r="N1668" s="5"/>
      <c r="O1668" s="5"/>
      <c r="P1668" s="5"/>
      <c r="Q1668" s="5"/>
    </row>
    <row r="1669" spans="1:17" ht="30" customHeight="1" x14ac:dyDescent="0.25">
      <c r="A1669" s="2">
        <v>10668</v>
      </c>
      <c r="B1669" s="3" t="str">
        <f>HYPERLINK("https://yenthanh.yenmo.ninhbinh.gov.vn/pages/lien-he", "UBND Ủy ban nhân dân xã Yên Thái tỉnh Ninh Bình")</f>
        <v>UBND Ủy ban nhân dân xã Yên Thái tỉnh Ninh Bình</v>
      </c>
      <c r="C1669" s="12" t="s">
        <v>342</v>
      </c>
      <c r="F1669" s="5"/>
      <c r="G1669" s="5"/>
      <c r="H1669" s="5"/>
      <c r="I1669" s="2"/>
      <c r="J1669" s="2"/>
      <c r="K1669" s="2"/>
      <c r="L1669" s="2"/>
      <c r="M1669" s="2"/>
      <c r="N1669" s="5"/>
      <c r="O1669" s="5"/>
      <c r="P1669" s="5"/>
      <c r="Q1669" s="5"/>
    </row>
    <row r="1670" spans="1:17" ht="30" customHeight="1" x14ac:dyDescent="0.25">
      <c r="A1670" s="2">
        <v>10669</v>
      </c>
      <c r="B1670" s="3" t="str">
        <f>HYPERLINK("https://www.facebook.com/conganxayenlam2019/?locale=eu_ES", "Công an xã Yên Lâm tỉnh Ninh Bình")</f>
        <v>Công an xã Yên Lâm tỉnh Ninh Bình</v>
      </c>
      <c r="C1670" s="12" t="s">
        <v>342</v>
      </c>
      <c r="D1670" s="13" t="s">
        <v>343</v>
      </c>
      <c r="F1670" s="5"/>
      <c r="G1670" s="5"/>
      <c r="H1670" s="5"/>
      <c r="I1670" s="2"/>
      <c r="J1670" s="2"/>
      <c r="K1670" s="2"/>
      <c r="L1670" s="2"/>
      <c r="M1670" s="2"/>
      <c r="N1670" s="5"/>
      <c r="O1670" s="5"/>
      <c r="P1670" s="5"/>
      <c r="Q1670" s="5"/>
    </row>
    <row r="1671" spans="1:17" ht="30" customHeight="1" x14ac:dyDescent="0.25">
      <c r="A1671" s="2">
        <v>10670</v>
      </c>
      <c r="B1671" s="3" t="str">
        <f>HYPERLINK("https://yenlam.yenmo.ninhbinh.gov.vn/", "UBND Ủy ban nhân dân xã Yên Lâm tỉnh Ninh Bình")</f>
        <v>UBND Ủy ban nhân dân xã Yên Lâm tỉnh Ninh Bình</v>
      </c>
      <c r="C1671" s="12" t="s">
        <v>342</v>
      </c>
      <c r="F1671" s="5"/>
      <c r="G1671" s="5"/>
      <c r="H1671" s="5"/>
      <c r="I1671" s="2"/>
      <c r="J1671" s="2"/>
      <c r="K1671" s="2"/>
      <c r="L1671" s="2"/>
      <c r="M1671" s="2"/>
      <c r="N1671" s="5"/>
      <c r="O1671" s="5"/>
      <c r="P1671" s="5"/>
      <c r="Q1671" s="5"/>
    </row>
    <row r="1672" spans="1:17" ht="30" customHeight="1" x14ac:dyDescent="0.25">
      <c r="A1672" s="2">
        <v>10671</v>
      </c>
      <c r="B1672" s="3" t="str">
        <f>HYPERLINK("https://www.facebook.com/p/C%C3%B4ng-an-ph%C6%B0%E1%BB%9Dng-H%C3%A0m-R%E1%BB%93ng-Th%C3%A0nh-ph%E1%BB%91-Thanh-H%C3%B3a-100083009238696/", "Công an phường Hàm Rồng tỉnh Thanh Hóa")</f>
        <v>Công an phường Hàm Rồng tỉnh Thanh Hóa</v>
      </c>
      <c r="C1672" s="12" t="s">
        <v>342</v>
      </c>
      <c r="D1672" s="13" t="s">
        <v>343</v>
      </c>
      <c r="F1672" s="5"/>
      <c r="G1672" s="5"/>
      <c r="H1672" s="5"/>
      <c r="I1672" s="2"/>
      <c r="J1672" s="2"/>
      <c r="K1672" s="2"/>
      <c r="L1672" s="2"/>
      <c r="M1672" s="2"/>
      <c r="N1672" s="5"/>
      <c r="O1672" s="5"/>
      <c r="P1672" s="5"/>
      <c r="Q1672" s="5"/>
    </row>
    <row r="1673" spans="1:17" ht="30" customHeight="1" x14ac:dyDescent="0.25">
      <c r="A1673" s="2">
        <v>10672</v>
      </c>
      <c r="B1673" s="3" t="str">
        <f>HYPERLINK("https://hamrong.tpthanhhoa.thanhhoa.gov.vn/tin-hoat-dong", "UBND Ủy ban nhân dân phường Hàm Rồng tỉnh Thanh Hóa")</f>
        <v>UBND Ủy ban nhân dân phường Hàm Rồng tỉnh Thanh Hóa</v>
      </c>
      <c r="C1673" s="12" t="s">
        <v>342</v>
      </c>
      <c r="F1673" s="5"/>
      <c r="G1673" s="5"/>
      <c r="H1673" s="5"/>
      <c r="I1673" s="2"/>
      <c r="J1673" s="2"/>
      <c r="K1673" s="2"/>
      <c r="L1673" s="2"/>
      <c r="M1673" s="2"/>
      <c r="N1673" s="5"/>
      <c r="O1673" s="5"/>
      <c r="P1673" s="5"/>
      <c r="Q1673" s="5"/>
    </row>
    <row r="1674" spans="1:17" ht="30" customHeight="1" x14ac:dyDescent="0.25">
      <c r="A1674" s="2">
        <v>10673</v>
      </c>
      <c r="B1674" s="3" t="str">
        <f>HYPERLINK("https://www.facebook.com/p/C%C3%B4ng-an-ph%C6%B0%E1%BB%9Dng-%C4%90%C3%B4ng-Th%E1%BB%8D-TP-Thanh-H%C3%B3a-100063579787116/", "Công an phường Đông Thọ tỉnh Thanh Hóa")</f>
        <v>Công an phường Đông Thọ tỉnh Thanh Hóa</v>
      </c>
      <c r="C1674" s="12" t="s">
        <v>342</v>
      </c>
      <c r="D1674" s="13" t="s">
        <v>343</v>
      </c>
      <c r="F1674" s="5"/>
      <c r="G1674" s="5"/>
      <c r="H1674" s="5"/>
      <c r="I1674" s="2"/>
      <c r="J1674" s="2"/>
      <c r="K1674" s="2"/>
      <c r="L1674" s="2"/>
      <c r="M1674" s="2"/>
      <c r="N1674" s="5"/>
      <c r="O1674" s="5"/>
      <c r="P1674" s="5"/>
      <c r="Q1674" s="5"/>
    </row>
    <row r="1675" spans="1:17" ht="30" customHeight="1" x14ac:dyDescent="0.25">
      <c r="A1675" s="2">
        <v>10674</v>
      </c>
      <c r="B1675" s="3" t="str">
        <f>HYPERLINK("https://dongtho.tpthanhhoa.thanhhoa.gov.vn/trang-chu", "UBND Ủy ban nhân dân phường Đông Thọ tỉnh Thanh Hóa")</f>
        <v>UBND Ủy ban nhân dân phường Đông Thọ tỉnh Thanh Hóa</v>
      </c>
      <c r="C1675" s="12" t="s">
        <v>342</v>
      </c>
      <c r="F1675" s="5"/>
      <c r="G1675" s="5"/>
      <c r="H1675" s="5"/>
      <c r="I1675" s="2"/>
      <c r="J1675" s="2"/>
      <c r="K1675" s="2"/>
      <c r="L1675" s="2"/>
      <c r="M1675" s="2"/>
      <c r="N1675" s="5"/>
      <c r="O1675" s="5"/>
      <c r="P1675" s="5"/>
      <c r="Q1675" s="5"/>
    </row>
    <row r="1676" spans="1:17" ht="30" customHeight="1" x14ac:dyDescent="0.25">
      <c r="A1676" s="2">
        <v>10675</v>
      </c>
      <c r="B1676" s="3" t="str">
        <f>HYPERLINK("https://www.facebook.com/p/C%C3%B4ng-an-ph%C6%B0%E1%BB%9Dng-Nam-Ng%E1%BA%A1n-Th%C3%A0nh-ph%E1%BB%91-Thanh-H%C3%B3a-100070127197688/", "Công an phường Nam Ngạn tỉnh Thanh Hóa")</f>
        <v>Công an phường Nam Ngạn tỉnh Thanh Hóa</v>
      </c>
      <c r="C1676" s="12" t="s">
        <v>342</v>
      </c>
      <c r="D1676" s="11" t="s">
        <v>343</v>
      </c>
      <c r="F1676" s="5"/>
      <c r="G1676" s="5"/>
      <c r="H1676" s="5"/>
      <c r="I1676" s="2"/>
      <c r="J1676" s="2"/>
      <c r="K1676" s="2"/>
      <c r="L1676" s="2"/>
      <c r="M1676" s="2"/>
      <c r="N1676" s="5"/>
      <c r="O1676" s="5"/>
      <c r="P1676" s="5"/>
      <c r="Q1676" s="5"/>
    </row>
    <row r="1677" spans="1:17" ht="30" customHeight="1" x14ac:dyDescent="0.25">
      <c r="A1677" s="2">
        <v>10676</v>
      </c>
      <c r="B1677" s="3" t="s">
        <v>305</v>
      </c>
      <c r="C1677" s="14" t="s">
        <v>1</v>
      </c>
      <c r="F1677" s="5"/>
      <c r="G1677" s="5"/>
      <c r="H1677" s="5"/>
      <c r="I1677" s="2"/>
      <c r="J1677" s="2"/>
      <c r="K1677" s="2"/>
      <c r="L1677" s="2"/>
      <c r="M1677" s="2"/>
      <c r="N1677" s="5"/>
      <c r="O1677" s="5"/>
      <c r="P1677" s="5"/>
      <c r="Q1677" s="5"/>
    </row>
    <row r="1678" spans="1:17" ht="30" customHeight="1" x14ac:dyDescent="0.25">
      <c r="A1678" s="2">
        <v>10677</v>
      </c>
      <c r="B1678" s="3" t="str">
        <f>HYPERLINK("https://www.facebook.com/conganphuongtruongthi/", "Công an phường Trường Thi tỉnh Thanh Hóa")</f>
        <v>Công an phường Trường Thi tỉnh Thanh Hóa</v>
      </c>
      <c r="C1678" s="12" t="s">
        <v>342</v>
      </c>
      <c r="D1678" s="13" t="s">
        <v>343</v>
      </c>
      <c r="F1678" s="5"/>
      <c r="G1678" s="5"/>
      <c r="H1678" s="5"/>
      <c r="I1678" s="2"/>
      <c r="J1678" s="2"/>
      <c r="K1678" s="2"/>
      <c r="L1678" s="2"/>
      <c r="M1678" s="2"/>
      <c r="N1678" s="5"/>
      <c r="O1678" s="5"/>
      <c r="P1678" s="5"/>
      <c r="Q1678" s="5"/>
    </row>
    <row r="1679" spans="1:17" ht="30" customHeight="1" x14ac:dyDescent="0.25">
      <c r="A1679" s="2">
        <v>10678</v>
      </c>
      <c r="B1679" s="3" t="str">
        <f>HYPERLINK("https://tpthanhhoa.thanhhoa.gov.vn/web/gioi-thieu-chung/tin-tuc/chinh-tri/phuong-truong-thi-ky-niem-30-nam-thanh-lap-phuong-va-don-nhan-huan-chuong-lao-dong-hang-nhi-cua-chu-tich-nuoc.html", "UBND Ủy ban nhân dân phường Trường Thi tỉnh Thanh Hóa")</f>
        <v>UBND Ủy ban nhân dân phường Trường Thi tỉnh Thanh Hóa</v>
      </c>
      <c r="C1679" s="12" t="s">
        <v>342</v>
      </c>
      <c r="F1679" s="5"/>
      <c r="G1679" s="5"/>
      <c r="H1679" s="5"/>
      <c r="I1679" s="2"/>
      <c r="J1679" s="2"/>
      <c r="K1679" s="2"/>
      <c r="L1679" s="2"/>
      <c r="M1679" s="2"/>
      <c r="N1679" s="5"/>
      <c r="O1679" s="5"/>
      <c r="P1679" s="5"/>
      <c r="Q1679" s="5"/>
    </row>
    <row r="1680" spans="1:17" ht="30" customHeight="1" x14ac:dyDescent="0.25">
      <c r="A1680" s="2">
        <v>10679</v>
      </c>
      <c r="B1680" s="3" t="str">
        <f>HYPERLINK("https://www.facebook.com/p/C%C3%B4ng-an-Ph%C6%B0%E1%BB%9Dng-%C4%90i%E1%BB%87n-Bi%C3%AAn-TP-Thanh-Ho%C3%A1-100063745954284/", "Công an phường Điện Biên tỉnh Thanh Hóa")</f>
        <v>Công an phường Điện Biên tỉnh Thanh Hóa</v>
      </c>
      <c r="C1680" s="12" t="s">
        <v>342</v>
      </c>
      <c r="D1680" s="13" t="s">
        <v>343</v>
      </c>
      <c r="F1680" s="5"/>
      <c r="G1680" s="5"/>
      <c r="H1680" s="5"/>
      <c r="I1680" s="2"/>
      <c r="J1680" s="2"/>
      <c r="K1680" s="2"/>
      <c r="L1680" s="2"/>
      <c r="M1680" s="2"/>
      <c r="N1680" s="5"/>
      <c r="O1680" s="5"/>
      <c r="P1680" s="5"/>
      <c r="Q1680" s="5"/>
    </row>
    <row r="1681" spans="1:17" ht="30" customHeight="1" x14ac:dyDescent="0.25">
      <c r="A1681" s="2">
        <v>10680</v>
      </c>
      <c r="B1681" s="3" t="str">
        <f>HYPERLINK("https://tpthanhhoa.thanhhoa.gov.vn/web/gioi-thieu-chung/tin-tuc/phuong-dien-bien-tp-thanh-hoa-ky-niem-40-nam-ngay-thanh-lap-phuong-va-don-nhan-huan-chuong-lao-dong-hang-nhat.html", "UBND Ủy ban nhân dân phường Điện Biên tỉnh Thanh Hóa")</f>
        <v>UBND Ủy ban nhân dân phường Điện Biên tỉnh Thanh Hóa</v>
      </c>
      <c r="C1681" s="12" t="s">
        <v>342</v>
      </c>
      <c r="F1681" s="5"/>
      <c r="G1681" s="5"/>
      <c r="H1681" s="5"/>
      <c r="I1681" s="2"/>
      <c r="J1681" s="2"/>
      <c r="K1681" s="2"/>
      <c r="L1681" s="2"/>
      <c r="M1681" s="2"/>
      <c r="N1681" s="5"/>
      <c r="O1681" s="5"/>
      <c r="P1681" s="5"/>
      <c r="Q1681" s="5"/>
    </row>
    <row r="1682" spans="1:17" ht="30" customHeight="1" x14ac:dyDescent="0.25">
      <c r="A1682" s="2">
        <v>10681</v>
      </c>
      <c r="B1682" s="3" t="str">
        <f>HYPERLINK("https://www.facebook.com/p/C%C3%B4ng-an-ph%C6%B0%E1%BB%9Dng-Ph%C3%BA-S%C6%A1n-th%C3%A0nh-ph%E1%BB%91-Thanh-H%C3%B3a-100063458289968/?locale=vi_VN", "Công an phường Phú Sơn tỉnh Thanh Hóa")</f>
        <v>Công an phường Phú Sơn tỉnh Thanh Hóa</v>
      </c>
      <c r="C1682" s="12" t="s">
        <v>342</v>
      </c>
      <c r="D1682" s="13" t="s">
        <v>343</v>
      </c>
      <c r="F1682" s="5"/>
      <c r="G1682" s="5"/>
      <c r="H1682" s="5"/>
      <c r="I1682" s="2"/>
      <c r="J1682" s="2"/>
      <c r="K1682" s="2"/>
      <c r="L1682" s="2"/>
      <c r="M1682" s="2"/>
      <c r="N1682" s="5"/>
      <c r="O1682" s="5"/>
      <c r="P1682" s="5"/>
      <c r="Q1682" s="5"/>
    </row>
    <row r="1683" spans="1:17" ht="30" customHeight="1" x14ac:dyDescent="0.25">
      <c r="A1683" s="2">
        <v>10682</v>
      </c>
      <c r="B1683" s="3" t="str">
        <f>HYPERLINK("https://phuson.bimson.thanhhoa.gov.vn/", "UBND Ủy ban nhân dân phường Phú Sơn tỉnh Thanh Hóa")</f>
        <v>UBND Ủy ban nhân dân phường Phú Sơn tỉnh Thanh Hóa</v>
      </c>
      <c r="C1683" s="12" t="s">
        <v>342</v>
      </c>
      <c r="F1683" s="5"/>
      <c r="G1683" s="5"/>
      <c r="H1683" s="5"/>
      <c r="I1683" s="2"/>
      <c r="J1683" s="2"/>
      <c r="K1683" s="2"/>
      <c r="L1683" s="2"/>
      <c r="M1683" s="2"/>
      <c r="N1683" s="5"/>
      <c r="O1683" s="5"/>
      <c r="P1683" s="5"/>
      <c r="Q1683" s="5"/>
    </row>
    <row r="1684" spans="1:17" ht="30" customHeight="1" x14ac:dyDescent="0.25">
      <c r="A1684" s="2">
        <v>10683</v>
      </c>
      <c r="B1684" s="3" t="str">
        <f>HYPERLINK("https://www.facebook.com/capLamSon/?locale=vi_VN", "Công an phường Lam Sơn tỉnh Thanh Hóa")</f>
        <v>Công an phường Lam Sơn tỉnh Thanh Hóa</v>
      </c>
      <c r="C1684" s="12" t="s">
        <v>342</v>
      </c>
      <c r="D1684" s="13" t="s">
        <v>343</v>
      </c>
      <c r="F1684" s="5"/>
      <c r="G1684" s="5"/>
      <c r="H1684" s="5"/>
      <c r="I1684" s="2"/>
      <c r="J1684" s="2"/>
      <c r="K1684" s="2"/>
      <c r="L1684" s="2"/>
      <c r="M1684" s="2"/>
      <c r="N1684" s="5"/>
      <c r="O1684" s="5"/>
      <c r="P1684" s="5"/>
      <c r="Q1684" s="5"/>
    </row>
    <row r="1685" spans="1:17" ht="30" customHeight="1" x14ac:dyDescent="0.25">
      <c r="A1685" s="2">
        <v>10684</v>
      </c>
      <c r="B1685" s="3" t="str">
        <f>HYPERLINK("https://lamson.bimson.thanhhoa.gov.vn/", "UBND Ủy ban nhân dân phường Lam Sơn tỉnh Thanh Hóa")</f>
        <v>UBND Ủy ban nhân dân phường Lam Sơn tỉnh Thanh Hóa</v>
      </c>
      <c r="C1685" s="12" t="s">
        <v>342</v>
      </c>
      <c r="F1685" s="5"/>
      <c r="G1685" s="5"/>
      <c r="H1685" s="5"/>
      <c r="I1685" s="2"/>
      <c r="J1685" s="2"/>
      <c r="K1685" s="2"/>
      <c r="L1685" s="2"/>
      <c r="M1685" s="2"/>
      <c r="N1685" s="5"/>
      <c r="O1685" s="5"/>
      <c r="P1685" s="5"/>
      <c r="Q1685" s="5"/>
    </row>
    <row r="1686" spans="1:17" ht="30" customHeight="1" x14ac:dyDescent="0.25">
      <c r="A1686" s="2">
        <v>10685</v>
      </c>
      <c r="B1686" s="3" t="str">
        <f>HYPERLINK("https://www.facebook.com/p/C%C3%B4ng-an-ph%C6%B0%E1%BB%9Dng-Ba-%C4%90%C3%ACnh-TP-Thanh-H%C3%B3a-100063961240575/", "Công an phường Ba Đình tỉnh Thanh Hóa")</f>
        <v>Công an phường Ba Đình tỉnh Thanh Hóa</v>
      </c>
      <c r="C1686" s="12" t="s">
        <v>342</v>
      </c>
      <c r="D1686" s="13" t="s">
        <v>343</v>
      </c>
      <c r="F1686" s="5"/>
      <c r="G1686" s="5"/>
      <c r="H1686" s="5"/>
      <c r="I1686" s="2"/>
      <c r="J1686" s="2"/>
      <c r="K1686" s="2"/>
      <c r="L1686" s="2"/>
      <c r="M1686" s="2"/>
      <c r="N1686" s="5"/>
      <c r="O1686" s="5"/>
      <c r="P1686" s="5"/>
      <c r="Q1686" s="5"/>
    </row>
    <row r="1687" spans="1:17" ht="30" customHeight="1" x14ac:dyDescent="0.25">
      <c r="A1687" s="2">
        <v>10686</v>
      </c>
      <c r="B1687" s="3" t="str">
        <f>HYPERLINK("http://badinh.tpthanhhoa.thanhhoa.gov.vn/uy-ban-nhan-dan", "UBND Ủy ban nhân dân phường Ba Đình tỉnh Thanh Hóa")</f>
        <v>UBND Ủy ban nhân dân phường Ba Đình tỉnh Thanh Hóa</v>
      </c>
      <c r="C1687" s="12" t="s">
        <v>342</v>
      </c>
      <c r="F1687" s="5"/>
      <c r="G1687" s="5"/>
      <c r="H1687" s="5"/>
      <c r="I1687" s="2"/>
      <c r="J1687" s="2"/>
      <c r="K1687" s="2"/>
      <c r="L1687" s="2"/>
      <c r="M1687" s="2"/>
      <c r="N1687" s="5"/>
      <c r="O1687" s="5"/>
      <c r="P1687" s="5"/>
      <c r="Q1687" s="5"/>
    </row>
    <row r="1688" spans="1:17" ht="30" customHeight="1" x14ac:dyDescent="0.25">
      <c r="A1688" s="2">
        <v>10687</v>
      </c>
      <c r="B1688" s="3" t="str">
        <f>HYPERLINK("https://www.facebook.com/conganphuongngoctraotpth/", "Công an phường Ngọc Trạo tỉnh Thanh Hóa")</f>
        <v>Công an phường Ngọc Trạo tỉnh Thanh Hóa</v>
      </c>
      <c r="C1688" s="12" t="s">
        <v>342</v>
      </c>
      <c r="D1688" s="11" t="s">
        <v>343</v>
      </c>
      <c r="F1688" s="5"/>
      <c r="G1688" s="5"/>
      <c r="H1688" s="5"/>
      <c r="I1688" s="2"/>
      <c r="J1688" s="2"/>
      <c r="K1688" s="2"/>
      <c r="L1688" s="2"/>
      <c r="M1688" s="2"/>
      <c r="N1688" s="5"/>
      <c r="O1688" s="5"/>
      <c r="P1688" s="5"/>
      <c r="Q1688" s="5"/>
    </row>
    <row r="1689" spans="1:17" ht="30" customHeight="1" x14ac:dyDescent="0.25">
      <c r="A1689" s="2">
        <v>10688</v>
      </c>
      <c r="B1689" s="3" t="str">
        <f>HYPERLINK("https://ngoctrao.bimson.thanhhoa.gov.vn/", "UBND Ủy ban nhân dân phường Ngọc Trạo tỉnh Thanh Hóa")</f>
        <v>UBND Ủy ban nhân dân phường Ngọc Trạo tỉnh Thanh Hóa</v>
      </c>
      <c r="C1689" s="12" t="s">
        <v>342</v>
      </c>
      <c r="F1689" s="5"/>
      <c r="G1689" s="5"/>
      <c r="H1689" s="5"/>
      <c r="I1689" s="2"/>
      <c r="J1689" s="2"/>
      <c r="K1689" s="2"/>
      <c r="L1689" s="2"/>
      <c r="M1689" s="2"/>
      <c r="N1689" s="5"/>
      <c r="O1689" s="5"/>
      <c r="P1689" s="5"/>
      <c r="Q1689" s="5"/>
    </row>
    <row r="1690" spans="1:17" ht="30" customHeight="1" x14ac:dyDescent="0.25">
      <c r="A1690" s="2">
        <v>10689</v>
      </c>
      <c r="B1690" s="1" t="str">
        <f>HYPERLINK("https://www.facebook.com/profile.php?id=100027853282094", "Công an phường Đông Vệ tỉnh Thanh Hóa")</f>
        <v>Công an phường Đông Vệ tỉnh Thanh Hóa</v>
      </c>
      <c r="C1690" s="12" t="s">
        <v>342</v>
      </c>
      <c r="D1690" s="13" t="s">
        <v>343</v>
      </c>
      <c r="F1690" s="5"/>
      <c r="G1690" s="5"/>
      <c r="H1690" s="5"/>
      <c r="I1690" s="2"/>
      <c r="J1690" s="2"/>
      <c r="K1690" s="2"/>
      <c r="L1690" s="2"/>
      <c r="M1690" s="2"/>
      <c r="N1690" s="5"/>
      <c r="O1690" s="5"/>
      <c r="P1690" s="5"/>
      <c r="Q1690" s="5"/>
    </row>
    <row r="1691" spans="1:17" ht="30" customHeight="1" x14ac:dyDescent="0.25">
      <c r="A1691" s="2">
        <v>10690</v>
      </c>
      <c r="B1691" s="3" t="str">
        <f>HYPERLINK("https://tpthanhhoa.thanhhoa.gov.vn/web/gioi-thieu-chung/bo-may-to-chuc/cac-co-so-giao-duc-dao-tao/truong-mam-non-27-2(1).html", "UBND Ủy ban nhân dân phường Đông Vệ tỉnh Thanh Hóa")</f>
        <v>UBND Ủy ban nhân dân phường Đông Vệ tỉnh Thanh Hóa</v>
      </c>
      <c r="C1691" s="12" t="s">
        <v>342</v>
      </c>
      <c r="F1691" s="5"/>
      <c r="G1691" s="5"/>
      <c r="H1691" s="5"/>
      <c r="I1691" s="2"/>
      <c r="J1691" s="2"/>
      <c r="K1691" s="2"/>
      <c r="L1691" s="2"/>
      <c r="M1691" s="2"/>
      <c r="N1691" s="5"/>
      <c r="O1691" s="5"/>
      <c r="P1691" s="5"/>
      <c r="Q1691" s="5"/>
    </row>
    <row r="1692" spans="1:17" ht="30" customHeight="1" x14ac:dyDescent="0.25">
      <c r="A1692" s="2">
        <v>10691</v>
      </c>
      <c r="B1692" s="3" t="str">
        <f>HYPERLINK("https://www.facebook.com/conganphuongdongson/", "Công an phường Đông Sơn tỉnh Thanh Hóa")</f>
        <v>Công an phường Đông Sơn tỉnh Thanh Hóa</v>
      </c>
      <c r="C1692" s="12" t="s">
        <v>342</v>
      </c>
      <c r="D1692" s="11" t="s">
        <v>343</v>
      </c>
      <c r="F1692" s="5"/>
      <c r="G1692" s="5"/>
      <c r="H1692" s="5"/>
      <c r="I1692" s="2"/>
      <c r="J1692" s="2"/>
      <c r="K1692" s="2"/>
      <c r="L1692" s="2"/>
      <c r="M1692" s="2"/>
      <c r="N1692" s="5"/>
      <c r="O1692" s="5"/>
      <c r="P1692" s="5"/>
      <c r="Q1692" s="5"/>
    </row>
    <row r="1693" spans="1:17" ht="30" customHeight="1" x14ac:dyDescent="0.25">
      <c r="A1693" s="2">
        <v>10692</v>
      </c>
      <c r="B1693" s="3" t="str">
        <f>HYPERLINK("https://dongson.bimson.thanhhoa.gov.vn/", "UBND Ủy ban nhân dân phường Đông Sơn tỉnh Thanh Hóa")</f>
        <v>UBND Ủy ban nhân dân phường Đông Sơn tỉnh Thanh Hóa</v>
      </c>
      <c r="C1693" s="12" t="s">
        <v>342</v>
      </c>
      <c r="F1693" s="5"/>
      <c r="G1693" s="5"/>
      <c r="H1693" s="5"/>
      <c r="I1693" s="2"/>
      <c r="J1693" s="2"/>
      <c r="K1693" s="2"/>
      <c r="L1693" s="2"/>
      <c r="M1693" s="2"/>
      <c r="N1693" s="5"/>
      <c r="O1693" s="5"/>
      <c r="P1693" s="5"/>
      <c r="Q1693" s="5"/>
    </row>
    <row r="1694" spans="1:17" ht="30" customHeight="1" x14ac:dyDescent="0.25">
      <c r="A1694" s="2">
        <v>10693</v>
      </c>
      <c r="B1694" s="3" t="str">
        <f>HYPERLINK("https://www.facebook.com/ConganphuongTanSon/", "Công an phường Tân Sơn tỉnh Thanh Hóa")</f>
        <v>Công an phường Tân Sơn tỉnh Thanh Hóa</v>
      </c>
      <c r="C1694" s="12" t="s">
        <v>342</v>
      </c>
      <c r="D1694" s="13" t="s">
        <v>343</v>
      </c>
      <c r="F1694" s="5"/>
      <c r="G1694" s="5"/>
      <c r="H1694" s="5"/>
      <c r="I1694" s="2"/>
      <c r="J1694" s="2"/>
      <c r="K1694" s="2"/>
      <c r="L1694" s="2"/>
      <c r="M1694" s="2"/>
      <c r="N1694" s="5"/>
      <c r="O1694" s="5"/>
      <c r="P1694" s="5"/>
      <c r="Q1694" s="5"/>
    </row>
    <row r="1695" spans="1:17" ht="30" customHeight="1" x14ac:dyDescent="0.25">
      <c r="A1695" s="2">
        <v>10694</v>
      </c>
      <c r="B1695" s="3" t="str">
        <f>HYPERLINK("http://tanson.tpthanhhoa.thanhhoa.gov.vn/", "UBND Ủy ban nhân dân phường Tân Sơn tỉnh Thanh Hóa")</f>
        <v>UBND Ủy ban nhân dân phường Tân Sơn tỉnh Thanh Hóa</v>
      </c>
      <c r="C1695" s="12" t="s">
        <v>342</v>
      </c>
      <c r="F1695" s="5"/>
      <c r="G1695" s="5"/>
      <c r="H1695" s="5"/>
      <c r="I1695" s="2"/>
      <c r="J1695" s="2"/>
      <c r="K1695" s="2"/>
      <c r="L1695" s="2"/>
      <c r="M1695" s="2"/>
      <c r="N1695" s="5"/>
      <c r="O1695" s="5"/>
      <c r="P1695" s="5"/>
      <c r="Q1695" s="5"/>
    </row>
    <row r="1696" spans="1:17" ht="30" customHeight="1" x14ac:dyDescent="0.25">
      <c r="A1696" s="2">
        <v>10695</v>
      </c>
      <c r="B1696" s="3" t="str">
        <f>HYPERLINK("https://www.facebook.com/conganphuongdongcuong/", "Công an phường Đông Cương tỉnh Thanh Hóa")</f>
        <v>Công an phường Đông Cương tỉnh Thanh Hóa</v>
      </c>
      <c r="C1696" s="12" t="s">
        <v>342</v>
      </c>
      <c r="D1696" s="13" t="s">
        <v>343</v>
      </c>
      <c r="F1696" s="5"/>
      <c r="G1696" s="5"/>
      <c r="H1696" s="5"/>
      <c r="I1696" s="2"/>
      <c r="J1696" s="2"/>
      <c r="K1696" s="2"/>
      <c r="L1696" s="2"/>
      <c r="M1696" s="2"/>
      <c r="N1696" s="5"/>
      <c r="O1696" s="5"/>
      <c r="P1696" s="5"/>
      <c r="Q1696" s="5"/>
    </row>
    <row r="1697" spans="1:17" ht="30" customHeight="1" x14ac:dyDescent="0.25">
      <c r="A1697" s="2">
        <v>10696</v>
      </c>
      <c r="B1697" s="3" t="str">
        <f>HYPERLINK("https://tpthanhhoa.thanhhoa.gov.vn/web/gioi-thieu-chung/bo-may-to-chuc/cac-co-so-giao-duc-dao-tao/truong-mam-non-dong-cuong(1).html", "UBND Ủy ban nhân dân phường Đông Cương tỉnh Thanh Hóa")</f>
        <v>UBND Ủy ban nhân dân phường Đông Cương tỉnh Thanh Hóa</v>
      </c>
      <c r="C1697" s="12" t="s">
        <v>342</v>
      </c>
      <c r="F1697" s="5"/>
      <c r="G1697" s="5"/>
      <c r="H1697" s="5"/>
      <c r="I1697" s="2"/>
      <c r="J1697" s="2"/>
      <c r="K1697" s="2"/>
      <c r="L1697" s="2"/>
      <c r="M1697" s="2"/>
      <c r="N1697" s="5"/>
      <c r="O1697" s="5"/>
      <c r="P1697" s="5"/>
      <c r="Q1697" s="5"/>
    </row>
    <row r="1698" spans="1:17" ht="30" customHeight="1" x14ac:dyDescent="0.25">
      <c r="A1698" s="2">
        <v>10697</v>
      </c>
      <c r="B1698" s="3" t="str">
        <f>HYPERLINK("https://www.facebook.com/conganphuongdonghuong.tpth/", "Công an phường Đông Hương tỉnh Thanh Hóa")</f>
        <v>Công an phường Đông Hương tỉnh Thanh Hóa</v>
      </c>
      <c r="C1698" s="12" t="s">
        <v>342</v>
      </c>
      <c r="D1698" s="13" t="s">
        <v>343</v>
      </c>
      <c r="F1698" s="5"/>
      <c r="G1698" s="5"/>
      <c r="H1698" s="5"/>
      <c r="I1698" s="2"/>
      <c r="J1698" s="2"/>
      <c r="K1698" s="2"/>
      <c r="L1698" s="2"/>
      <c r="M1698" s="2"/>
      <c r="N1698" s="5"/>
      <c r="O1698" s="5"/>
      <c r="P1698" s="5"/>
      <c r="Q1698" s="5"/>
    </row>
    <row r="1699" spans="1:17" ht="30" customHeight="1" x14ac:dyDescent="0.25">
      <c r="A1699" s="2">
        <v>10698</v>
      </c>
      <c r="B1699" s="3" t="str">
        <f>HYPERLINK("https://tpthanhhoa.thanhhoa.gov.vn/web/gioi-thieu-chung/tin-tuc/thong-tin-phong-chong-covid-19/phong-toa-tam-thoi-cum-dan-cu-duong-nguyen-tinh-pho-bao-ngoai-phuong-dong-huong.html", "UBND Ủy ban nhân dân phường Đông Hương tỉnh Thanh Hóa")</f>
        <v>UBND Ủy ban nhân dân phường Đông Hương tỉnh Thanh Hóa</v>
      </c>
      <c r="C1699" s="12" t="s">
        <v>342</v>
      </c>
      <c r="F1699" s="5"/>
      <c r="G1699" s="5"/>
      <c r="H1699" s="5"/>
      <c r="I1699" s="2"/>
      <c r="J1699" s="2"/>
      <c r="K1699" s="2"/>
      <c r="L1699" s="2"/>
      <c r="M1699" s="2"/>
      <c r="N1699" s="5"/>
      <c r="O1699" s="5"/>
      <c r="P1699" s="5"/>
      <c r="Q1699" s="5"/>
    </row>
    <row r="1700" spans="1:17" ht="30" customHeight="1" x14ac:dyDescent="0.25">
      <c r="A1700" s="2">
        <v>10699</v>
      </c>
      <c r="B1700" s="3" t="str">
        <f>HYPERLINK("https://www.facebook.com/p/C%C3%B4ng-an-ph%C6%B0%E1%BB%9Dng-%C4%90%C3%B4ng-H%E1%BA%A3i-TPTH-100076661276024/?locale=vi_VN", "Công an phường Đông Hải tỉnh Thanh Hóa")</f>
        <v>Công an phường Đông Hải tỉnh Thanh Hóa</v>
      </c>
      <c r="C1700" s="12" t="s">
        <v>342</v>
      </c>
      <c r="D1700" s="13" t="s">
        <v>343</v>
      </c>
      <c r="F1700" s="5"/>
      <c r="G1700" s="5"/>
      <c r="H1700" s="5"/>
      <c r="I1700" s="2"/>
      <c r="J1700" s="2"/>
      <c r="K1700" s="2"/>
      <c r="L1700" s="2"/>
      <c r="M1700" s="2"/>
      <c r="N1700" s="5"/>
      <c r="O1700" s="5"/>
      <c r="P1700" s="5"/>
      <c r="Q1700" s="5"/>
    </row>
    <row r="1701" spans="1:17" ht="30" customHeight="1" x14ac:dyDescent="0.25">
      <c r="A1701" s="2">
        <v>10700</v>
      </c>
      <c r="B1701" s="3" t="str">
        <f>HYPERLINK("https://tpthanhhoa.thanhhoa.gov.vn/web/gioi-thieu-chung/bo-may-to-chuc/cac-phong-ban-chuyen-mon/page/2.htx", "UBND Ủy ban nhân dân phường Đông Hải tỉnh Thanh Hóa")</f>
        <v>UBND Ủy ban nhân dân phường Đông Hải tỉnh Thanh Hóa</v>
      </c>
      <c r="C1701" s="12" t="s">
        <v>342</v>
      </c>
      <c r="F1701" s="5"/>
      <c r="G1701" s="5"/>
      <c r="H1701" s="5"/>
      <c r="I1701" s="2"/>
      <c r="J1701" s="2"/>
      <c r="K1701" s="2"/>
      <c r="L1701" s="2"/>
      <c r="M1701" s="2"/>
      <c r="N1701" s="5"/>
      <c r="O1701" s="5"/>
      <c r="P1701" s="5"/>
      <c r="Q1701" s="5"/>
    </row>
    <row r="1702" spans="1:17" ht="30" customHeight="1" x14ac:dyDescent="0.25">
      <c r="A1702" s="2">
        <v>10701</v>
      </c>
      <c r="B1702" s="3" t="s">
        <v>306</v>
      </c>
      <c r="C1702" s="14" t="s">
        <v>1</v>
      </c>
      <c r="D1702" s="13" t="s">
        <v>343</v>
      </c>
      <c r="F1702" s="5"/>
      <c r="G1702" s="5"/>
      <c r="H1702" s="5"/>
      <c r="I1702" s="2"/>
      <c r="J1702" s="2"/>
      <c r="K1702" s="2"/>
      <c r="L1702" s="2"/>
      <c r="M1702" s="2"/>
      <c r="N1702" s="5"/>
      <c r="O1702" s="5"/>
      <c r="P1702" s="5"/>
      <c r="Q1702" s="5"/>
    </row>
    <row r="1703" spans="1:17" ht="30" customHeight="1" x14ac:dyDescent="0.25">
      <c r="A1703" s="2">
        <v>10702</v>
      </c>
      <c r="B1703" s="3" t="str">
        <f>HYPERLINK("https://kntc.thanhhoa.gov.vn/kntc.nsf/8B7B11ADD65ADB7D4725877A000C15D3/$file/DT-VBDTPT936332298-10-20211634804359487tungct22.10.2021_08h43p58_giangld_22-10-2021-08-51-13_signed.pdf", "UBND Ủy ban nhân dân phường Quảng Hưng tỉnh Thanh Hóa")</f>
        <v>UBND Ủy ban nhân dân phường Quảng Hưng tỉnh Thanh Hóa</v>
      </c>
      <c r="C1703" s="12" t="s">
        <v>342</v>
      </c>
      <c r="F1703" s="5"/>
      <c r="G1703" s="5"/>
      <c r="H1703" s="5"/>
      <c r="I1703" s="2"/>
      <c r="J1703" s="2"/>
      <c r="K1703" s="2"/>
      <c r="L1703" s="2"/>
      <c r="M1703" s="2"/>
      <c r="N1703" s="5"/>
      <c r="O1703" s="5"/>
      <c r="P1703" s="5"/>
      <c r="Q1703" s="5"/>
    </row>
    <row r="1704" spans="1:17" ht="30" customHeight="1" x14ac:dyDescent="0.25">
      <c r="A1704" s="2">
        <v>10703</v>
      </c>
      <c r="B1704" s="3" t="str">
        <f>HYPERLINK("https://www.facebook.com/conganquangthang/?locale=vi_VN", "Công an phường Quảng Thắng tỉnh Thanh Hóa")</f>
        <v>Công an phường Quảng Thắng tỉnh Thanh Hóa</v>
      </c>
      <c r="C1704" s="12" t="s">
        <v>342</v>
      </c>
      <c r="D1704" s="13" t="s">
        <v>343</v>
      </c>
      <c r="F1704" s="5"/>
      <c r="G1704" s="5"/>
      <c r="H1704" s="5"/>
      <c r="I1704" s="2"/>
      <c r="J1704" s="2"/>
      <c r="K1704" s="2"/>
      <c r="L1704" s="2"/>
      <c r="M1704" s="2"/>
      <c r="N1704" s="5"/>
      <c r="O1704" s="5"/>
      <c r="P1704" s="5"/>
      <c r="Q1704" s="5"/>
    </row>
    <row r="1705" spans="1:17" ht="30" customHeight="1" x14ac:dyDescent="0.25">
      <c r="A1705" s="2">
        <v>10704</v>
      </c>
      <c r="B1705" s="3" t="str">
        <f>HYPERLINK("https://quangthang.tpthanhhoa.thanhhoa.gov.vn/trang-chu", "UBND Ủy ban nhân dân phường Quảng Thắng tỉnh Thanh Hóa")</f>
        <v>UBND Ủy ban nhân dân phường Quảng Thắng tỉnh Thanh Hóa</v>
      </c>
      <c r="C1705" s="12" t="s">
        <v>342</v>
      </c>
      <c r="F1705" s="5"/>
      <c r="G1705" s="5"/>
      <c r="H1705" s="5"/>
      <c r="I1705" s="2"/>
      <c r="J1705" s="2"/>
      <c r="K1705" s="2"/>
      <c r="L1705" s="2"/>
      <c r="M1705" s="2"/>
      <c r="N1705" s="5"/>
      <c r="O1705" s="5"/>
      <c r="P1705" s="5"/>
      <c r="Q1705" s="5"/>
    </row>
    <row r="1706" spans="1:17" ht="30" customHeight="1" x14ac:dyDescent="0.25">
      <c r="A1706" s="2">
        <v>10705</v>
      </c>
      <c r="B1706" s="3" t="str">
        <f>HYPERLINK("https://www.facebook.com/p/C%C3%B4ng-an-ph%C6%B0%E1%BB%9Dng-Qu%E1%BA%A3ng-Th%C3%A0nh-TP-Thanh-H%C3%B3a-100063456555126/", "Công an phường Quảng Thành tỉnh Thanh Hóa")</f>
        <v>Công an phường Quảng Thành tỉnh Thanh Hóa</v>
      </c>
      <c r="C1706" s="12" t="s">
        <v>342</v>
      </c>
      <c r="D1706" s="13" t="s">
        <v>343</v>
      </c>
      <c r="F1706" s="5"/>
      <c r="G1706" s="5"/>
      <c r="H1706" s="5"/>
      <c r="I1706" s="2"/>
      <c r="J1706" s="2"/>
      <c r="K1706" s="2"/>
      <c r="L1706" s="2"/>
      <c r="M1706" s="2"/>
      <c r="N1706" s="5"/>
      <c r="O1706" s="5"/>
      <c r="P1706" s="5"/>
      <c r="Q1706" s="5"/>
    </row>
    <row r="1707" spans="1:17" ht="30" customHeight="1" x14ac:dyDescent="0.25">
      <c r="A1707" s="2">
        <v>10706</v>
      </c>
      <c r="B1707" s="3" t="str">
        <f>HYPERLINK("https://tpthanhhoa.thanhhoa.gov.vn/web/gioi-thieu-chung/tin-tuc/van-hoa-xa-hoi/pho-thanh-cong-phuong-quang-thanh-don-nhan-danh-hieu-pho-kieu-mau.html", "UBND Ủy ban nhân dân phường Quảng Thành tỉnh Thanh Hóa")</f>
        <v>UBND Ủy ban nhân dân phường Quảng Thành tỉnh Thanh Hóa</v>
      </c>
      <c r="C1707" s="12" t="s">
        <v>342</v>
      </c>
      <c r="F1707" s="5"/>
      <c r="G1707" s="5"/>
      <c r="H1707" s="5"/>
      <c r="I1707" s="2"/>
      <c r="J1707" s="2"/>
      <c r="K1707" s="2"/>
      <c r="L1707" s="2"/>
      <c r="M1707" s="2"/>
      <c r="N1707" s="5"/>
      <c r="O1707" s="5"/>
      <c r="P1707" s="5"/>
      <c r="Q1707" s="5"/>
    </row>
    <row r="1708" spans="1:17" ht="30" customHeight="1" x14ac:dyDescent="0.25">
      <c r="A1708" s="2">
        <v>10707</v>
      </c>
      <c r="B1708" s="3" t="str">
        <f>HYPERLINK("https://www.facebook.com/people/C%C3%B4ng-an-x%C3%A3-Thi%E1%BB%87u-V%E1%BA%ADn-Thi%E1%BB%87u-H%C3%B3a/100063774684071/", "Công an xã Thiệu Vân tỉnh Thanh Hóa")</f>
        <v>Công an xã Thiệu Vân tỉnh Thanh Hóa</v>
      </c>
      <c r="C1708" s="12" t="s">
        <v>342</v>
      </c>
      <c r="D1708" s="13" t="s">
        <v>343</v>
      </c>
      <c r="F1708" s="5"/>
      <c r="G1708" s="5"/>
      <c r="H1708" s="5"/>
      <c r="I1708" s="2"/>
      <c r="J1708" s="2"/>
      <c r="K1708" s="2"/>
      <c r="L1708" s="2"/>
      <c r="M1708" s="2"/>
      <c r="N1708" s="5"/>
      <c r="O1708" s="5"/>
      <c r="P1708" s="5"/>
      <c r="Q1708" s="5"/>
    </row>
    <row r="1709" spans="1:17" ht="30" customHeight="1" x14ac:dyDescent="0.25">
      <c r="A1709" s="2">
        <v>10708</v>
      </c>
      <c r="B1709" s="3" t="str">
        <f>HYPERLINK("http://thieuvan.thieuhoa.thanhhoa.gov.vn/", "UBND Ủy ban nhân dân xã Thiệu Vân tỉnh Thanh Hóa")</f>
        <v>UBND Ủy ban nhân dân xã Thiệu Vân tỉnh Thanh Hóa</v>
      </c>
      <c r="C1709" s="12" t="s">
        <v>342</v>
      </c>
      <c r="F1709" s="5"/>
      <c r="G1709" s="5"/>
      <c r="H1709" s="5"/>
      <c r="I1709" s="2"/>
      <c r="J1709" s="2"/>
      <c r="K1709" s="2"/>
      <c r="L1709" s="2"/>
      <c r="M1709" s="2"/>
      <c r="N1709" s="5"/>
      <c r="O1709" s="5"/>
      <c r="P1709" s="5"/>
      <c r="Q1709" s="5"/>
    </row>
    <row r="1710" spans="1:17" ht="30" customHeight="1" x14ac:dyDescent="0.25">
      <c r="A1710" s="2">
        <v>10709</v>
      </c>
      <c r="B1710" s="1" t="str">
        <f>HYPERLINK("", "Công an xã Thiệu Khánh tỉnh Thanh Hóa")</f>
        <v>Công an xã Thiệu Khánh tỉnh Thanh Hóa</v>
      </c>
      <c r="C1710" s="12" t="s">
        <v>342</v>
      </c>
      <c r="D1710" s="13"/>
      <c r="F1710" s="5"/>
      <c r="G1710" s="5"/>
      <c r="H1710" s="5"/>
      <c r="I1710" s="2"/>
      <c r="J1710" s="2"/>
      <c r="K1710" s="2"/>
      <c r="L1710" s="2"/>
      <c r="M1710" s="2"/>
      <c r="N1710" s="5"/>
      <c r="O1710" s="5"/>
      <c r="P1710" s="5"/>
      <c r="Q1710" s="5"/>
    </row>
    <row r="1711" spans="1:17" ht="30" customHeight="1" x14ac:dyDescent="0.25">
      <c r="A1711" s="2">
        <v>10710</v>
      </c>
      <c r="B1711" s="3" t="str">
        <f>HYPERLINK("https://kyhop.dbndthanhhoa.gov.vn/qlkh/libTaiLieuKyHop/2020-05/22TTr-2020052209.PDF", "UBND Ủy ban nhân dân xã Thiệu Khánh tỉnh Thanh Hóa")</f>
        <v>UBND Ủy ban nhân dân xã Thiệu Khánh tỉnh Thanh Hóa</v>
      </c>
      <c r="C1711" s="12" t="s">
        <v>342</v>
      </c>
      <c r="F1711" s="5"/>
      <c r="G1711" s="5"/>
      <c r="H1711" s="5"/>
      <c r="I1711" s="2"/>
      <c r="J1711" s="2"/>
      <c r="K1711" s="2"/>
      <c r="L1711" s="2"/>
      <c r="M1711" s="2"/>
      <c r="N1711" s="5"/>
      <c r="O1711" s="5"/>
      <c r="P1711" s="5"/>
      <c r="Q1711" s="5"/>
    </row>
    <row r="1712" spans="1:17" ht="30" customHeight="1" x14ac:dyDescent="0.25">
      <c r="A1712" s="2">
        <v>10711</v>
      </c>
      <c r="B1712" s="3" t="str">
        <f>HYPERLINK("https://www.facebook.com/p/C%C3%B4ng-an-x%C3%A3-Thi%E1%BB%87u-D%C6%B0%C6%A1ng-100064542890354/", "Công an xã Thiệu Dương tỉnh Thanh Hóa")</f>
        <v>Công an xã Thiệu Dương tỉnh Thanh Hóa</v>
      </c>
      <c r="C1712" s="12" t="s">
        <v>342</v>
      </c>
      <c r="D1712" s="13" t="s">
        <v>343</v>
      </c>
      <c r="F1712" s="5"/>
      <c r="G1712" s="5"/>
      <c r="H1712" s="5"/>
      <c r="I1712" s="2"/>
      <c r="J1712" s="2"/>
      <c r="K1712" s="2"/>
      <c r="L1712" s="2"/>
      <c r="M1712" s="2"/>
      <c r="N1712" s="5"/>
      <c r="O1712" s="5"/>
      <c r="P1712" s="5"/>
      <c r="Q1712" s="5"/>
    </row>
    <row r="1713" spans="1:17" ht="30" customHeight="1" x14ac:dyDescent="0.25">
      <c r="A1713" s="2">
        <v>10712</v>
      </c>
      <c r="B1713" s="3" t="str">
        <f>HYPERLINK("https://tpthanhhoa.thanhhoa.gov.vn/web/gioi-thieu-chung/ky-niem-1086-nam-ngay-mat-cua-anh-hung-dan-toc-duong-dinh-nghe.html", "UBND Ủy ban nhân dân xã Thiệu Dương tỉnh Thanh Hóa")</f>
        <v>UBND Ủy ban nhân dân xã Thiệu Dương tỉnh Thanh Hóa</v>
      </c>
      <c r="C1713" s="12" t="s">
        <v>342</v>
      </c>
      <c r="F1713" s="5"/>
      <c r="G1713" s="5"/>
      <c r="H1713" s="5"/>
      <c r="I1713" s="2"/>
      <c r="J1713" s="2"/>
      <c r="K1713" s="2"/>
      <c r="L1713" s="2"/>
      <c r="M1713" s="2"/>
      <c r="N1713" s="5"/>
      <c r="O1713" s="5"/>
      <c r="P1713" s="5"/>
      <c r="Q1713" s="5"/>
    </row>
    <row r="1714" spans="1:17" ht="30" customHeight="1" x14ac:dyDescent="0.25">
      <c r="A1714" s="2">
        <v>10713</v>
      </c>
      <c r="B1714" s="3" t="str">
        <f>HYPERLINK("https://www.facebook.com/p/C%C3%B4ng-an-Ph%C6%B0%E1%BB%9Dng-T%C3%A0o-Xuy%C3%AAn-TP-Thanh-H%C3%B3a-100028941743157/", "Công an phường Tào Xuyên tỉnh Thanh Hóa")</f>
        <v>Công an phường Tào Xuyên tỉnh Thanh Hóa</v>
      </c>
      <c r="C1714" s="12" t="s">
        <v>342</v>
      </c>
      <c r="D1714" s="13" t="s">
        <v>343</v>
      </c>
      <c r="F1714" s="5"/>
      <c r="G1714" s="5"/>
      <c r="H1714" s="5"/>
      <c r="I1714" s="2"/>
      <c r="J1714" s="2"/>
      <c r="K1714" s="2"/>
      <c r="L1714" s="2"/>
      <c r="M1714" s="2"/>
      <c r="N1714" s="5"/>
      <c r="O1714" s="5"/>
      <c r="P1714" s="5"/>
      <c r="Q1714" s="5"/>
    </row>
    <row r="1715" spans="1:17" ht="30" customHeight="1" x14ac:dyDescent="0.25">
      <c r="A1715" s="2">
        <v>10714</v>
      </c>
      <c r="B1715" s="3" t="str">
        <f>HYPERLINK("https://tpthanhhoa.thanhhoa.gov.vn/web/gioi-thieu-chung/tin-tuc/van-hoa-xa-hoi/phuong-tao-xuyen-ky-niem-20-nam-ngay-doanh-nhan-viet-nam-trao-tien-ung-ho-thuc-hien-chi-thi-so-22-va-ra-mat-bch-hoi-doanh-nghiep-phuong-tao-xuyen.html", "UBND Ủy ban nhân dân phường Tào Xuyên tỉnh Thanh Hóa")</f>
        <v>UBND Ủy ban nhân dân phường Tào Xuyên tỉnh Thanh Hóa</v>
      </c>
      <c r="C1715" s="12" t="s">
        <v>342</v>
      </c>
      <c r="F1715" s="5"/>
      <c r="G1715" s="5"/>
      <c r="H1715" s="5"/>
      <c r="I1715" s="2"/>
      <c r="J1715" s="2"/>
      <c r="K1715" s="2"/>
      <c r="L1715" s="2"/>
      <c r="M1715" s="2"/>
      <c r="N1715" s="5"/>
      <c r="O1715" s="5"/>
      <c r="P1715" s="5"/>
      <c r="Q1715" s="5"/>
    </row>
    <row r="1716" spans="1:17" ht="30" customHeight="1" x14ac:dyDescent="0.25">
      <c r="A1716" s="2">
        <v>10715</v>
      </c>
      <c r="B1716" s="3" t="s">
        <v>307</v>
      </c>
      <c r="C1716" s="14" t="s">
        <v>1</v>
      </c>
      <c r="F1716" s="5"/>
      <c r="G1716" s="5"/>
      <c r="H1716" s="5"/>
      <c r="I1716" s="2"/>
      <c r="J1716" s="2"/>
      <c r="K1716" s="2"/>
      <c r="L1716" s="2"/>
      <c r="M1716" s="2"/>
      <c r="N1716" s="5"/>
      <c r="O1716" s="5"/>
      <c r="P1716" s="5"/>
      <c r="Q1716" s="5"/>
    </row>
    <row r="1717" spans="1:17" ht="30" customHeight="1" x14ac:dyDescent="0.25">
      <c r="A1717" s="2">
        <v>10716</v>
      </c>
      <c r="B1717" s="3" t="str">
        <f>HYPERLINK("http://hoangduc.hoanghoa.thanhhoa.gov.vn/web/trang-chu/bo-may-hanh-chinh/uy-ban-nhan-dan", "UBND Ủy ban nhân dân xã Hoằng Lý tỉnh Thanh Hóa")</f>
        <v>UBND Ủy ban nhân dân xã Hoằng Lý tỉnh Thanh Hóa</v>
      </c>
      <c r="C1717" s="12" t="s">
        <v>342</v>
      </c>
      <c r="F1717" s="5"/>
      <c r="G1717" s="5"/>
      <c r="H1717" s="5"/>
      <c r="I1717" s="2"/>
      <c r="J1717" s="2"/>
      <c r="K1717" s="2"/>
      <c r="L1717" s="2"/>
      <c r="M1717" s="2"/>
      <c r="N1717" s="5"/>
      <c r="O1717" s="5"/>
      <c r="P1717" s="5"/>
      <c r="Q1717" s="5"/>
    </row>
    <row r="1718" spans="1:17" ht="30" customHeight="1" x14ac:dyDescent="0.25">
      <c r="A1718" s="2">
        <v>10717</v>
      </c>
      <c r="B1718" s="3" t="s">
        <v>308</v>
      </c>
      <c r="C1718" s="14" t="s">
        <v>1</v>
      </c>
      <c r="F1718" s="5"/>
      <c r="G1718" s="5"/>
      <c r="H1718" s="5"/>
      <c r="I1718" s="2"/>
      <c r="J1718" s="2"/>
      <c r="K1718" s="2"/>
      <c r="L1718" s="2"/>
      <c r="M1718" s="2"/>
      <c r="N1718" s="5"/>
      <c r="O1718" s="5"/>
      <c r="P1718" s="5"/>
      <c r="Q1718" s="5"/>
    </row>
    <row r="1719" spans="1:17" ht="30" customHeight="1" x14ac:dyDescent="0.25">
      <c r="A1719" s="2">
        <v>10718</v>
      </c>
      <c r="B1719" s="3" t="str">
        <f>HYPERLINK("https://hoangthanh.hoanghoa.thanhhoa.gov.vn/", "UBND Ủy ban nhân dân xã Hoằng Long tỉnh Thanh Hóa")</f>
        <v>UBND Ủy ban nhân dân xã Hoằng Long tỉnh Thanh Hóa</v>
      </c>
      <c r="C1719" s="12" t="s">
        <v>342</v>
      </c>
      <c r="F1719" s="5"/>
      <c r="G1719" s="5"/>
      <c r="H1719" s="5"/>
      <c r="I1719" s="2"/>
      <c r="J1719" s="2"/>
      <c r="K1719" s="2"/>
      <c r="L1719" s="2"/>
      <c r="M1719" s="2"/>
      <c r="N1719" s="5"/>
      <c r="O1719" s="5"/>
      <c r="P1719" s="5"/>
      <c r="Q1719" s="5"/>
    </row>
    <row r="1720" spans="1:17" ht="30" customHeight="1" x14ac:dyDescent="0.25">
      <c r="A1720" s="2">
        <v>10719</v>
      </c>
      <c r="B1720" s="3" t="s">
        <v>309</v>
      </c>
      <c r="C1720" s="14" t="s">
        <v>1</v>
      </c>
      <c r="D1720" s="13" t="s">
        <v>343</v>
      </c>
      <c r="F1720" s="5"/>
      <c r="G1720" s="5"/>
      <c r="H1720" s="5"/>
      <c r="I1720" s="2"/>
      <c r="J1720" s="2"/>
      <c r="K1720" s="2"/>
      <c r="L1720" s="2"/>
      <c r="M1720" s="2"/>
      <c r="N1720" s="5"/>
      <c r="O1720" s="5"/>
      <c r="P1720" s="5"/>
      <c r="Q1720" s="5"/>
    </row>
    <row r="1721" spans="1:17" ht="30" customHeight="1" x14ac:dyDescent="0.25">
      <c r="A1721" s="2">
        <v>10720</v>
      </c>
      <c r="B1721" s="3" t="str">
        <f>HYPERLINK("http://hoangha.hoanghoa.thanhhoa.gov.vn/web/danh-ba-co-quan-chuc-nang/danh-ba-ubnd-xa-hoang-ha.html", "UBND Ủy ban nhân dân xã Hoằng Quang tỉnh Thanh Hóa")</f>
        <v>UBND Ủy ban nhân dân xã Hoằng Quang tỉnh Thanh Hóa</v>
      </c>
      <c r="C1721" s="12" t="s">
        <v>342</v>
      </c>
      <c r="F1721" s="5"/>
      <c r="G1721" s="5"/>
      <c r="H1721" s="5"/>
      <c r="I1721" s="2"/>
      <c r="J1721" s="2"/>
      <c r="K1721" s="2"/>
      <c r="L1721" s="2"/>
      <c r="M1721" s="2"/>
      <c r="N1721" s="5"/>
      <c r="O1721" s="5"/>
      <c r="P1721" s="5"/>
      <c r="Q1721" s="5"/>
    </row>
    <row r="1722" spans="1:17" ht="30" customHeight="1" x14ac:dyDescent="0.25">
      <c r="A1722" s="2">
        <v>10721</v>
      </c>
      <c r="B1722" s="3" t="s">
        <v>310</v>
      </c>
      <c r="C1722" s="14" t="s">
        <v>1</v>
      </c>
      <c r="D1722" s="13" t="s">
        <v>343</v>
      </c>
      <c r="F1722" s="5"/>
      <c r="G1722" s="5"/>
      <c r="H1722" s="5"/>
      <c r="I1722" s="2"/>
      <c r="J1722" s="2"/>
      <c r="K1722" s="2"/>
      <c r="L1722" s="2"/>
      <c r="M1722" s="2"/>
      <c r="N1722" s="5"/>
      <c r="O1722" s="5"/>
      <c r="P1722" s="5"/>
      <c r="Q1722" s="5"/>
    </row>
    <row r="1723" spans="1:17" ht="30" customHeight="1" x14ac:dyDescent="0.25">
      <c r="A1723" s="2">
        <v>10722</v>
      </c>
      <c r="B1723" s="3" t="str">
        <f>HYPERLINK("https://hoangthanh.hoanghoa.thanhhoa.gov.vn/", "UBND Ủy ban nhân dân xã Hoằng Đại tỉnh Thanh Hóa")</f>
        <v>UBND Ủy ban nhân dân xã Hoằng Đại tỉnh Thanh Hóa</v>
      </c>
      <c r="C1723" s="12" t="s">
        <v>342</v>
      </c>
      <c r="F1723" s="5"/>
      <c r="G1723" s="5"/>
      <c r="H1723" s="5"/>
      <c r="I1723" s="2"/>
      <c r="J1723" s="2"/>
      <c r="K1723" s="2"/>
      <c r="L1723" s="2"/>
      <c r="M1723" s="2"/>
      <c r="N1723" s="5"/>
      <c r="O1723" s="5"/>
      <c r="P1723" s="5"/>
      <c r="Q1723" s="5"/>
    </row>
    <row r="1724" spans="1:17" ht="30" customHeight="1" x14ac:dyDescent="0.25">
      <c r="A1724" s="2">
        <v>10723</v>
      </c>
      <c r="B1724" s="3" t="s">
        <v>311</v>
      </c>
      <c r="C1724" s="14" t="s">
        <v>1</v>
      </c>
      <c r="F1724" s="5"/>
      <c r="G1724" s="5"/>
      <c r="H1724" s="5"/>
      <c r="I1724" s="2"/>
      <c r="J1724" s="2"/>
      <c r="K1724" s="2"/>
      <c r="L1724" s="2"/>
      <c r="M1724" s="2"/>
      <c r="N1724" s="5"/>
      <c r="O1724" s="5"/>
      <c r="P1724" s="5"/>
      <c r="Q1724" s="5"/>
    </row>
    <row r="1725" spans="1:17" ht="30" customHeight="1" x14ac:dyDescent="0.25">
      <c r="A1725" s="2">
        <v>10724</v>
      </c>
      <c r="B1725" s="3" t="str">
        <f>HYPERLINK("https://hoangthanh.hoanghoa.thanhhoa.gov.vn/", "UBND Ủy ban nhân dân xã Hoằng Anh tỉnh Thanh Hóa")</f>
        <v>UBND Ủy ban nhân dân xã Hoằng Anh tỉnh Thanh Hóa</v>
      </c>
      <c r="C1725" s="12" t="s">
        <v>342</v>
      </c>
      <c r="F1725" s="5"/>
      <c r="G1725" s="5"/>
      <c r="H1725" s="5"/>
      <c r="I1725" s="2"/>
      <c r="J1725" s="2"/>
      <c r="K1725" s="2"/>
      <c r="L1725" s="2"/>
      <c r="M1725" s="2"/>
      <c r="N1725" s="5"/>
      <c r="O1725" s="5"/>
      <c r="P1725" s="5"/>
      <c r="Q1725" s="5"/>
    </row>
    <row r="1726" spans="1:17" ht="30" customHeight="1" x14ac:dyDescent="0.25">
      <c r="A1726" s="2">
        <v>10725</v>
      </c>
      <c r="B1726" s="1" t="str">
        <f>HYPERLINK("", "Công an phường An Hoạch tỉnh Thanh Hóa")</f>
        <v>Công an phường An Hoạch tỉnh Thanh Hóa</v>
      </c>
      <c r="C1726" s="12" t="s">
        <v>342</v>
      </c>
      <c r="F1726" s="5"/>
      <c r="G1726" s="5"/>
      <c r="H1726" s="5"/>
      <c r="I1726" s="2"/>
      <c r="J1726" s="2"/>
      <c r="K1726" s="2"/>
      <c r="L1726" s="2"/>
      <c r="M1726" s="2"/>
      <c r="N1726" s="5"/>
      <c r="O1726" s="5"/>
      <c r="P1726" s="5"/>
      <c r="Q1726" s="5"/>
    </row>
    <row r="1727" spans="1:17" ht="30" customHeight="1" x14ac:dyDescent="0.25">
      <c r="A1727" s="2">
        <v>10726</v>
      </c>
      <c r="B1727" s="3" t="str">
        <f>HYPERLINK("https://qppl.thanhhoa.gov.vn/", "UBND Ủy ban nhân dân phường An Hoạch tỉnh Thanh Hóa")</f>
        <v>UBND Ủy ban nhân dân phường An Hoạch tỉnh Thanh Hóa</v>
      </c>
      <c r="C1727" s="12" t="s">
        <v>342</v>
      </c>
      <c r="F1727" s="5"/>
      <c r="G1727" s="5"/>
      <c r="H1727" s="5"/>
      <c r="I1727" s="2"/>
      <c r="J1727" s="2"/>
      <c r="K1727" s="2"/>
      <c r="L1727" s="2"/>
      <c r="M1727" s="2"/>
      <c r="N1727" s="5"/>
      <c r="O1727" s="5"/>
      <c r="P1727" s="5"/>
      <c r="Q1727" s="5"/>
    </row>
    <row r="1728" spans="1:17" ht="30" customHeight="1" x14ac:dyDescent="0.25">
      <c r="A1728" s="2">
        <v>10727</v>
      </c>
      <c r="B1728" s="1" t="str">
        <f>HYPERLINK("", "Công an xã Đông Lĩnh tỉnh Thanh Hóa")</f>
        <v>Công an xã Đông Lĩnh tỉnh Thanh Hóa</v>
      </c>
      <c r="C1728" s="12" t="s">
        <v>342</v>
      </c>
      <c r="F1728" s="5"/>
      <c r="G1728" s="5"/>
      <c r="H1728" s="5"/>
      <c r="I1728" s="2"/>
      <c r="J1728" s="2"/>
      <c r="K1728" s="2"/>
      <c r="L1728" s="2"/>
      <c r="M1728" s="2"/>
      <c r="N1728" s="5"/>
      <c r="O1728" s="5"/>
      <c r="P1728" s="5"/>
      <c r="Q1728" s="5"/>
    </row>
    <row r="1729" spans="1:17" ht="30" customHeight="1" x14ac:dyDescent="0.25">
      <c r="A1729" s="2">
        <v>10728</v>
      </c>
      <c r="B1729" s="3" t="str">
        <f>HYPERLINK("https://qppl.thanhhoa.gov.vn/vbpq_thanhhoa.nsf/F8C400B34F450893472585E00036D421/$file/DT-VBDTPT76565841-9-20201599792565101_(quyennd)(11.09.2020_10h20p32)_signed.pdf", "UBND Ủy ban nhân dân xã Đông Lĩnh tỉnh Thanh Hóa")</f>
        <v>UBND Ủy ban nhân dân xã Đông Lĩnh tỉnh Thanh Hóa</v>
      </c>
      <c r="C1729" s="12" t="s">
        <v>342</v>
      </c>
      <c r="F1729" s="5"/>
      <c r="G1729" s="5"/>
      <c r="H1729" s="5"/>
      <c r="I1729" s="2"/>
      <c r="J1729" s="2"/>
      <c r="K1729" s="2"/>
      <c r="L1729" s="2"/>
      <c r="M1729" s="2"/>
      <c r="N1729" s="5"/>
      <c r="O1729" s="5"/>
      <c r="P1729" s="5"/>
      <c r="Q1729" s="5"/>
    </row>
    <row r="1730" spans="1:17" ht="30" customHeight="1" x14ac:dyDescent="0.25">
      <c r="A1730" s="2">
        <v>10729</v>
      </c>
      <c r="B1730" s="1" t="str">
        <f>HYPERLINK("https://www.facebook.com/profile.php?id=100079558911659", "Công an xã Đông Vinh tỉnh Thanh Hóa")</f>
        <v>Công an xã Đông Vinh tỉnh Thanh Hóa</v>
      </c>
      <c r="C1730" s="12" t="s">
        <v>342</v>
      </c>
      <c r="D1730" s="11" t="s">
        <v>343</v>
      </c>
      <c r="F1730" s="5"/>
      <c r="G1730" s="5"/>
      <c r="H1730" s="5"/>
      <c r="I1730" s="2"/>
      <c r="J1730" s="2"/>
      <c r="K1730" s="2"/>
      <c r="L1730" s="2"/>
      <c r="M1730" s="2"/>
      <c r="N1730" s="5"/>
      <c r="O1730" s="5"/>
      <c r="P1730" s="5"/>
      <c r="Q1730" s="5"/>
    </row>
    <row r="1731" spans="1:17" ht="30" customHeight="1" x14ac:dyDescent="0.25">
      <c r="A1731" s="2">
        <v>10730</v>
      </c>
      <c r="B1731" s="3" t="str">
        <f>HYPERLINK("https://tpthanhhoa.thanhhoa.gov.vn/web/gioi-thieu-chung/tin-tuc/van-hoa-xa-hoi/thon-van-vat-xa-dong-vinh-don-nhan-danh-hieu-thon-kieu-mau-nam-2022.html", "UBND Ủy ban nhân dân xã Đông Vinh tỉnh Thanh Hóa")</f>
        <v>UBND Ủy ban nhân dân xã Đông Vinh tỉnh Thanh Hóa</v>
      </c>
      <c r="C1731" s="12" t="s">
        <v>342</v>
      </c>
      <c r="F1731" s="5"/>
      <c r="G1731" s="5"/>
      <c r="H1731" s="5"/>
      <c r="I1731" s="2"/>
      <c r="J1731" s="2"/>
      <c r="K1731" s="2"/>
      <c r="L1731" s="2"/>
      <c r="M1731" s="2"/>
      <c r="N1731" s="5"/>
      <c r="O1731" s="5"/>
      <c r="P1731" s="5"/>
      <c r="Q1731" s="5"/>
    </row>
    <row r="1732" spans="1:17" ht="30" customHeight="1" x14ac:dyDescent="0.25">
      <c r="A1732" s="2">
        <v>10731</v>
      </c>
      <c r="B1732" s="1" t="str">
        <f>HYPERLINK("", "Công an xã Đông Tân tỉnh Thanh Hóa")</f>
        <v>Công an xã Đông Tân tỉnh Thanh Hóa</v>
      </c>
      <c r="C1732" s="12" t="s">
        <v>342</v>
      </c>
      <c r="F1732" s="5"/>
      <c r="G1732" s="5"/>
      <c r="H1732" s="5"/>
      <c r="I1732" s="2"/>
      <c r="J1732" s="2"/>
      <c r="K1732" s="2"/>
      <c r="L1732" s="2"/>
      <c r="M1732" s="2"/>
      <c r="N1732" s="5"/>
      <c r="O1732" s="5"/>
      <c r="P1732" s="5"/>
      <c r="Q1732" s="5"/>
    </row>
    <row r="1733" spans="1:17" ht="30" customHeight="1" x14ac:dyDescent="0.25">
      <c r="A1733" s="2">
        <v>10732</v>
      </c>
      <c r="B1733" s="3" t="str">
        <f>HYPERLINK("https://qppl.thanhhoa.gov.vn/vbpq_thanhhoa.nsf/F8C400B34F450893472585E00036D421/$file/DT-VBDTPT76565841-9-20201599792565101_(quyennd)(11.09.2020_10h20p32)_signed.pdf", "UBND Ủy ban nhân dân xã Đông Tân tỉnh Thanh Hóa")</f>
        <v>UBND Ủy ban nhân dân xã Đông Tân tỉnh Thanh Hóa</v>
      </c>
      <c r="C1733" s="12" t="s">
        <v>342</v>
      </c>
      <c r="F1733" s="5"/>
      <c r="G1733" s="5"/>
      <c r="H1733" s="5"/>
      <c r="I1733" s="2"/>
      <c r="J1733" s="2"/>
      <c r="K1733" s="2"/>
      <c r="L1733" s="2"/>
      <c r="M1733" s="2"/>
      <c r="N1733" s="5"/>
      <c r="O1733" s="5"/>
      <c r="P1733" s="5"/>
      <c r="Q1733" s="5"/>
    </row>
    <row r="1734" spans="1:17" ht="30" customHeight="1" x14ac:dyDescent="0.25">
      <c r="A1734" s="2">
        <v>10733</v>
      </c>
      <c r="B1734" s="3" t="s">
        <v>312</v>
      </c>
      <c r="C1734" s="14" t="s">
        <v>1</v>
      </c>
      <c r="F1734" s="5"/>
      <c r="G1734" s="5"/>
      <c r="H1734" s="5"/>
      <c r="I1734" s="2"/>
      <c r="J1734" s="2"/>
      <c r="K1734" s="2"/>
      <c r="L1734" s="2"/>
      <c r="M1734" s="2"/>
      <c r="N1734" s="5"/>
      <c r="O1734" s="5"/>
      <c r="P1734" s="5"/>
      <c r="Q1734" s="5"/>
    </row>
    <row r="1735" spans="1:17" ht="30" customHeight="1" x14ac:dyDescent="0.25">
      <c r="A1735" s="2">
        <v>10734</v>
      </c>
      <c r="B1735" s="3" t="str">
        <f>HYPERLINK("https://donghung.thaibinh.gov.vn/", "UBND Ủy ban nhân dân xã Đông Hưng tỉnh Thanh Hóa")</f>
        <v>UBND Ủy ban nhân dân xã Đông Hưng tỉnh Thanh Hóa</v>
      </c>
      <c r="C1735" s="12" t="s">
        <v>342</v>
      </c>
      <c r="F1735" s="5"/>
      <c r="G1735" s="5"/>
      <c r="H1735" s="5"/>
      <c r="I1735" s="2"/>
      <c r="J1735" s="2"/>
      <c r="K1735" s="2"/>
      <c r="L1735" s="2"/>
      <c r="M1735" s="2"/>
      <c r="N1735" s="5"/>
      <c r="O1735" s="5"/>
      <c r="P1735" s="5"/>
      <c r="Q1735" s="5"/>
    </row>
    <row r="1736" spans="1:17" ht="30" customHeight="1" x14ac:dyDescent="0.25">
      <c r="A1736" s="2">
        <v>10735</v>
      </c>
      <c r="B1736" s="1" t="str">
        <f>HYPERLINK("", "Công an xã Quảng Thịnh tỉnh Thanh Hóa")</f>
        <v>Công an xã Quảng Thịnh tỉnh Thanh Hóa</v>
      </c>
      <c r="C1736" s="12" t="s">
        <v>342</v>
      </c>
      <c r="F1736" s="5"/>
      <c r="G1736" s="5"/>
      <c r="H1736" s="5"/>
      <c r="I1736" s="2"/>
      <c r="J1736" s="2"/>
      <c r="K1736" s="2"/>
      <c r="L1736" s="2"/>
      <c r="M1736" s="2"/>
      <c r="N1736" s="5"/>
      <c r="O1736" s="5"/>
      <c r="P1736" s="5"/>
      <c r="Q1736" s="5"/>
    </row>
    <row r="1737" spans="1:17" ht="30" customHeight="1" x14ac:dyDescent="0.25">
      <c r="A1737" s="2">
        <v>10736</v>
      </c>
      <c r="B1737" s="3" t="str">
        <f>HYPERLINK("https://haiha.quangninh.gov.vn/Trang/ChiTietBVGioiThieu.aspx?bvid=133", "UBND Ủy ban nhân dân xã Quảng Thịnh tỉnh Thanh Hóa")</f>
        <v>UBND Ủy ban nhân dân xã Quảng Thịnh tỉnh Thanh Hóa</v>
      </c>
      <c r="C1737" s="12" t="s">
        <v>342</v>
      </c>
      <c r="F1737" s="5"/>
      <c r="G1737" s="5"/>
      <c r="H1737" s="5"/>
      <c r="I1737" s="2"/>
      <c r="J1737" s="2"/>
      <c r="K1737" s="2"/>
      <c r="L1737" s="2"/>
      <c r="M1737" s="2"/>
      <c r="N1737" s="5"/>
      <c r="O1737" s="5"/>
      <c r="P1737" s="5"/>
      <c r="Q1737" s="5"/>
    </row>
    <row r="1738" spans="1:17" ht="30" customHeight="1" x14ac:dyDescent="0.25">
      <c r="A1738" s="2">
        <v>10737</v>
      </c>
      <c r="B1738" s="1" t="str">
        <f>HYPERLINK("", "Công an xã Quảng Đông tỉnh Thanh Hóa")</f>
        <v>Công an xã Quảng Đông tỉnh Thanh Hóa</v>
      </c>
      <c r="C1738" s="12" t="s">
        <v>342</v>
      </c>
      <c r="F1738" s="5"/>
      <c r="G1738" s="5"/>
      <c r="H1738" s="5"/>
      <c r="I1738" s="2"/>
      <c r="J1738" s="2"/>
      <c r="K1738" s="2"/>
      <c r="L1738" s="2"/>
      <c r="M1738" s="2"/>
      <c r="N1738" s="5"/>
      <c r="O1738" s="5"/>
      <c r="P1738" s="5"/>
      <c r="Q1738" s="5"/>
    </row>
    <row r="1739" spans="1:17" ht="30" customHeight="1" x14ac:dyDescent="0.25">
      <c r="A1739" s="2">
        <v>10738</v>
      </c>
      <c r="B1739" s="3" t="str">
        <f>HYPERLINK("https://tpthanhhoa.thanhhoa.gov.vn/web/gioi-thieu-chung/tin-tuc/chinh-tri/dang-bo-phuong-quang-dong-ky-niem-75-nam-ngay-thanh-lap-phuong.html", "UBND Ủy ban nhân dân xã Quảng Đông tỉnh Thanh Hóa")</f>
        <v>UBND Ủy ban nhân dân xã Quảng Đông tỉnh Thanh Hóa</v>
      </c>
      <c r="C1739" s="12" t="s">
        <v>342</v>
      </c>
      <c r="F1739" s="5"/>
      <c r="G1739" s="5"/>
      <c r="H1739" s="5"/>
      <c r="I1739" s="2"/>
      <c r="J1739" s="2"/>
      <c r="K1739" s="2"/>
      <c r="L1739" s="2"/>
      <c r="M1739" s="2"/>
      <c r="N1739" s="5"/>
      <c r="O1739" s="5"/>
      <c r="P1739" s="5"/>
      <c r="Q1739" s="5"/>
    </row>
    <row r="1740" spans="1:17" ht="30" customHeight="1" x14ac:dyDescent="0.25">
      <c r="A1740" s="2">
        <v>10739</v>
      </c>
      <c r="B1740" s="3" t="s">
        <v>313</v>
      </c>
      <c r="C1740" s="14" t="s">
        <v>1</v>
      </c>
      <c r="F1740" s="5"/>
      <c r="G1740" s="5"/>
      <c r="H1740" s="5"/>
      <c r="I1740" s="2"/>
      <c r="J1740" s="2"/>
      <c r="K1740" s="2"/>
      <c r="L1740" s="2"/>
      <c r="M1740" s="2"/>
      <c r="N1740" s="5"/>
      <c r="O1740" s="5"/>
      <c r="P1740" s="5"/>
      <c r="Q1740" s="5"/>
    </row>
    <row r="1741" spans="1:17" ht="30" customHeight="1" x14ac:dyDescent="0.25">
      <c r="A1741" s="2">
        <v>10740</v>
      </c>
      <c r="B1741" s="3" t="str">
        <f>HYPERLINK("https://tpthanhhoa.thanhhoa.gov.vn/web/gioi-thieu-chung/tin-tuc/quoc-phong-an-ninh/chu-tich-uy-ban-nhan-dan-thanh-pho-lam-viec-tai-xa-quang-cat.html", "UBND Ủy ban nhân dân xã Quảng Cát tỉnh Thanh Hóa")</f>
        <v>UBND Ủy ban nhân dân xã Quảng Cát tỉnh Thanh Hóa</v>
      </c>
      <c r="C1741" s="12" t="s">
        <v>342</v>
      </c>
      <c r="F1741" s="5"/>
      <c r="G1741" s="5"/>
      <c r="H1741" s="5"/>
      <c r="I1741" s="2"/>
      <c r="J1741" s="2"/>
      <c r="K1741" s="2"/>
      <c r="L1741" s="2"/>
      <c r="M1741" s="2"/>
      <c r="N1741" s="5"/>
      <c r="O1741" s="5"/>
      <c r="P1741" s="5"/>
      <c r="Q1741" s="5"/>
    </row>
    <row r="1742" spans="1:17" ht="30" customHeight="1" x14ac:dyDescent="0.25">
      <c r="A1742" s="2">
        <v>10741</v>
      </c>
      <c r="B1742" s="3" t="str">
        <f>HYPERLINK("https://www.facebook.com/conganxaquangphu/", "Công an xã Quảng Phú tỉnh Thanh Hóa")</f>
        <v>Công an xã Quảng Phú tỉnh Thanh Hóa</v>
      </c>
      <c r="C1742" s="12" t="s">
        <v>342</v>
      </c>
      <c r="F1742" s="5"/>
      <c r="G1742" s="5"/>
      <c r="H1742" s="5"/>
      <c r="I1742" s="2"/>
      <c r="J1742" s="2"/>
      <c r="K1742" s="2"/>
      <c r="L1742" s="2"/>
      <c r="M1742" s="2"/>
      <c r="N1742" s="5"/>
      <c r="O1742" s="5"/>
      <c r="P1742" s="5"/>
      <c r="Q1742" s="5"/>
    </row>
    <row r="1743" spans="1:17" ht="30" customHeight="1" x14ac:dyDescent="0.25">
      <c r="A1743" s="2">
        <v>10742</v>
      </c>
      <c r="B1743" s="3" t="str">
        <f>HYPERLINK("https://quangphu.thoxuan.thanhhoa.gov.vn/", "UBND Ủy ban nhân dân xã Quảng Phú tỉnh Thanh Hóa")</f>
        <v>UBND Ủy ban nhân dân xã Quảng Phú tỉnh Thanh Hóa</v>
      </c>
      <c r="C1743" s="12" t="s">
        <v>342</v>
      </c>
      <c r="F1743" s="5"/>
      <c r="G1743" s="5"/>
      <c r="H1743" s="5"/>
      <c r="I1743" s="2"/>
      <c r="J1743" s="2"/>
      <c r="K1743" s="2"/>
      <c r="L1743" s="2"/>
      <c r="M1743" s="2"/>
      <c r="N1743" s="5"/>
      <c r="O1743" s="5"/>
      <c r="P1743" s="5"/>
      <c r="Q1743" s="5"/>
    </row>
    <row r="1744" spans="1:17" ht="30" customHeight="1" x14ac:dyDescent="0.25">
      <c r="A1744" s="2">
        <v>10743</v>
      </c>
      <c r="B1744" s="3" t="str">
        <f>HYPERLINK("https://www.facebook.com/capquangtam.tpth/", "Công an xã Quảng Tâm tỉnh Thanh Hóa")</f>
        <v>Công an xã Quảng Tâm tỉnh Thanh Hóa</v>
      </c>
      <c r="C1744" s="12" t="s">
        <v>342</v>
      </c>
      <c r="F1744" s="5"/>
      <c r="G1744" s="5"/>
      <c r="H1744" s="5"/>
      <c r="I1744" s="2"/>
      <c r="J1744" s="2"/>
      <c r="K1744" s="2"/>
      <c r="L1744" s="2"/>
      <c r="M1744" s="2"/>
      <c r="N1744" s="5"/>
      <c r="O1744" s="5"/>
      <c r="P1744" s="5"/>
      <c r="Q1744" s="5"/>
    </row>
    <row r="1745" spans="1:17" ht="30" customHeight="1" x14ac:dyDescent="0.25">
      <c r="A1745" s="2">
        <v>10744</v>
      </c>
      <c r="B1745" s="3" t="str">
        <f>HYPERLINK("https://tpthanhhoa.thanhhoa.gov.vn/web/gioi-thieu-chung/tin-tuc/chinh-tri/dang-bo-phuong-quang-tam-ky-niem-70-nam-ngay-thanh-lap-va-ra-mat-cuon-lich-su-dang-bo-giai-doan-1954-2024.html", "UBND Ủy ban nhân dân xã Quảng Tâm tỉnh Thanh Hóa")</f>
        <v>UBND Ủy ban nhân dân xã Quảng Tâm tỉnh Thanh Hóa</v>
      </c>
      <c r="C1745" s="12" t="s">
        <v>342</v>
      </c>
      <c r="F1745" s="5"/>
      <c r="G1745" s="5"/>
      <c r="H1745" s="5"/>
      <c r="I1745" s="2"/>
      <c r="J1745" s="2"/>
      <c r="K1745" s="2"/>
      <c r="L1745" s="2"/>
      <c r="M1745" s="2"/>
      <c r="N1745" s="5"/>
      <c r="O1745" s="5"/>
      <c r="P1745" s="5"/>
      <c r="Q1745" s="5"/>
    </row>
    <row r="1746" spans="1:17" ht="30" customHeight="1" x14ac:dyDescent="0.25">
      <c r="A1746" s="2">
        <v>10745</v>
      </c>
      <c r="B1746" s="3" t="str">
        <f>HYPERLINK("https://www.facebook.com/p/C%C3%B4ng-an-ph%C6%B0%E1%BB%9Dng-B%E1%BA%AFc-S%C6%A1n-th%E1%BB%8B-x%C3%A3-B%E1%BB%89m-S%C6%A1n-Thanh-Ho%C3%A1-100064599529703/", "Công an phường Bắc Sơn tỉnh Thanh Hóa")</f>
        <v>Công an phường Bắc Sơn tỉnh Thanh Hóa</v>
      </c>
      <c r="C1746" s="12" t="s">
        <v>342</v>
      </c>
      <c r="D1746" s="13" t="s">
        <v>343</v>
      </c>
      <c r="F1746" s="5"/>
      <c r="G1746" s="5"/>
      <c r="H1746" s="5"/>
      <c r="I1746" s="2"/>
      <c r="J1746" s="2"/>
      <c r="K1746" s="2"/>
      <c r="L1746" s="2"/>
      <c r="M1746" s="2"/>
      <c r="N1746" s="5"/>
      <c r="O1746" s="5"/>
      <c r="P1746" s="5"/>
      <c r="Q1746" s="5"/>
    </row>
    <row r="1747" spans="1:17" ht="30" customHeight="1" x14ac:dyDescent="0.25">
      <c r="A1747" s="2">
        <v>10746</v>
      </c>
      <c r="B1747" s="3" t="str">
        <f>HYPERLINK("https://bacson.bimson.thanhhoa.gov.vn/", "UBND Ủy ban nhân dân phường Bắc Sơn tỉnh Thanh Hóa")</f>
        <v>UBND Ủy ban nhân dân phường Bắc Sơn tỉnh Thanh Hóa</v>
      </c>
      <c r="C1747" s="12" t="s">
        <v>342</v>
      </c>
      <c r="F1747" s="5"/>
      <c r="G1747" s="5"/>
      <c r="H1747" s="5"/>
      <c r="I1747" s="2"/>
      <c r="J1747" s="2"/>
      <c r="K1747" s="2"/>
      <c r="L1747" s="2"/>
      <c r="M1747" s="2"/>
      <c r="N1747" s="5"/>
      <c r="O1747" s="5"/>
      <c r="P1747" s="5"/>
      <c r="Q1747" s="5"/>
    </row>
    <row r="1748" spans="1:17" ht="30" customHeight="1" x14ac:dyDescent="0.25">
      <c r="A1748" s="2">
        <v>10747</v>
      </c>
      <c r="B1748" s="3" t="str">
        <f>HYPERLINK("https://www.facebook.com/p/C%C3%B4ng-an-ph%C6%B0%E1%BB%9Dng-Ba-%C4%90%C3%ACnh-TP-Thanh-H%C3%B3a-100063961240575/", "Công an phường Ba Đình tỉnh Thanh Hóa")</f>
        <v>Công an phường Ba Đình tỉnh Thanh Hóa</v>
      </c>
      <c r="C1748" s="12" t="s">
        <v>342</v>
      </c>
      <c r="D1748" s="13" t="s">
        <v>343</v>
      </c>
      <c r="F1748" s="5"/>
      <c r="G1748" s="5"/>
      <c r="H1748" s="5"/>
      <c r="I1748" s="2"/>
      <c r="J1748" s="2"/>
      <c r="K1748" s="2"/>
      <c r="L1748" s="2"/>
      <c r="M1748" s="2"/>
      <c r="N1748" s="5"/>
      <c r="O1748" s="5"/>
      <c r="P1748" s="5"/>
      <c r="Q1748" s="5"/>
    </row>
    <row r="1749" spans="1:17" ht="30" customHeight="1" x14ac:dyDescent="0.25">
      <c r="A1749" s="2">
        <v>10748</v>
      </c>
      <c r="B1749" s="3" t="str">
        <f>HYPERLINK("http://badinh.tpthanhhoa.thanhhoa.gov.vn/uy-ban-nhan-dan", "UBND Ủy ban nhân dân phường Ba Đình tỉnh Thanh Hóa")</f>
        <v>UBND Ủy ban nhân dân phường Ba Đình tỉnh Thanh Hóa</v>
      </c>
      <c r="C1749" s="12" t="s">
        <v>342</v>
      </c>
      <c r="F1749" s="5"/>
      <c r="G1749" s="5"/>
      <c r="H1749" s="5"/>
      <c r="I1749" s="2"/>
      <c r="J1749" s="2"/>
      <c r="K1749" s="2"/>
      <c r="L1749" s="2"/>
      <c r="M1749" s="2"/>
      <c r="N1749" s="5"/>
      <c r="O1749" s="5"/>
      <c r="P1749" s="5"/>
      <c r="Q1749" s="5"/>
    </row>
    <row r="1750" spans="1:17" ht="30" customHeight="1" x14ac:dyDescent="0.25">
      <c r="A1750" s="2">
        <v>10749</v>
      </c>
      <c r="B1750" s="3" t="str">
        <f>HYPERLINK("https://www.facebook.com/capLamSon/?locale=vi_VN", "Công an phường Lam Sơn tỉnh Thanh Hóa")</f>
        <v>Công an phường Lam Sơn tỉnh Thanh Hóa</v>
      </c>
      <c r="C1750" s="12" t="s">
        <v>342</v>
      </c>
      <c r="D1750" s="13" t="s">
        <v>343</v>
      </c>
      <c r="F1750" s="5"/>
      <c r="G1750" s="5"/>
      <c r="H1750" s="5"/>
      <c r="I1750" s="2"/>
      <c r="J1750" s="2"/>
      <c r="K1750" s="2"/>
      <c r="L1750" s="2"/>
      <c r="M1750" s="2"/>
      <c r="N1750" s="5"/>
      <c r="O1750" s="5"/>
      <c r="P1750" s="5"/>
      <c r="Q1750" s="5"/>
    </row>
    <row r="1751" spans="1:17" ht="30" customHeight="1" x14ac:dyDescent="0.25">
      <c r="A1751" s="2">
        <v>10750</v>
      </c>
      <c r="B1751" s="3" t="str">
        <f>HYPERLINK("https://lamson.bimson.thanhhoa.gov.vn/", "UBND Ủy ban nhân dân phường Lam Sơn tỉnh Thanh Hóa")</f>
        <v>UBND Ủy ban nhân dân phường Lam Sơn tỉnh Thanh Hóa</v>
      </c>
      <c r="C1751" s="12" t="s">
        <v>342</v>
      </c>
      <c r="F1751" s="5"/>
      <c r="G1751" s="5"/>
      <c r="H1751" s="5"/>
      <c r="I1751" s="2"/>
      <c r="J1751" s="2"/>
      <c r="K1751" s="2"/>
      <c r="L1751" s="2"/>
      <c r="M1751" s="2"/>
      <c r="N1751" s="5"/>
      <c r="O1751" s="5"/>
      <c r="P1751" s="5"/>
      <c r="Q1751" s="5"/>
    </row>
    <row r="1752" spans="1:17" ht="30" customHeight="1" x14ac:dyDescent="0.25">
      <c r="A1752" s="2">
        <v>10751</v>
      </c>
      <c r="B1752" s="3" t="str">
        <f>HYPERLINK("https://www.facebook.com/conganphuongngoctraotpth/", "Công an phường Ngọc Trạo tỉnh Thanh Hóa")</f>
        <v>Công an phường Ngọc Trạo tỉnh Thanh Hóa</v>
      </c>
      <c r="C1752" s="12" t="s">
        <v>342</v>
      </c>
      <c r="D1752" s="11" t="s">
        <v>343</v>
      </c>
      <c r="F1752" s="5"/>
      <c r="G1752" s="5"/>
      <c r="H1752" s="5"/>
      <c r="I1752" s="2"/>
      <c r="J1752" s="2"/>
      <c r="K1752" s="2"/>
      <c r="L1752" s="2"/>
      <c r="M1752" s="2"/>
      <c r="N1752" s="5"/>
      <c r="O1752" s="5"/>
      <c r="P1752" s="5"/>
      <c r="Q1752" s="5"/>
    </row>
    <row r="1753" spans="1:17" ht="30" customHeight="1" x14ac:dyDescent="0.25">
      <c r="A1753" s="2">
        <v>10752</v>
      </c>
      <c r="B1753" s="3" t="str">
        <f>HYPERLINK("https://ngoctrao.bimson.thanhhoa.gov.vn/", "UBND Ủy ban nhân dân phường Ngọc Trạo tỉnh Thanh Hóa")</f>
        <v>UBND Ủy ban nhân dân phường Ngọc Trạo tỉnh Thanh Hóa</v>
      </c>
      <c r="C1753" s="12" t="s">
        <v>342</v>
      </c>
      <c r="F1753" s="5"/>
      <c r="G1753" s="5"/>
      <c r="H1753" s="5"/>
      <c r="I1753" s="2"/>
      <c r="J1753" s="2"/>
      <c r="K1753" s="2"/>
      <c r="L1753" s="2"/>
      <c r="M1753" s="2"/>
      <c r="N1753" s="5"/>
      <c r="O1753" s="5"/>
      <c r="P1753" s="5"/>
      <c r="Q1753" s="5"/>
    </row>
    <row r="1754" spans="1:17" ht="30" customHeight="1" x14ac:dyDescent="0.25">
      <c r="A1754" s="2">
        <v>10753</v>
      </c>
      <c r="B1754" s="3" t="str">
        <f>HYPERLINK("https://www.facebook.com/conganphuongdongson/", "Công an phường Đông Sơn tỉnh Thanh Hóa")</f>
        <v>Công an phường Đông Sơn tỉnh Thanh Hóa</v>
      </c>
      <c r="C1754" s="12" t="s">
        <v>342</v>
      </c>
      <c r="D1754" s="13" t="s">
        <v>343</v>
      </c>
      <c r="F1754" s="5"/>
      <c r="G1754" s="5"/>
      <c r="H1754" s="5"/>
      <c r="I1754" s="2"/>
      <c r="J1754" s="2"/>
      <c r="K1754" s="2"/>
      <c r="L1754" s="2"/>
      <c r="M1754" s="2"/>
      <c r="N1754" s="5"/>
      <c r="O1754" s="5"/>
      <c r="P1754" s="5"/>
      <c r="Q1754" s="5"/>
    </row>
    <row r="1755" spans="1:17" ht="30" customHeight="1" x14ac:dyDescent="0.25">
      <c r="A1755" s="2">
        <v>10754</v>
      </c>
      <c r="B1755" s="3" t="str">
        <f>HYPERLINK("https://dongson.bimson.thanhhoa.gov.vn/", "UBND Ủy ban nhân dân phường Đông Sơn tỉnh Thanh Hóa")</f>
        <v>UBND Ủy ban nhân dân phường Đông Sơn tỉnh Thanh Hóa</v>
      </c>
      <c r="C1755" s="12" t="s">
        <v>342</v>
      </c>
      <c r="F1755" s="5"/>
      <c r="G1755" s="5"/>
      <c r="H1755" s="5"/>
      <c r="I1755" s="2"/>
      <c r="J1755" s="2"/>
      <c r="K1755" s="2"/>
      <c r="L1755" s="2"/>
      <c r="M1755" s="2"/>
      <c r="N1755" s="5"/>
      <c r="O1755" s="5"/>
      <c r="P1755" s="5"/>
      <c r="Q1755" s="5"/>
    </row>
    <row r="1756" spans="1:17" ht="30" customHeight="1" x14ac:dyDescent="0.25">
      <c r="A1756" s="2">
        <v>10755</v>
      </c>
      <c r="B1756" s="3" t="str">
        <f>HYPERLINK("https://www.facebook.com/p/C%C3%B4ng-an-ph%C6%B0%E1%BB%9Dng-Ph%C3%BA-S%C6%A1n-th%C3%A0nh-ph%E1%BB%91-Thanh-H%C3%B3a-100063458289968/?locale=vi_VN", "Công an phường Phú Sơn tỉnh Thanh Hóa")</f>
        <v>Công an phường Phú Sơn tỉnh Thanh Hóa</v>
      </c>
      <c r="C1756" s="12" t="s">
        <v>342</v>
      </c>
      <c r="D1756" s="13" t="s">
        <v>343</v>
      </c>
      <c r="F1756" s="5"/>
      <c r="G1756" s="5"/>
      <c r="H1756" s="5"/>
      <c r="I1756" s="2"/>
      <c r="J1756" s="2"/>
      <c r="K1756" s="2"/>
      <c r="L1756" s="2"/>
      <c r="M1756" s="2"/>
      <c r="N1756" s="5"/>
      <c r="O1756" s="5"/>
      <c r="P1756" s="5"/>
      <c r="Q1756" s="5"/>
    </row>
    <row r="1757" spans="1:17" ht="30" customHeight="1" x14ac:dyDescent="0.25">
      <c r="A1757" s="2">
        <v>10756</v>
      </c>
      <c r="B1757" s="3" t="str">
        <f>HYPERLINK("https://phuson.bimson.thanhhoa.gov.vn/", "UBND Ủy ban nhân dân phường Phú Sơn tỉnh Thanh Hóa")</f>
        <v>UBND Ủy ban nhân dân phường Phú Sơn tỉnh Thanh Hóa</v>
      </c>
      <c r="C1757" s="12" t="s">
        <v>342</v>
      </c>
      <c r="F1757" s="5"/>
      <c r="G1757" s="5"/>
      <c r="H1757" s="5"/>
      <c r="I1757" s="2"/>
      <c r="J1757" s="2"/>
      <c r="K1757" s="2"/>
      <c r="L1757" s="2"/>
      <c r="M1757" s="2"/>
      <c r="N1757" s="5"/>
      <c r="O1757" s="5"/>
      <c r="P1757" s="5"/>
      <c r="Q1757" s="5"/>
    </row>
    <row r="1758" spans="1:17" ht="30" customHeight="1" x14ac:dyDescent="0.25">
      <c r="A1758" s="2">
        <v>10757</v>
      </c>
      <c r="B1758" s="1" t="str">
        <f>HYPERLINK("https://www.facebook.com/profile.php?id=100064039745299", "Công an xã Quang Trung tỉnh Thanh Hóa")</f>
        <v>Công an xã Quang Trung tỉnh Thanh Hóa</v>
      </c>
      <c r="C1758" s="12" t="s">
        <v>342</v>
      </c>
      <c r="D1758" s="13" t="s">
        <v>343</v>
      </c>
      <c r="F1758" s="5"/>
      <c r="G1758" s="5"/>
      <c r="H1758" s="5"/>
      <c r="I1758" s="2"/>
      <c r="J1758" s="2"/>
      <c r="K1758" s="2"/>
      <c r="L1758" s="2"/>
      <c r="M1758" s="2"/>
      <c r="N1758" s="5"/>
      <c r="O1758" s="5"/>
      <c r="P1758" s="5"/>
      <c r="Q1758" s="5"/>
    </row>
    <row r="1759" spans="1:17" ht="30" customHeight="1" x14ac:dyDescent="0.25">
      <c r="A1759" s="2">
        <v>10758</v>
      </c>
      <c r="B1759" s="3" t="str">
        <f>HYPERLINK("https://quangtrung.bimson.thanhhoa.gov.vn/", "UBND Ủy ban nhân dân xã Quang Trung tỉnh Thanh Hóa")</f>
        <v>UBND Ủy ban nhân dân xã Quang Trung tỉnh Thanh Hóa</v>
      </c>
      <c r="C1759" s="12" t="s">
        <v>342</v>
      </c>
      <c r="F1759" s="5"/>
      <c r="G1759" s="5"/>
      <c r="H1759" s="5"/>
      <c r="I1759" s="2"/>
      <c r="J1759" s="2"/>
      <c r="K1759" s="2"/>
      <c r="L1759" s="2"/>
      <c r="M1759" s="2"/>
      <c r="N1759" s="5"/>
      <c r="O1759" s="5"/>
      <c r="P1759" s="5"/>
      <c r="Q1759" s="5"/>
    </row>
    <row r="1760" spans="1:17" ht="30" customHeight="1" x14ac:dyDescent="0.25">
      <c r="A1760" s="2">
        <v>10759</v>
      </c>
      <c r="B1760" s="1" t="str">
        <f>HYPERLINK("", "Công an xã Hà Lan tỉnh Thanh Hóa")</f>
        <v>Công an xã Hà Lan tỉnh Thanh Hóa</v>
      </c>
      <c r="C1760" s="13" t="s">
        <v>342</v>
      </c>
      <c r="F1760" s="5"/>
      <c r="G1760" s="5"/>
      <c r="H1760" s="5"/>
      <c r="I1760" s="2"/>
      <c r="J1760" s="2"/>
      <c r="K1760" s="2"/>
      <c r="L1760" s="2"/>
      <c r="M1760" s="2"/>
      <c r="N1760" s="5"/>
      <c r="O1760" s="5"/>
      <c r="P1760" s="5"/>
      <c r="Q1760" s="5"/>
    </row>
    <row r="1761" spans="1:17" ht="30" customHeight="1" x14ac:dyDescent="0.25">
      <c r="A1761" s="2">
        <v>10760</v>
      </c>
      <c r="B1761" s="3" t="str">
        <f>HYPERLINK("https://bimson.thanhhoa.gov.vn/web/trang-chu/bo-may-hanh-chinh/cac-phuong-xa/xa-ha-lan.html", "UBND Ủy ban nhân dân xã Hà Lan tỉnh Thanh Hóa")</f>
        <v>UBND Ủy ban nhân dân xã Hà Lan tỉnh Thanh Hóa</v>
      </c>
      <c r="C1761" s="12" t="s">
        <v>342</v>
      </c>
      <c r="F1761" s="5"/>
      <c r="G1761" s="5"/>
      <c r="H1761" s="5"/>
      <c r="I1761" s="2"/>
      <c r="J1761" s="2"/>
      <c r="K1761" s="2"/>
      <c r="L1761" s="2"/>
      <c r="M1761" s="2"/>
      <c r="N1761" s="5"/>
      <c r="O1761" s="5"/>
      <c r="P1761" s="5"/>
      <c r="Q1761" s="5"/>
    </row>
    <row r="1762" spans="1:17" ht="30" customHeight="1" x14ac:dyDescent="0.25">
      <c r="A1762" s="2">
        <v>10761</v>
      </c>
      <c r="B1762" s="3" t="str">
        <f>HYPERLINK("https://www.facebook.com/p/C%C3%B4ng-an-ph%C6%B0%E1%BB%9Dng-Trung-S%C6%A1n-TP-S%E1%BA%A7m-S%C6%A1n-100059595613149/", "Công an phường Trung Sơn tỉnh Thanh Hóa")</f>
        <v>Công an phường Trung Sơn tỉnh Thanh Hóa</v>
      </c>
      <c r="C1762" s="12" t="s">
        <v>342</v>
      </c>
      <c r="D1762" s="11" t="s">
        <v>343</v>
      </c>
      <c r="F1762" s="5"/>
      <c r="G1762" s="5"/>
      <c r="H1762" s="5"/>
      <c r="I1762" s="2"/>
      <c r="J1762" s="2"/>
      <c r="K1762" s="2"/>
      <c r="L1762" s="2"/>
      <c r="M1762" s="2"/>
      <c r="N1762" s="5"/>
      <c r="O1762" s="5"/>
      <c r="P1762" s="5"/>
      <c r="Q1762" s="5"/>
    </row>
    <row r="1763" spans="1:17" ht="30" customHeight="1" x14ac:dyDescent="0.25">
      <c r="A1763" s="2">
        <v>10762</v>
      </c>
      <c r="B1763" s="3" t="str">
        <f>HYPERLINK("https://trungson.samson.thanhhoa.gov.vn/", "UBND Ủy ban nhân dân phường Trung Sơn tỉnh Thanh Hóa")</f>
        <v>UBND Ủy ban nhân dân phường Trung Sơn tỉnh Thanh Hóa</v>
      </c>
      <c r="C1763" s="12" t="s">
        <v>342</v>
      </c>
      <c r="F1763" s="5"/>
      <c r="G1763" s="5"/>
      <c r="H1763" s="5"/>
      <c r="I1763" s="2"/>
      <c r="J1763" s="2"/>
      <c r="K1763" s="2"/>
      <c r="L1763" s="2"/>
      <c r="M1763" s="2"/>
      <c r="N1763" s="5"/>
      <c r="O1763" s="5"/>
      <c r="P1763" s="5"/>
      <c r="Q1763" s="5"/>
    </row>
    <row r="1764" spans="1:17" ht="30" customHeight="1" x14ac:dyDescent="0.25">
      <c r="A1764" s="2">
        <v>10763</v>
      </c>
      <c r="B1764" s="3" t="str">
        <f>HYPERLINK("https://www.facebook.com/p/C%C3%B4ng-an-ph%C6%B0%E1%BB%9Dng-B%E1%BA%AFc-S%C6%A1n-th%E1%BB%8B-x%C3%A3-B%E1%BB%89m-S%C6%A1n-Thanh-Ho%C3%A1-100064599529703/", "Công an phường Bắc Sơn tỉnh Thanh Hóa")</f>
        <v>Công an phường Bắc Sơn tỉnh Thanh Hóa</v>
      </c>
      <c r="C1764" s="12" t="s">
        <v>342</v>
      </c>
      <c r="D1764" s="13" t="s">
        <v>343</v>
      </c>
      <c r="F1764" s="5"/>
      <c r="G1764" s="5"/>
      <c r="H1764" s="5"/>
      <c r="I1764" s="2"/>
      <c r="J1764" s="2"/>
      <c r="K1764" s="2"/>
      <c r="L1764" s="2"/>
      <c r="M1764" s="2"/>
      <c r="N1764" s="5"/>
      <c r="O1764" s="5"/>
      <c r="P1764" s="5"/>
      <c r="Q1764" s="5"/>
    </row>
    <row r="1765" spans="1:17" ht="30" customHeight="1" x14ac:dyDescent="0.25">
      <c r="A1765" s="2">
        <v>10764</v>
      </c>
      <c r="B1765" s="3" t="str">
        <f>HYPERLINK("https://bacson.bimson.thanhhoa.gov.vn/", "UBND Ủy ban nhân dân phường Bắc Sơn tỉnh Thanh Hóa")</f>
        <v>UBND Ủy ban nhân dân phường Bắc Sơn tỉnh Thanh Hóa</v>
      </c>
      <c r="C1765" s="12" t="s">
        <v>342</v>
      </c>
      <c r="F1765" s="5"/>
      <c r="G1765" s="5"/>
      <c r="H1765" s="5"/>
      <c r="I1765" s="2"/>
      <c r="J1765" s="2"/>
      <c r="K1765" s="2"/>
      <c r="L1765" s="2"/>
      <c r="M1765" s="2"/>
      <c r="N1765" s="5"/>
      <c r="O1765" s="5"/>
      <c r="P1765" s="5"/>
      <c r="Q1765" s="5"/>
    </row>
    <row r="1766" spans="1:17" ht="30" customHeight="1" x14ac:dyDescent="0.25">
      <c r="A1766" s="2">
        <v>10765</v>
      </c>
      <c r="B1766" s="3" t="str">
        <f>HYPERLINK("https://www.facebook.com/truongson.samson.thanhhoa.gov.vn/", "Công an phường Trường Sơn tỉnh Thanh Hóa")</f>
        <v>Công an phường Trường Sơn tỉnh Thanh Hóa</v>
      </c>
      <c r="C1766" s="12" t="s">
        <v>342</v>
      </c>
      <c r="F1766" s="5"/>
      <c r="G1766" s="5"/>
      <c r="H1766" s="5"/>
      <c r="I1766" s="2"/>
      <c r="J1766" s="2"/>
      <c r="K1766" s="2"/>
      <c r="L1766" s="2"/>
      <c r="M1766" s="2"/>
      <c r="N1766" s="5"/>
      <c r="O1766" s="5"/>
      <c r="P1766" s="5"/>
      <c r="Q1766" s="5"/>
    </row>
    <row r="1767" spans="1:17" ht="30" customHeight="1" x14ac:dyDescent="0.25">
      <c r="A1767" s="2">
        <v>10766</v>
      </c>
      <c r="B1767" s="3" t="str">
        <f>HYPERLINK("https://truongson.samson.thanhhoa.gov.vn/", "UBND Ủy ban nhân dân phường Trường Sơn tỉnh Thanh Hóa")</f>
        <v>UBND Ủy ban nhân dân phường Trường Sơn tỉnh Thanh Hóa</v>
      </c>
      <c r="C1767" s="12" t="s">
        <v>342</v>
      </c>
      <c r="F1767" s="5"/>
      <c r="G1767" s="5"/>
      <c r="H1767" s="5"/>
      <c r="I1767" s="2"/>
      <c r="J1767" s="2"/>
      <c r="K1767" s="2"/>
      <c r="L1767" s="2"/>
      <c r="M1767" s="2"/>
      <c r="N1767" s="5"/>
      <c r="O1767" s="5"/>
      <c r="P1767" s="5"/>
      <c r="Q1767" s="5"/>
    </row>
    <row r="1768" spans="1:17" ht="30" customHeight="1" x14ac:dyDescent="0.25">
      <c r="A1768" s="2">
        <v>10767</v>
      </c>
      <c r="B1768" s="3" t="str">
        <f>HYPERLINK("https://www.facebook.com/policequangcu/", "Công an phường Quảng Cư tỉnh Thanh Hóa")</f>
        <v>Công an phường Quảng Cư tỉnh Thanh Hóa</v>
      </c>
      <c r="C1768" s="12" t="s">
        <v>342</v>
      </c>
      <c r="D1768" s="11" t="s">
        <v>343</v>
      </c>
      <c r="F1768" s="5"/>
      <c r="G1768" s="5"/>
      <c r="H1768" s="5"/>
      <c r="I1768" s="2"/>
      <c r="J1768" s="2"/>
      <c r="K1768" s="2"/>
      <c r="L1768" s="2"/>
      <c r="M1768" s="2"/>
      <c r="N1768" s="5"/>
      <c r="O1768" s="5"/>
      <c r="P1768" s="5"/>
      <c r="Q1768" s="5"/>
    </row>
    <row r="1769" spans="1:17" ht="30" customHeight="1" x14ac:dyDescent="0.25">
      <c r="A1769" s="2">
        <v>10768</v>
      </c>
      <c r="B1769" s="3" t="str">
        <f>HYPERLINK("https://quangcu.samson.thanhhoa.gov.vn/", "UBND Ủy ban nhân dân phường Quảng Cư tỉnh Thanh Hóa")</f>
        <v>UBND Ủy ban nhân dân phường Quảng Cư tỉnh Thanh Hóa</v>
      </c>
      <c r="C1769" s="12" t="s">
        <v>342</v>
      </c>
      <c r="F1769" s="5"/>
      <c r="G1769" s="5"/>
      <c r="H1769" s="5"/>
      <c r="I1769" s="2"/>
      <c r="J1769" s="2"/>
      <c r="K1769" s="2"/>
      <c r="L1769" s="2"/>
      <c r="M1769" s="2"/>
      <c r="N1769" s="5"/>
      <c r="O1769" s="5"/>
      <c r="P1769" s="5"/>
      <c r="Q1769" s="5"/>
    </row>
    <row r="1770" spans="1:17" ht="30" customHeight="1" x14ac:dyDescent="0.25">
      <c r="A1770" s="2">
        <v>10769</v>
      </c>
      <c r="B1770" s="3" t="str">
        <f>HYPERLINK("https://www.facebook.com/p/C%C3%94NG-AN-PH%C6%AF%E1%BB%9CNG-QU%E1%BA%A2NG-TI%E1%BA%BEN-100067973416405/", "Công an phường Quảng Tiến tỉnh Thanh Hóa")</f>
        <v>Công an phường Quảng Tiến tỉnh Thanh Hóa</v>
      </c>
      <c r="C1770" s="12" t="s">
        <v>342</v>
      </c>
      <c r="F1770" s="5"/>
      <c r="G1770" s="5"/>
      <c r="H1770" s="5"/>
      <c r="I1770" s="2"/>
      <c r="J1770" s="2"/>
      <c r="K1770" s="2"/>
      <c r="L1770" s="2"/>
      <c r="M1770" s="2"/>
      <c r="N1770" s="5"/>
      <c r="O1770" s="5"/>
      <c r="P1770" s="5"/>
      <c r="Q1770" s="5"/>
    </row>
    <row r="1771" spans="1:17" ht="30" customHeight="1" x14ac:dyDescent="0.25">
      <c r="A1771" s="2">
        <v>10770</v>
      </c>
      <c r="B1771" s="3" t="str">
        <f>HYPERLINK("https://quangtien.samson.thanhhoa.gov.vn/", "UBND Ủy ban nhân dân phường Quảng Tiến tỉnh Thanh Hóa")</f>
        <v>UBND Ủy ban nhân dân phường Quảng Tiến tỉnh Thanh Hóa</v>
      </c>
      <c r="C1771" s="12" t="s">
        <v>342</v>
      </c>
      <c r="F1771" s="5"/>
      <c r="G1771" s="5"/>
      <c r="H1771" s="5"/>
      <c r="I1771" s="2"/>
      <c r="J1771" s="2"/>
      <c r="K1771" s="2"/>
      <c r="L1771" s="2"/>
      <c r="M1771" s="2"/>
      <c r="N1771" s="5"/>
      <c r="O1771" s="5"/>
      <c r="P1771" s="5"/>
      <c r="Q1771" s="5"/>
    </row>
    <row r="1772" spans="1:17" ht="30" customHeight="1" x14ac:dyDescent="0.25">
      <c r="A1772" s="2">
        <v>10771</v>
      </c>
      <c r="B1772" s="3" t="str">
        <f>HYPERLINK("https://www.facebook.com/Conganquangminh/", "Công an xã Quảng Minh tỉnh Thanh Hóa")</f>
        <v>Công an xã Quảng Minh tỉnh Thanh Hóa</v>
      </c>
      <c r="C1772" s="12" t="s">
        <v>342</v>
      </c>
      <c r="D1772" s="13" t="s">
        <v>343</v>
      </c>
      <c r="F1772" s="5"/>
      <c r="G1772" s="5"/>
      <c r="H1772" s="5"/>
      <c r="I1772" s="2"/>
      <c r="J1772" s="2"/>
      <c r="K1772" s="2"/>
      <c r="L1772" s="2"/>
      <c r="M1772" s="2"/>
      <c r="N1772" s="5"/>
      <c r="O1772" s="5"/>
      <c r="P1772" s="5"/>
      <c r="Q1772" s="5"/>
    </row>
    <row r="1773" spans="1:17" ht="30" customHeight="1" x14ac:dyDescent="0.25">
      <c r="A1773" s="2">
        <v>10772</v>
      </c>
      <c r="B1773" s="3" t="str">
        <f>HYPERLINK("https://www.quangninh.gov.vn/", "UBND Ủy ban nhân dân xã Quảng Minh tỉnh Thanh Hóa")</f>
        <v>UBND Ủy ban nhân dân xã Quảng Minh tỉnh Thanh Hóa</v>
      </c>
      <c r="C1773" s="12" t="s">
        <v>342</v>
      </c>
      <c r="F1773" s="5"/>
      <c r="G1773" s="5"/>
      <c r="H1773" s="5"/>
      <c r="I1773" s="2"/>
      <c r="J1773" s="2"/>
      <c r="K1773" s="2"/>
      <c r="L1773" s="2"/>
      <c r="M1773" s="2"/>
      <c r="N1773" s="5"/>
      <c r="O1773" s="5"/>
      <c r="P1773" s="5"/>
      <c r="Q1773" s="5"/>
    </row>
    <row r="1774" spans="1:17" ht="30" customHeight="1" x14ac:dyDescent="0.25">
      <c r="A1774" s="2">
        <v>10773</v>
      </c>
      <c r="B1774" s="3" t="str">
        <f>HYPERLINK("https://www.facebook.com/p/C%C3%B4ng-an-x%C3%A3-Qu%E1%BA%A3ng-H%C3%B9ng-th%C3%A0nh-ph%E1%BB%91-S%E1%BA%A7m-S%C6%A1n-100063124425690/", "Công an xã Quảng Hùng tỉnh Thanh Hóa")</f>
        <v>Công an xã Quảng Hùng tỉnh Thanh Hóa</v>
      </c>
      <c r="C1774" s="12" t="s">
        <v>342</v>
      </c>
      <c r="F1774" s="5"/>
      <c r="G1774" s="5"/>
      <c r="H1774" s="5"/>
      <c r="I1774" s="2"/>
      <c r="J1774" s="2"/>
      <c r="K1774" s="2"/>
      <c r="L1774" s="2"/>
      <c r="M1774" s="2"/>
      <c r="N1774" s="5"/>
      <c r="O1774" s="5"/>
      <c r="P1774" s="5"/>
      <c r="Q1774" s="5"/>
    </row>
    <row r="1775" spans="1:17" ht="30" customHeight="1" x14ac:dyDescent="0.25">
      <c r="A1775" s="2">
        <v>10774</v>
      </c>
      <c r="B1775" s="3" t="str">
        <f>HYPERLINK("https://quanghung.samson.thanhhoa.gov.vn/", "UBND Ủy ban nhân dân xã Quảng Hùng tỉnh Thanh Hóa")</f>
        <v>UBND Ủy ban nhân dân xã Quảng Hùng tỉnh Thanh Hóa</v>
      </c>
      <c r="C1775" s="12" t="s">
        <v>342</v>
      </c>
      <c r="F1775" s="5"/>
      <c r="G1775" s="5"/>
      <c r="H1775" s="5"/>
      <c r="I1775" s="2"/>
      <c r="J1775" s="2"/>
      <c r="K1775" s="2"/>
      <c r="L1775" s="2"/>
      <c r="M1775" s="2"/>
      <c r="N1775" s="5"/>
      <c r="O1775" s="5"/>
      <c r="P1775" s="5"/>
      <c r="Q1775" s="5"/>
    </row>
    <row r="1776" spans="1:17" ht="30" customHeight="1" x14ac:dyDescent="0.25">
      <c r="A1776" s="2">
        <v>10775</v>
      </c>
      <c r="B1776" s="3" t="str">
        <f>HYPERLINK("https://www.facebook.com/p/C%C3%B4ng-an-ph%C6%B0%E1%BB%9Dng-Qu%E1%BA%A3ng-Th%E1%BB%8D-th%C3%A0nh-ph%E1%BB%91-S%E1%BA%A7m-S%C6%A1n-100064098489738/", "Công an phường Quảng Thọ tỉnh Thanh Hóa")</f>
        <v>Công an phường Quảng Thọ tỉnh Thanh Hóa</v>
      </c>
      <c r="C1776" s="12" t="s">
        <v>342</v>
      </c>
      <c r="D1776" s="11" t="s">
        <v>343</v>
      </c>
      <c r="F1776" s="5"/>
      <c r="G1776" s="5"/>
      <c r="H1776" s="5"/>
      <c r="I1776" s="2"/>
      <c r="J1776" s="2"/>
      <c r="K1776" s="2"/>
      <c r="L1776" s="2"/>
      <c r="M1776" s="2"/>
      <c r="N1776" s="5"/>
      <c r="O1776" s="5"/>
      <c r="P1776" s="5"/>
      <c r="Q1776" s="5"/>
    </row>
    <row r="1777" spans="1:17" ht="30" customHeight="1" x14ac:dyDescent="0.25">
      <c r="A1777" s="2">
        <v>10776</v>
      </c>
      <c r="B1777" s="3" t="str">
        <f>HYPERLINK("https://quangtho.samson.thanhhoa.gov.vn/", "UBND Ủy ban nhân dân phường Quảng Thọ tỉnh Thanh Hóa")</f>
        <v>UBND Ủy ban nhân dân phường Quảng Thọ tỉnh Thanh Hóa</v>
      </c>
      <c r="C1777" s="12" t="s">
        <v>342</v>
      </c>
      <c r="F1777" s="5"/>
      <c r="G1777" s="5"/>
      <c r="H1777" s="5"/>
      <c r="I1777" s="2"/>
      <c r="J1777" s="2"/>
      <c r="K1777" s="2"/>
      <c r="L1777" s="2"/>
      <c r="M1777" s="2"/>
      <c r="N1777" s="5"/>
      <c r="O1777" s="5"/>
      <c r="P1777" s="5"/>
      <c r="Q1777" s="5"/>
    </row>
    <row r="1778" spans="1:17" ht="30" customHeight="1" x14ac:dyDescent="0.25">
      <c r="A1778" s="2">
        <v>10777</v>
      </c>
      <c r="B1778" s="3" t="str">
        <f>HYPERLINK("https://www.facebook.com/capquangchau/", "Công an phường Quảng Châu tỉnh Thanh Hóa")</f>
        <v>Công an phường Quảng Châu tỉnh Thanh Hóa</v>
      </c>
      <c r="C1778" s="12" t="s">
        <v>342</v>
      </c>
      <c r="D1778" s="13" t="s">
        <v>343</v>
      </c>
      <c r="F1778" s="5"/>
      <c r="G1778" s="5"/>
      <c r="H1778" s="5"/>
      <c r="I1778" s="2"/>
      <c r="J1778" s="2"/>
      <c r="K1778" s="2"/>
      <c r="L1778" s="2"/>
      <c r="M1778" s="2"/>
      <c r="N1778" s="5"/>
      <c r="O1778" s="5"/>
      <c r="P1778" s="5"/>
      <c r="Q1778" s="5"/>
    </row>
    <row r="1779" spans="1:17" ht="30" customHeight="1" x14ac:dyDescent="0.25">
      <c r="A1779" s="2">
        <v>10778</v>
      </c>
      <c r="B1779" s="3" t="str">
        <f>HYPERLINK("https://quangchau.samson.thanhhoa.gov.vn/", "UBND Ủy ban nhân dân phường Quảng Châu tỉnh Thanh Hóa")</f>
        <v>UBND Ủy ban nhân dân phường Quảng Châu tỉnh Thanh Hóa</v>
      </c>
      <c r="C1779" s="12" t="s">
        <v>342</v>
      </c>
      <c r="F1779" s="5"/>
      <c r="G1779" s="5"/>
      <c r="H1779" s="5"/>
      <c r="I1779" s="2"/>
      <c r="J1779" s="2"/>
      <c r="K1779" s="2"/>
      <c r="L1779" s="2"/>
      <c r="M1779" s="2"/>
      <c r="N1779" s="5"/>
      <c r="O1779" s="5"/>
      <c r="P1779" s="5"/>
      <c r="Q1779" s="5"/>
    </row>
    <row r="1780" spans="1:17" ht="30" customHeight="1" x14ac:dyDescent="0.25">
      <c r="A1780" s="2">
        <v>10779</v>
      </c>
      <c r="B1780" s="3" t="str">
        <f>HYPERLINK("https://www.facebook.com/p/C%C3%B4ng-an-Ph%C6%B0%E1%BB%9Dng-Qu%E1%BA%A3ng-Vinh-TP-S%E1%BA%A7m-S%C6%A1n-100063519010262/", "Công an phường Quảng Vinh tỉnh Thanh Hóa")</f>
        <v>Công an phường Quảng Vinh tỉnh Thanh Hóa</v>
      </c>
      <c r="C1780" s="12" t="s">
        <v>342</v>
      </c>
      <c r="D1780" s="11" t="s">
        <v>343</v>
      </c>
      <c r="F1780" s="5"/>
      <c r="G1780" s="5"/>
      <c r="H1780" s="5"/>
      <c r="I1780" s="2"/>
      <c r="J1780" s="2"/>
      <c r="K1780" s="2"/>
      <c r="L1780" s="2"/>
      <c r="M1780" s="2"/>
      <c r="N1780" s="5"/>
      <c r="O1780" s="5"/>
      <c r="P1780" s="5"/>
      <c r="Q1780" s="5"/>
    </row>
    <row r="1781" spans="1:17" ht="30" customHeight="1" x14ac:dyDescent="0.25">
      <c r="A1781" s="2">
        <v>10780</v>
      </c>
      <c r="B1781" s="3" t="str">
        <f>HYPERLINK("https://quangvinh.samson.thanhhoa.gov.vn/", "UBND Ủy ban nhân dân phường Quảng Vinh tỉnh Thanh Hóa")</f>
        <v>UBND Ủy ban nhân dân phường Quảng Vinh tỉnh Thanh Hóa</v>
      </c>
      <c r="C1781" s="12" t="s">
        <v>342</v>
      </c>
      <c r="F1781" s="5"/>
      <c r="G1781" s="5"/>
      <c r="H1781" s="5"/>
      <c r="I1781" s="2"/>
      <c r="J1781" s="2"/>
      <c r="K1781" s="2"/>
      <c r="L1781" s="2"/>
      <c r="M1781" s="2"/>
      <c r="N1781" s="5"/>
      <c r="O1781" s="5"/>
      <c r="P1781" s="5"/>
      <c r="Q1781" s="5"/>
    </row>
    <row r="1782" spans="1:17" ht="30" customHeight="1" x14ac:dyDescent="0.25">
      <c r="A1782" s="2">
        <v>10781</v>
      </c>
      <c r="B1782" s="3" t="str">
        <f>HYPERLINK("https://www.facebook.com/p/C%C3%B4ng-an-x%C3%A3-Qu%E1%BA%A3ng-%C4%90%E1%BA%A1i-TP-S%E1%BA%A7m-S%C6%A1n-Thanh-Ho%C3%A1-100069221439540/", "Công an xã Quảng Đại tỉnh Thanh Hóa")</f>
        <v>Công an xã Quảng Đại tỉnh Thanh Hóa</v>
      </c>
      <c r="C1782" s="12" t="s">
        <v>342</v>
      </c>
      <c r="D1782" s="11" t="s">
        <v>343</v>
      </c>
      <c r="F1782" s="5"/>
      <c r="G1782" s="5"/>
      <c r="H1782" s="5"/>
      <c r="I1782" s="2"/>
      <c r="J1782" s="2"/>
      <c r="K1782" s="2"/>
      <c r="L1782" s="2"/>
      <c r="M1782" s="2"/>
      <c r="N1782" s="5"/>
      <c r="O1782" s="5"/>
      <c r="P1782" s="5"/>
      <c r="Q1782" s="5"/>
    </row>
    <row r="1783" spans="1:17" ht="30" customHeight="1" x14ac:dyDescent="0.25">
      <c r="A1783" s="2">
        <v>10782</v>
      </c>
      <c r="B1783" s="3" t="str">
        <f>HYPERLINK("https://quangdai.samson.thanhhoa.gov.vn/", "UBND Ủy ban nhân dân xã Quảng Đại tỉnh Thanh Hóa")</f>
        <v>UBND Ủy ban nhân dân xã Quảng Đại tỉnh Thanh Hóa</v>
      </c>
      <c r="C1783" s="12" t="s">
        <v>342</v>
      </c>
      <c r="F1783" s="5"/>
      <c r="G1783" s="5"/>
      <c r="H1783" s="5"/>
      <c r="I1783" s="2"/>
      <c r="J1783" s="2"/>
      <c r="K1783" s="2"/>
      <c r="L1783" s="2"/>
      <c r="M1783" s="2"/>
      <c r="N1783" s="5"/>
      <c r="O1783" s="5"/>
      <c r="P1783" s="5"/>
      <c r="Q1783" s="5"/>
    </row>
    <row r="1784" spans="1:17" ht="30" customHeight="1" x14ac:dyDescent="0.25">
      <c r="A1784" s="2">
        <v>10783</v>
      </c>
      <c r="B1784" s="1" t="str">
        <f>HYPERLINK("", "Công an thị trấn Mường Lát tỉnh Thanh Hóa")</f>
        <v>Công an thị trấn Mường Lát tỉnh Thanh Hóa</v>
      </c>
      <c r="C1784" s="12" t="s">
        <v>342</v>
      </c>
      <c r="D1784" s="13"/>
      <c r="F1784" s="5"/>
      <c r="G1784" s="5"/>
      <c r="H1784" s="5"/>
      <c r="I1784" s="2"/>
      <c r="J1784" s="2"/>
      <c r="K1784" s="2"/>
      <c r="L1784" s="2"/>
      <c r="M1784" s="2"/>
      <c r="N1784" s="5"/>
      <c r="O1784" s="5"/>
      <c r="P1784" s="5"/>
      <c r="Q1784" s="5"/>
    </row>
    <row r="1785" spans="1:17" ht="30" customHeight="1" x14ac:dyDescent="0.25">
      <c r="A1785" s="2">
        <v>10784</v>
      </c>
      <c r="B1785" s="3" t="str">
        <f>HYPERLINK("https://thitran.muonglat.thanhhoa.gov.vn/", "UBND Ủy ban nhân dân thị trấn Mường Lát tỉnh Thanh Hóa")</f>
        <v>UBND Ủy ban nhân dân thị trấn Mường Lát tỉnh Thanh Hóa</v>
      </c>
      <c r="C1785" s="12" t="s">
        <v>342</v>
      </c>
      <c r="F1785" s="5"/>
      <c r="G1785" s="5"/>
      <c r="H1785" s="5"/>
      <c r="I1785" s="2"/>
      <c r="J1785" s="2"/>
      <c r="K1785" s="2"/>
      <c r="L1785" s="2"/>
      <c r="M1785" s="2"/>
      <c r="N1785" s="5"/>
      <c r="O1785" s="5"/>
      <c r="P1785" s="5"/>
      <c r="Q1785" s="5"/>
    </row>
    <row r="1786" spans="1:17" ht="30" customHeight="1" x14ac:dyDescent="0.25">
      <c r="A1786" s="2">
        <v>10785</v>
      </c>
      <c r="B1786" s="3" t="str">
        <f>HYPERLINK("https://www.facebook.com/p/C%C3%B4ng-an-x%C3%A3-Tam-Chung-huy%E1%BB%87n-M%C6%B0%E1%BB%9Dng-L%C3%A1t-61550281776266/", "Công an xã Tam Chung tỉnh Thanh Hóa")</f>
        <v>Công an xã Tam Chung tỉnh Thanh Hóa</v>
      </c>
      <c r="C1786" s="12" t="s">
        <v>342</v>
      </c>
      <c r="D1786" s="11" t="s">
        <v>343</v>
      </c>
      <c r="F1786" s="5"/>
      <c r="G1786" s="5"/>
      <c r="H1786" s="5"/>
      <c r="I1786" s="2"/>
      <c r="J1786" s="2"/>
      <c r="K1786" s="2"/>
      <c r="L1786" s="2"/>
      <c r="M1786" s="2"/>
      <c r="N1786" s="5"/>
      <c r="O1786" s="5"/>
      <c r="P1786" s="5"/>
      <c r="Q1786" s="5"/>
    </row>
    <row r="1787" spans="1:17" ht="30" customHeight="1" x14ac:dyDescent="0.25">
      <c r="A1787" s="2">
        <v>10786</v>
      </c>
      <c r="B1787" s="3" t="str">
        <f>HYPERLINK("https://tamchung.muonglat.thanhhoa.gov.vn/", "UBND Ủy ban nhân dân xã Tam Chung tỉnh Thanh Hóa")</f>
        <v>UBND Ủy ban nhân dân xã Tam Chung tỉnh Thanh Hóa</v>
      </c>
      <c r="C1787" s="12" t="s">
        <v>342</v>
      </c>
      <c r="F1787" s="5"/>
      <c r="G1787" s="5"/>
      <c r="H1787" s="5"/>
      <c r="I1787" s="2"/>
      <c r="J1787" s="2"/>
      <c r="K1787" s="2"/>
      <c r="L1787" s="2"/>
      <c r="M1787" s="2"/>
      <c r="N1787" s="5"/>
      <c r="O1787" s="5"/>
      <c r="P1787" s="5"/>
      <c r="Q1787" s="5"/>
    </row>
    <row r="1788" spans="1:17" ht="30" customHeight="1" x14ac:dyDescent="0.25">
      <c r="A1788" s="2">
        <v>10787</v>
      </c>
      <c r="B1788" s="3" t="s">
        <v>314</v>
      </c>
      <c r="C1788" s="14" t="s">
        <v>1</v>
      </c>
      <c r="F1788" s="5"/>
      <c r="G1788" s="5"/>
      <c r="H1788" s="5"/>
      <c r="I1788" s="2"/>
      <c r="J1788" s="2"/>
      <c r="K1788" s="2"/>
      <c r="L1788" s="2"/>
      <c r="M1788" s="2"/>
      <c r="N1788" s="5"/>
      <c r="O1788" s="5"/>
      <c r="P1788" s="5"/>
      <c r="Q1788" s="5"/>
    </row>
    <row r="1789" spans="1:17" ht="30" customHeight="1" x14ac:dyDescent="0.25">
      <c r="A1789" s="2">
        <v>10788</v>
      </c>
      <c r="B1789" s="3" t="str">
        <f>HYPERLINK("https://qppl.thanhhoa.gov.vn/vbpq_thanhhoa.nsf/A7B541B086751251472585E3003854AE/$file/DT-VBDTPT437822694-9-20201600053577170chanth14.09.2020_10h25p33_quyenpd_14-09-2020-14-20-25_signed.pdf", "UBND Ủy ban nhân dân xã Tén Tằn tỉnh Thanh Hóa")</f>
        <v>UBND Ủy ban nhân dân xã Tén Tằn tỉnh Thanh Hóa</v>
      </c>
      <c r="C1789" s="12" t="s">
        <v>342</v>
      </c>
      <c r="F1789" s="5"/>
      <c r="G1789" s="5"/>
      <c r="H1789" s="5"/>
      <c r="I1789" s="2"/>
      <c r="J1789" s="2"/>
      <c r="K1789" s="2"/>
      <c r="L1789" s="2"/>
      <c r="M1789" s="2"/>
      <c r="N1789" s="5"/>
      <c r="O1789" s="5"/>
      <c r="P1789" s="5"/>
      <c r="Q1789" s="5"/>
    </row>
    <row r="1790" spans="1:17" ht="30" customHeight="1" x14ac:dyDescent="0.25">
      <c r="A1790" s="2">
        <v>10789</v>
      </c>
      <c r="B1790" s="3" t="s">
        <v>315</v>
      </c>
      <c r="C1790" s="14" t="s">
        <v>1</v>
      </c>
      <c r="D1790" s="13" t="s">
        <v>343</v>
      </c>
      <c r="F1790" s="5"/>
      <c r="G1790" s="5"/>
      <c r="H1790" s="5"/>
      <c r="I1790" s="2"/>
      <c r="J1790" s="2"/>
      <c r="K1790" s="2"/>
      <c r="L1790" s="2"/>
      <c r="M1790" s="2"/>
      <c r="N1790" s="5"/>
      <c r="O1790" s="5"/>
      <c r="P1790" s="5"/>
      <c r="Q1790" s="5"/>
    </row>
    <row r="1791" spans="1:17" ht="30" customHeight="1" x14ac:dyDescent="0.25">
      <c r="A1791" s="2">
        <v>10790</v>
      </c>
      <c r="B1791" s="3" t="str">
        <f>HYPERLINK("https://muongly.muonglat.thanhhoa.gov.vn/", "UBND Ủy ban nhân dân xã Mường Lý tỉnh Thanh Hóa")</f>
        <v>UBND Ủy ban nhân dân xã Mường Lý tỉnh Thanh Hóa</v>
      </c>
      <c r="C1791" s="12" t="s">
        <v>342</v>
      </c>
      <c r="F1791" s="5"/>
      <c r="G1791" s="5"/>
      <c r="H1791" s="5"/>
      <c r="I1791" s="2"/>
      <c r="J1791" s="2"/>
      <c r="K1791" s="2"/>
      <c r="L1791" s="2"/>
      <c r="M1791" s="2"/>
      <c r="N1791" s="5"/>
      <c r="O1791" s="5"/>
      <c r="P1791" s="5"/>
      <c r="Q1791" s="5"/>
    </row>
    <row r="1792" spans="1:17" ht="30" customHeight="1" x14ac:dyDescent="0.25">
      <c r="A1792" s="2">
        <v>10791</v>
      </c>
      <c r="B1792" s="1" t="str">
        <f>HYPERLINK("https://www.facebook.com/profile.php?id=100064598297790", "Công an xã Trung Lý tỉnh Thanh Hóa")</f>
        <v>Công an xã Trung Lý tỉnh Thanh Hóa</v>
      </c>
      <c r="C1792" s="12" t="s">
        <v>342</v>
      </c>
      <c r="D1792" s="13" t="s">
        <v>343</v>
      </c>
      <c r="F1792" s="5"/>
      <c r="G1792" s="5"/>
      <c r="H1792" s="5"/>
      <c r="I1792" s="2"/>
      <c r="J1792" s="2"/>
      <c r="K1792" s="2"/>
      <c r="L1792" s="2"/>
      <c r="M1792" s="2"/>
      <c r="N1792" s="5"/>
      <c r="O1792" s="5"/>
      <c r="P1792" s="5"/>
      <c r="Q1792" s="5"/>
    </row>
    <row r="1793" spans="1:17" ht="30" customHeight="1" x14ac:dyDescent="0.25">
      <c r="A1793" s="2">
        <v>10792</v>
      </c>
      <c r="B1793" s="3" t="str">
        <f>HYPERLINK("https://trungly.muonglat.thanhhoa.gov.vn/web/danh-ba-co-quan-chuc-nang/danh-sach-can-bo-xa-trung-ly.html", "UBND Ủy ban nhân dân xã Trung Lý tỉnh Thanh Hóa")</f>
        <v>UBND Ủy ban nhân dân xã Trung Lý tỉnh Thanh Hóa</v>
      </c>
      <c r="C1793" s="12" t="s">
        <v>342</v>
      </c>
      <c r="F1793" s="5"/>
      <c r="G1793" s="5"/>
      <c r="H1793" s="5"/>
      <c r="I1793" s="2"/>
      <c r="J1793" s="2"/>
      <c r="K1793" s="2"/>
      <c r="L1793" s="2"/>
      <c r="M1793" s="2"/>
      <c r="N1793" s="5"/>
      <c r="O1793" s="5"/>
      <c r="P1793" s="5"/>
      <c r="Q1793" s="5"/>
    </row>
    <row r="1794" spans="1:17" ht="30" customHeight="1" x14ac:dyDescent="0.25">
      <c r="A1794" s="2">
        <v>10793</v>
      </c>
      <c r="B1794" s="3" t="s">
        <v>316</v>
      </c>
      <c r="C1794" s="14" t="s">
        <v>1</v>
      </c>
      <c r="D1794" s="11" t="s">
        <v>343</v>
      </c>
      <c r="F1794" s="5"/>
      <c r="G1794" s="5"/>
      <c r="H1794" s="5"/>
      <c r="I1794" s="2"/>
      <c r="J1794" s="2"/>
      <c r="K1794" s="2"/>
      <c r="L1794" s="2"/>
      <c r="M1794" s="2"/>
      <c r="N1794" s="5"/>
      <c r="O1794" s="5"/>
      <c r="P1794" s="5"/>
      <c r="Q1794" s="5"/>
    </row>
    <row r="1795" spans="1:17" ht="30" customHeight="1" x14ac:dyDescent="0.25">
      <c r="A1795" s="2">
        <v>10794</v>
      </c>
      <c r="B1795" s="3" t="str">
        <f>HYPERLINK("https://quangchieu.muonglat.thanhhoa.gov.vn/", "UBND Ủy ban nhân dân xã Quang Chiểu tỉnh Thanh Hóa")</f>
        <v>UBND Ủy ban nhân dân xã Quang Chiểu tỉnh Thanh Hóa</v>
      </c>
      <c r="C1795" s="12" t="s">
        <v>342</v>
      </c>
      <c r="F1795" s="5"/>
      <c r="G1795" s="5"/>
      <c r="H1795" s="5"/>
      <c r="I1795" s="2"/>
      <c r="J1795" s="2"/>
      <c r="K1795" s="2"/>
      <c r="L1795" s="2"/>
      <c r="M1795" s="2"/>
      <c r="N1795" s="5"/>
      <c r="O1795" s="5"/>
      <c r="P1795" s="5"/>
      <c r="Q1795" s="5"/>
    </row>
    <row r="1796" spans="1:17" ht="30" customHeight="1" x14ac:dyDescent="0.25">
      <c r="A1796" s="2">
        <v>10795</v>
      </c>
      <c r="B1796" s="3" t="s">
        <v>317</v>
      </c>
      <c r="C1796" s="14" t="s">
        <v>1</v>
      </c>
      <c r="D1796" s="13" t="s">
        <v>343</v>
      </c>
      <c r="F1796" s="5"/>
      <c r="G1796" s="5"/>
      <c r="H1796" s="5"/>
      <c r="I1796" s="2"/>
      <c r="J1796" s="2"/>
      <c r="K1796" s="2"/>
      <c r="L1796" s="2"/>
      <c r="M1796" s="2"/>
      <c r="N1796" s="5"/>
      <c r="O1796" s="5"/>
      <c r="P1796" s="5"/>
      <c r="Q1796" s="5"/>
    </row>
    <row r="1797" spans="1:17" ht="30" customHeight="1" x14ac:dyDescent="0.25">
      <c r="A1797" s="2">
        <v>10796</v>
      </c>
      <c r="B1797" s="3" t="str">
        <f>HYPERLINK("https://punhi.muonglat.thanhhoa.gov.vn/", "UBND Ủy ban nhân dân xã Pù Nhi tỉnh Thanh Hóa")</f>
        <v>UBND Ủy ban nhân dân xã Pù Nhi tỉnh Thanh Hóa</v>
      </c>
      <c r="C1797" s="12" t="s">
        <v>342</v>
      </c>
      <c r="F1797" s="5"/>
      <c r="G1797" s="5"/>
      <c r="H1797" s="5"/>
      <c r="I1797" s="2"/>
      <c r="J1797" s="2"/>
      <c r="K1797" s="2"/>
      <c r="L1797" s="2"/>
      <c r="M1797" s="2"/>
      <c r="N1797" s="5"/>
      <c r="O1797" s="5"/>
      <c r="P1797" s="5"/>
      <c r="Q1797" s="5"/>
    </row>
    <row r="1798" spans="1:17" ht="30" customHeight="1" x14ac:dyDescent="0.25">
      <c r="A1798" s="2">
        <v>10797</v>
      </c>
      <c r="B1798" s="3" t="s">
        <v>318</v>
      </c>
      <c r="C1798" s="14" t="s">
        <v>1</v>
      </c>
      <c r="D1798" s="11" t="s">
        <v>343</v>
      </c>
      <c r="F1798" s="5"/>
      <c r="G1798" s="5"/>
      <c r="H1798" s="5"/>
      <c r="I1798" s="2"/>
      <c r="J1798" s="2"/>
      <c r="K1798" s="2"/>
      <c r="L1798" s="2"/>
      <c r="M1798" s="2"/>
      <c r="N1798" s="5"/>
      <c r="O1798" s="5"/>
      <c r="P1798" s="5"/>
      <c r="Q1798" s="5"/>
    </row>
    <row r="1799" spans="1:17" ht="30" customHeight="1" x14ac:dyDescent="0.25">
      <c r="A1799" s="2">
        <v>10798</v>
      </c>
      <c r="B1799" s="3" t="str">
        <f>HYPERLINK("http://nhison.muonglat.thanhhoa.gov.vn/", "UBND Ủy ban nhân dân xã Nhi Sơn tỉnh Thanh Hóa")</f>
        <v>UBND Ủy ban nhân dân xã Nhi Sơn tỉnh Thanh Hóa</v>
      </c>
      <c r="C1799" s="12" t="s">
        <v>342</v>
      </c>
      <c r="F1799" s="5"/>
      <c r="G1799" s="5"/>
      <c r="H1799" s="5"/>
      <c r="I1799" s="2"/>
      <c r="J1799" s="2"/>
      <c r="K1799" s="2"/>
      <c r="L1799" s="2"/>
      <c r="M1799" s="2"/>
      <c r="N1799" s="5"/>
      <c r="O1799" s="5"/>
      <c r="P1799" s="5"/>
      <c r="Q1799" s="5"/>
    </row>
    <row r="1800" spans="1:17" ht="30" customHeight="1" x14ac:dyDescent="0.25">
      <c r="A1800" s="2">
        <v>10799</v>
      </c>
      <c r="B1800" s="3" t="s">
        <v>319</v>
      </c>
      <c r="C1800" s="14" t="s">
        <v>1</v>
      </c>
      <c r="D1800" s="11" t="s">
        <v>343</v>
      </c>
      <c r="F1800" s="5"/>
      <c r="G1800" s="5"/>
      <c r="H1800" s="5"/>
      <c r="I1800" s="2"/>
      <c r="J1800" s="2"/>
      <c r="K1800" s="2"/>
      <c r="L1800" s="2"/>
      <c r="M1800" s="2"/>
      <c r="N1800" s="5"/>
      <c r="O1800" s="5"/>
      <c r="P1800" s="5"/>
      <c r="Q1800" s="5"/>
    </row>
    <row r="1801" spans="1:17" ht="30" customHeight="1" x14ac:dyDescent="0.25">
      <c r="A1801" s="2">
        <v>10800</v>
      </c>
      <c r="B1801" s="3" t="str">
        <f>HYPERLINK("https://muongchanh.muonglat.thanhhoa.gov.vn/", "UBND Ủy ban nhân dân xã Mường Chanh tỉnh Thanh Hóa")</f>
        <v>UBND Ủy ban nhân dân xã Mường Chanh tỉnh Thanh Hóa</v>
      </c>
      <c r="C1801" s="12" t="s">
        <v>342</v>
      </c>
      <c r="F1801" s="5"/>
      <c r="G1801" s="5"/>
      <c r="H1801" s="5"/>
      <c r="I1801" s="2"/>
      <c r="J1801" s="2"/>
      <c r="K1801" s="2"/>
      <c r="L1801" s="2"/>
      <c r="M1801" s="2"/>
      <c r="N1801" s="5"/>
      <c r="O1801" s="5"/>
      <c r="P1801" s="5"/>
      <c r="Q1801" s="5"/>
    </row>
    <row r="1802" spans="1:17" ht="30" customHeight="1" x14ac:dyDescent="0.25">
      <c r="A1802" s="2">
        <v>10801</v>
      </c>
      <c r="B1802" s="1" t="str">
        <f>HYPERLINK("", "Công an thị trấn Quan Hóa tỉnh Thanh Hóa")</f>
        <v>Công an thị trấn Quan Hóa tỉnh Thanh Hóa</v>
      </c>
      <c r="C1802" s="12" t="s">
        <v>342</v>
      </c>
      <c r="D1802" s="13"/>
      <c r="F1802" s="5"/>
      <c r="G1802" s="5"/>
      <c r="H1802" s="5"/>
      <c r="I1802" s="2"/>
      <c r="J1802" s="2"/>
      <c r="K1802" s="2"/>
      <c r="L1802" s="2"/>
      <c r="M1802" s="2"/>
      <c r="N1802" s="5"/>
      <c r="O1802" s="5"/>
      <c r="P1802" s="5"/>
      <c r="Q1802" s="5"/>
    </row>
    <row r="1803" spans="1:17" ht="30" customHeight="1" x14ac:dyDescent="0.25">
      <c r="A1803" s="2">
        <v>10802</v>
      </c>
      <c r="B1803" s="3" t="str">
        <f>HYPERLINK("https://thitran.quanhoa.thanhhoa.gov.vn/", "UBND Ủy ban nhân dân thị trấn Quan Hóa tỉnh Thanh Hóa")</f>
        <v>UBND Ủy ban nhân dân thị trấn Quan Hóa tỉnh Thanh Hóa</v>
      </c>
      <c r="C1803" s="12" t="s">
        <v>342</v>
      </c>
      <c r="F1803" s="5"/>
      <c r="G1803" s="5"/>
      <c r="H1803" s="5"/>
      <c r="I1803" s="2"/>
      <c r="J1803" s="2"/>
      <c r="K1803" s="2"/>
      <c r="L1803" s="2"/>
      <c r="M1803" s="2"/>
      <c r="N1803" s="5"/>
      <c r="O1803" s="5"/>
      <c r="P1803" s="5"/>
      <c r="Q1803" s="5"/>
    </row>
    <row r="1804" spans="1:17" ht="30" customHeight="1" x14ac:dyDescent="0.25">
      <c r="A1804" s="2">
        <v>10803</v>
      </c>
      <c r="B1804" s="3" t="str">
        <f>HYPERLINK("https://www.facebook.com/conganxathanhson/", "Công an xã Thành Sơn tỉnh Thanh Hóa")</f>
        <v>Công an xã Thành Sơn tỉnh Thanh Hóa</v>
      </c>
      <c r="C1804" s="12" t="s">
        <v>342</v>
      </c>
      <c r="D1804" s="13" t="s">
        <v>343</v>
      </c>
      <c r="F1804" s="5"/>
      <c r="G1804" s="5"/>
      <c r="H1804" s="5"/>
      <c r="I1804" s="2"/>
      <c r="J1804" s="2"/>
      <c r="K1804" s="2"/>
      <c r="L1804" s="2"/>
      <c r="M1804" s="2"/>
      <c r="N1804" s="5"/>
      <c r="O1804" s="5"/>
      <c r="P1804" s="5"/>
      <c r="Q1804" s="5"/>
    </row>
    <row r="1805" spans="1:17" ht="30" customHeight="1" x14ac:dyDescent="0.25">
      <c r="A1805" s="2">
        <v>10804</v>
      </c>
      <c r="B1805" s="3" t="str">
        <f>HYPERLINK("https://thanhson.quanhoa.thanhhoa.gov.vn/", "UBND Ủy ban nhân dân xã Thành Sơn tỉnh Thanh Hóa")</f>
        <v>UBND Ủy ban nhân dân xã Thành Sơn tỉnh Thanh Hóa</v>
      </c>
      <c r="C1805" s="12" t="s">
        <v>342</v>
      </c>
      <c r="F1805" s="5"/>
      <c r="G1805" s="5"/>
      <c r="H1805" s="5"/>
      <c r="I1805" s="2"/>
      <c r="J1805" s="2"/>
      <c r="K1805" s="2"/>
      <c r="L1805" s="2"/>
      <c r="M1805" s="2"/>
      <c r="N1805" s="5"/>
      <c r="O1805" s="5"/>
      <c r="P1805" s="5"/>
      <c r="Q1805" s="5"/>
    </row>
    <row r="1806" spans="1:17" ht="30" customHeight="1" x14ac:dyDescent="0.25">
      <c r="A1806" s="2">
        <v>10805</v>
      </c>
      <c r="B1806" s="3" t="s">
        <v>320</v>
      </c>
      <c r="C1806" s="14" t="s">
        <v>1</v>
      </c>
      <c r="D1806" s="11" t="s">
        <v>343</v>
      </c>
      <c r="F1806" s="5"/>
      <c r="G1806" s="5"/>
      <c r="H1806" s="5"/>
      <c r="I1806" s="2"/>
      <c r="J1806" s="2"/>
      <c r="K1806" s="2"/>
      <c r="L1806" s="2"/>
      <c r="M1806" s="2"/>
      <c r="N1806" s="5"/>
      <c r="O1806" s="5"/>
      <c r="P1806" s="5"/>
      <c r="Q1806" s="5"/>
    </row>
    <row r="1807" spans="1:17" ht="30" customHeight="1" x14ac:dyDescent="0.25">
      <c r="A1807" s="2">
        <v>10806</v>
      </c>
      <c r="B1807" s="3" t="str">
        <f>HYPERLINK("https://trungson.quanhoa.thanhhoa.gov.vn/", "UBND Ủy ban nhân dân xã Trung Sơn tỉnh Thanh Hóa")</f>
        <v>UBND Ủy ban nhân dân xã Trung Sơn tỉnh Thanh Hóa</v>
      </c>
      <c r="C1807" s="12" t="s">
        <v>342</v>
      </c>
      <c r="F1807" s="5"/>
      <c r="G1807" s="5"/>
      <c r="H1807" s="5"/>
      <c r="I1807" s="2"/>
      <c r="J1807" s="2"/>
      <c r="K1807" s="2"/>
      <c r="L1807" s="2"/>
      <c r="M1807" s="2"/>
      <c r="N1807" s="5"/>
      <c r="O1807" s="5"/>
      <c r="P1807" s="5"/>
      <c r="Q1807" s="5"/>
    </row>
    <row r="1808" spans="1:17" ht="30" customHeight="1" x14ac:dyDescent="0.25">
      <c r="A1808" s="2">
        <v>10807</v>
      </c>
      <c r="B1808" s="3" t="str">
        <f>HYPERLINK("https://www.facebook.com/p/C%C3%B4ng-an-x%C3%A3-Ph%C3%BA-Thanh-100063458078982/?locale=vi_VN", "Công an xã Phú Thanh tỉnh Thanh Hóa")</f>
        <v>Công an xã Phú Thanh tỉnh Thanh Hóa</v>
      </c>
      <c r="C1808" s="12" t="s">
        <v>342</v>
      </c>
      <c r="D1808" s="13" t="s">
        <v>343</v>
      </c>
      <c r="F1808" s="5"/>
      <c r="G1808" s="5"/>
      <c r="H1808" s="5"/>
      <c r="I1808" s="2"/>
      <c r="J1808" s="2"/>
      <c r="K1808" s="2"/>
      <c r="L1808" s="2"/>
      <c r="M1808" s="2"/>
      <c r="N1808" s="5"/>
      <c r="O1808" s="5"/>
      <c r="P1808" s="5"/>
      <c r="Q1808" s="5"/>
    </row>
    <row r="1809" spans="1:17" ht="30" customHeight="1" x14ac:dyDescent="0.25">
      <c r="A1809" s="2">
        <v>10808</v>
      </c>
      <c r="B1809" s="3" t="str">
        <f>HYPERLINK("https://phuthanh.quanhoa.thanhhoa.gov.vn/", "UBND Ủy ban nhân dân xã Phú Thanh tỉnh Thanh Hóa")</f>
        <v>UBND Ủy ban nhân dân xã Phú Thanh tỉnh Thanh Hóa</v>
      </c>
      <c r="C1809" s="12" t="s">
        <v>342</v>
      </c>
      <c r="F1809" s="5"/>
      <c r="G1809" s="5"/>
      <c r="H1809" s="5"/>
      <c r="I1809" s="2"/>
      <c r="J1809" s="2"/>
      <c r="K1809" s="2"/>
      <c r="L1809" s="2"/>
      <c r="M1809" s="2"/>
      <c r="N1809" s="5"/>
      <c r="O1809" s="5"/>
      <c r="P1809" s="5"/>
      <c r="Q1809" s="5"/>
    </row>
    <row r="1810" spans="1:17" ht="30" customHeight="1" x14ac:dyDescent="0.25">
      <c r="A1810" s="2">
        <v>10809</v>
      </c>
      <c r="B1810" s="3" t="str">
        <f>HYPERLINK("https://www.facebook.com/p/C%C3%B4ng-an-x%C3%A3-Trung-Th%C3%A0nh-Huy%E1%BB%87n-N%C3%B4ng-C%E1%BB%91ng-100064656882887/", "Công an xã Trung Thành tỉnh Thanh Hóa")</f>
        <v>Công an xã Trung Thành tỉnh Thanh Hóa</v>
      </c>
      <c r="C1810" s="12" t="s">
        <v>342</v>
      </c>
      <c r="D1810" s="13" t="s">
        <v>343</v>
      </c>
      <c r="F1810" s="5"/>
      <c r="G1810" s="5"/>
      <c r="H1810" s="5"/>
      <c r="I1810" s="2"/>
      <c r="J1810" s="2"/>
      <c r="K1810" s="2"/>
      <c r="L1810" s="2"/>
      <c r="M1810" s="2"/>
      <c r="N1810" s="5"/>
      <c r="O1810" s="5"/>
      <c r="P1810" s="5"/>
      <c r="Q1810" s="5"/>
    </row>
    <row r="1811" spans="1:17" ht="30" customHeight="1" x14ac:dyDescent="0.25">
      <c r="A1811" s="2">
        <v>10810</v>
      </c>
      <c r="B1811" s="3" t="str">
        <f>HYPERLINK("https://trungthanh.quanhoa.thanhhoa.gov.vn/", "UBND Ủy ban nhân dân xã Trung Thành tỉnh Thanh Hóa")</f>
        <v>UBND Ủy ban nhân dân xã Trung Thành tỉnh Thanh Hóa</v>
      </c>
      <c r="C1811" s="12" t="s">
        <v>342</v>
      </c>
      <c r="F1811" s="5"/>
      <c r="G1811" s="5"/>
      <c r="H1811" s="5"/>
      <c r="I1811" s="2"/>
      <c r="J1811" s="2"/>
      <c r="K1811" s="2"/>
      <c r="L1811" s="2"/>
      <c r="M1811" s="2"/>
      <c r="N1811" s="5"/>
      <c r="O1811" s="5"/>
      <c r="P1811" s="5"/>
      <c r="Q1811" s="5"/>
    </row>
    <row r="1812" spans="1:17" ht="30" customHeight="1" x14ac:dyDescent="0.25">
      <c r="A1812" s="2">
        <v>10811</v>
      </c>
      <c r="B1812" s="3" t="s">
        <v>321</v>
      </c>
      <c r="C1812" s="14" t="s">
        <v>1</v>
      </c>
      <c r="D1812" s="13" t="s">
        <v>343</v>
      </c>
      <c r="F1812" s="5"/>
      <c r="G1812" s="5"/>
      <c r="H1812" s="5"/>
      <c r="I1812" s="2"/>
      <c r="J1812" s="2"/>
      <c r="K1812" s="2"/>
      <c r="L1812" s="2"/>
      <c r="M1812" s="2"/>
      <c r="N1812" s="5"/>
      <c r="O1812" s="5"/>
      <c r="P1812" s="5"/>
      <c r="Q1812" s="5"/>
    </row>
    <row r="1813" spans="1:17" ht="30" customHeight="1" x14ac:dyDescent="0.25">
      <c r="A1813" s="2">
        <v>10812</v>
      </c>
      <c r="B1813" s="3" t="str">
        <f>HYPERLINK("https://phule.quanhoa.thanhhoa.gov.vn/", "UBND Ủy ban nhân dân xã Phú Lệ tỉnh Thanh Hóa")</f>
        <v>UBND Ủy ban nhân dân xã Phú Lệ tỉnh Thanh Hóa</v>
      </c>
      <c r="C1813" s="12" t="s">
        <v>342</v>
      </c>
      <c r="F1813" s="5"/>
      <c r="G1813" s="5"/>
      <c r="H1813" s="5"/>
      <c r="I1813" s="2"/>
      <c r="J1813" s="2"/>
      <c r="K1813" s="2"/>
      <c r="L1813" s="2"/>
      <c r="M1813" s="2"/>
      <c r="N1813" s="5"/>
      <c r="O1813" s="5"/>
      <c r="P1813" s="5"/>
      <c r="Q1813" s="5"/>
    </row>
    <row r="1814" spans="1:17" ht="30" customHeight="1" x14ac:dyDescent="0.25">
      <c r="A1814" s="2">
        <v>10813</v>
      </c>
      <c r="B1814" s="3" t="str">
        <f>HYPERLINK("https://www.facebook.com/CAXPSTX.NS/", "Công an xã Phú Sơn tỉnh Thanh Hóa")</f>
        <v>Công an xã Phú Sơn tỉnh Thanh Hóa</v>
      </c>
      <c r="C1814" s="12" t="s">
        <v>342</v>
      </c>
      <c r="F1814" s="5"/>
      <c r="G1814" s="5"/>
      <c r="H1814" s="5"/>
      <c r="I1814" s="2"/>
      <c r="J1814" s="2"/>
      <c r="K1814" s="2"/>
      <c r="L1814" s="2"/>
      <c r="M1814" s="2"/>
      <c r="N1814" s="5"/>
      <c r="O1814" s="5"/>
      <c r="P1814" s="5"/>
      <c r="Q1814" s="5"/>
    </row>
    <row r="1815" spans="1:17" ht="30" customHeight="1" x14ac:dyDescent="0.25">
      <c r="A1815" s="2">
        <v>10814</v>
      </c>
      <c r="B1815" s="3" t="str">
        <f>HYPERLINK("https://phuson.quanhoa.thanhhoa.gov.vn/", "UBND Ủy ban nhân dân xã Phú Sơn tỉnh Thanh Hóa")</f>
        <v>UBND Ủy ban nhân dân xã Phú Sơn tỉnh Thanh Hóa</v>
      </c>
      <c r="C1815" s="12" t="s">
        <v>342</v>
      </c>
      <c r="F1815" s="5"/>
      <c r="G1815" s="5"/>
      <c r="H1815" s="5"/>
      <c r="I1815" s="2"/>
      <c r="J1815" s="2"/>
      <c r="K1815" s="2"/>
      <c r="L1815" s="2"/>
      <c r="M1815" s="2"/>
      <c r="N1815" s="5"/>
      <c r="O1815" s="5"/>
      <c r="P1815" s="5"/>
      <c r="Q1815" s="5"/>
    </row>
    <row r="1816" spans="1:17" ht="30" customHeight="1" x14ac:dyDescent="0.25">
      <c r="A1816" s="2">
        <v>10815</v>
      </c>
      <c r="B1816" s="3" t="str">
        <f>HYPERLINK("https://www.facebook.com/p/C%C3%B4ng-an-x%C3%A3-Ph%C3%BA-Xu%C3%A2n-100072485316648/", "Công an xã Phú Xuân tỉnh Thanh Hóa")</f>
        <v>Công an xã Phú Xuân tỉnh Thanh Hóa</v>
      </c>
      <c r="C1816" s="12" t="s">
        <v>342</v>
      </c>
      <c r="D1816" s="13" t="s">
        <v>343</v>
      </c>
      <c r="F1816" s="5"/>
      <c r="G1816" s="5"/>
      <c r="H1816" s="5"/>
      <c r="I1816" s="2"/>
      <c r="J1816" s="2"/>
      <c r="K1816" s="2"/>
      <c r="L1816" s="2"/>
      <c r="M1816" s="2"/>
      <c r="N1816" s="5"/>
      <c r="O1816" s="5"/>
      <c r="P1816" s="5"/>
      <c r="Q1816" s="5"/>
    </row>
    <row r="1817" spans="1:17" ht="30" customHeight="1" x14ac:dyDescent="0.25">
      <c r="A1817" s="2">
        <v>10816</v>
      </c>
      <c r="B1817" s="3" t="str">
        <f>HYPERLINK("https://phuxuan.thoxuan.thanhhoa.gov.vn/", "UBND Ủy ban nhân dân xã Phú Xuân tỉnh Thanh Hóa")</f>
        <v>UBND Ủy ban nhân dân xã Phú Xuân tỉnh Thanh Hóa</v>
      </c>
      <c r="C1817" s="12" t="s">
        <v>342</v>
      </c>
      <c r="F1817" s="5"/>
      <c r="G1817" s="5"/>
      <c r="H1817" s="5"/>
      <c r="I1817" s="2"/>
      <c r="J1817" s="2"/>
      <c r="K1817" s="2"/>
      <c r="L1817" s="2"/>
      <c r="M1817" s="2"/>
      <c r="N1817" s="5"/>
      <c r="O1817" s="5"/>
      <c r="P1817" s="5"/>
      <c r="Q1817" s="5"/>
    </row>
    <row r="1818" spans="1:17" ht="30" customHeight="1" x14ac:dyDescent="0.25">
      <c r="A1818" s="2">
        <v>10817</v>
      </c>
      <c r="B1818" s="1" t="str">
        <f>HYPERLINK("https://www.facebook.com/profile.php?id=100057252408108", "Công an xã Thanh Xuân tỉnh Thanh Hóa")</f>
        <v>Công an xã Thanh Xuân tỉnh Thanh Hóa</v>
      </c>
      <c r="C1818" s="12" t="s">
        <v>342</v>
      </c>
      <c r="D1818" s="13" t="s">
        <v>343</v>
      </c>
      <c r="F1818" s="5"/>
      <c r="G1818" s="5"/>
      <c r="H1818" s="5"/>
      <c r="I1818" s="2"/>
      <c r="J1818" s="2"/>
      <c r="K1818" s="2"/>
      <c r="L1818" s="2"/>
      <c r="M1818" s="2"/>
      <c r="N1818" s="5"/>
      <c r="O1818" s="5"/>
      <c r="P1818" s="5"/>
      <c r="Q1818" s="5"/>
    </row>
    <row r="1819" spans="1:17" ht="30" customHeight="1" x14ac:dyDescent="0.25">
      <c r="A1819" s="2">
        <v>10818</v>
      </c>
      <c r="B1819" s="3" t="str">
        <f>HYPERLINK("https://thanhxuan.nhuxuan.thanhhoa.gov.vn/web/trang-chu/he-thong-chinh-tri/chuc-nang-nhiem-vu-cua-ubnd-xa-thanh-xuan.html", "UBND Ủy ban nhân dân xã Thanh Xuân tỉnh Thanh Hóa")</f>
        <v>UBND Ủy ban nhân dân xã Thanh Xuân tỉnh Thanh Hóa</v>
      </c>
      <c r="C1819" s="12" t="s">
        <v>342</v>
      </c>
      <c r="F1819" s="5"/>
      <c r="G1819" s="5"/>
      <c r="H1819" s="5"/>
      <c r="I1819" s="2"/>
      <c r="J1819" s="2"/>
      <c r="K1819" s="2"/>
      <c r="L1819" s="2"/>
      <c r="M1819" s="2"/>
      <c r="N1819" s="5"/>
      <c r="O1819" s="5"/>
      <c r="P1819" s="5"/>
      <c r="Q1819" s="5"/>
    </row>
    <row r="1820" spans="1:17" ht="30" customHeight="1" x14ac:dyDescent="0.25">
      <c r="A1820" s="2">
        <v>10819</v>
      </c>
      <c r="B1820" s="3" t="str">
        <f>HYPERLINK("https://www.facebook.com/p/C%C3%B4ng-an-x%C3%A3-Hi%E1%BB%81n-Chung-Huy%E1%BB%87n-Quan-H%C3%B3a-100063601194744/", "Công an xã Hiền Chung tỉnh Thanh Hóa")</f>
        <v>Công an xã Hiền Chung tỉnh Thanh Hóa</v>
      </c>
      <c r="C1820" s="12" t="s">
        <v>342</v>
      </c>
      <c r="D1820" s="13" t="s">
        <v>343</v>
      </c>
      <c r="F1820" s="5"/>
      <c r="G1820" s="5"/>
      <c r="H1820" s="5"/>
      <c r="I1820" s="2"/>
      <c r="J1820" s="2"/>
      <c r="K1820" s="2"/>
      <c r="L1820" s="2"/>
      <c r="M1820" s="2"/>
      <c r="N1820" s="5"/>
      <c r="O1820" s="5"/>
      <c r="P1820" s="5"/>
      <c r="Q1820" s="5"/>
    </row>
    <row r="1821" spans="1:17" ht="30" customHeight="1" x14ac:dyDescent="0.25">
      <c r="A1821" s="2">
        <v>10820</v>
      </c>
      <c r="B1821" s="3" t="str">
        <f>HYPERLINK("https://hienchung.quanhoa.thanhhoa.gov.vn/web/danh-ba-co-quan-chuc-nang/danh-ba-co-quan-chuc-nang-xa-hien-chung.html", "UBND Ủy ban nhân dân xã Hiền Chung tỉnh Thanh Hóa")</f>
        <v>UBND Ủy ban nhân dân xã Hiền Chung tỉnh Thanh Hóa</v>
      </c>
      <c r="C1821" s="12" t="s">
        <v>342</v>
      </c>
      <c r="F1821" s="5"/>
      <c r="G1821" s="5"/>
      <c r="H1821" s="5"/>
      <c r="I1821" s="2"/>
      <c r="J1821" s="2"/>
      <c r="K1821" s="2"/>
      <c r="L1821" s="2"/>
      <c r="M1821" s="2"/>
      <c r="N1821" s="5"/>
      <c r="O1821" s="5"/>
      <c r="P1821" s="5"/>
      <c r="Q1821" s="5"/>
    </row>
    <row r="1822" spans="1:17" ht="30" customHeight="1" x14ac:dyDescent="0.25">
      <c r="A1822" s="2">
        <v>10821</v>
      </c>
      <c r="B1822" s="3" t="s">
        <v>322</v>
      </c>
      <c r="C1822" s="14" t="s">
        <v>1</v>
      </c>
      <c r="F1822" s="5"/>
      <c r="G1822" s="5"/>
      <c r="H1822" s="5"/>
      <c r="I1822" s="2"/>
      <c r="J1822" s="2"/>
      <c r="K1822" s="2"/>
      <c r="L1822" s="2"/>
      <c r="M1822" s="2"/>
      <c r="N1822" s="5"/>
      <c r="O1822" s="5"/>
      <c r="P1822" s="5"/>
      <c r="Q1822" s="5"/>
    </row>
    <row r="1823" spans="1:17" ht="30" customHeight="1" x14ac:dyDescent="0.25">
      <c r="A1823" s="2">
        <v>10822</v>
      </c>
      <c r="B1823" s="3" t="str">
        <f>HYPERLINK("https://hienkiet.quanhoa.thanhhoa.gov.vn/", "UBND Ủy ban nhân dân xã Hiền Kiệt tỉnh Thanh Hóa")</f>
        <v>UBND Ủy ban nhân dân xã Hiền Kiệt tỉnh Thanh Hóa</v>
      </c>
      <c r="C1823" s="12" t="s">
        <v>342</v>
      </c>
      <c r="F1823" s="5"/>
      <c r="G1823" s="5"/>
      <c r="H1823" s="5"/>
      <c r="I1823" s="2"/>
      <c r="J1823" s="2"/>
      <c r="K1823" s="2"/>
      <c r="L1823" s="2"/>
      <c r="M1823" s="2"/>
      <c r="N1823" s="5"/>
      <c r="O1823" s="5"/>
      <c r="P1823" s="5"/>
      <c r="Q1823" s="5"/>
    </row>
    <row r="1824" spans="1:17" ht="30" customHeight="1" x14ac:dyDescent="0.25">
      <c r="A1824" s="2">
        <v>10823</v>
      </c>
      <c r="B1824" s="3" t="s">
        <v>323</v>
      </c>
      <c r="C1824" s="14" t="s">
        <v>1</v>
      </c>
      <c r="D1824" s="13" t="s">
        <v>343</v>
      </c>
      <c r="F1824" s="5"/>
      <c r="G1824" s="5"/>
      <c r="H1824" s="5"/>
      <c r="I1824" s="2"/>
      <c r="J1824" s="2"/>
      <c r="K1824" s="2"/>
      <c r="L1824" s="2"/>
      <c r="M1824" s="2"/>
      <c r="N1824" s="5"/>
      <c r="O1824" s="5"/>
      <c r="P1824" s="5"/>
      <c r="Q1824" s="5"/>
    </row>
    <row r="1825" spans="1:17" ht="30" customHeight="1" x14ac:dyDescent="0.25">
      <c r="A1825" s="2">
        <v>10824</v>
      </c>
      <c r="B1825" s="3" t="str">
        <f>HYPERLINK("https://namtien.quanhoa.thanhhoa.gov.vn/", "UBND Ủy ban nhân dân xã Nam Tiến tỉnh Thanh Hóa")</f>
        <v>UBND Ủy ban nhân dân xã Nam Tiến tỉnh Thanh Hóa</v>
      </c>
      <c r="C1825" s="12" t="s">
        <v>342</v>
      </c>
      <c r="F1825" s="5"/>
      <c r="G1825" s="5"/>
      <c r="H1825" s="5"/>
      <c r="I1825" s="2"/>
      <c r="J1825" s="2"/>
      <c r="K1825" s="2"/>
      <c r="L1825" s="2"/>
      <c r="M1825" s="2"/>
      <c r="N1825" s="5"/>
      <c r="O1825" s="5"/>
      <c r="P1825" s="5"/>
      <c r="Q1825" s="5"/>
    </row>
    <row r="1826" spans="1:17" ht="30" customHeight="1" x14ac:dyDescent="0.25">
      <c r="A1826" s="2">
        <v>10825</v>
      </c>
      <c r="B1826" s="1" t="str">
        <f>HYPERLINK("", "Công an xã Hồi Xuân tỉnh Thanh Hóa")</f>
        <v>Công an xã Hồi Xuân tỉnh Thanh Hóa</v>
      </c>
      <c r="C1826" s="12" t="s">
        <v>342</v>
      </c>
      <c r="F1826" s="5"/>
      <c r="G1826" s="5"/>
      <c r="H1826" s="5"/>
      <c r="I1826" s="2"/>
      <c r="J1826" s="2"/>
      <c r="K1826" s="2"/>
      <c r="L1826" s="2"/>
      <c r="M1826" s="2"/>
      <c r="N1826" s="5"/>
      <c r="O1826" s="5"/>
      <c r="P1826" s="5"/>
      <c r="Q1826" s="5"/>
    </row>
    <row r="1827" spans="1:17" ht="30" customHeight="1" x14ac:dyDescent="0.25">
      <c r="A1827" s="2">
        <v>10826</v>
      </c>
      <c r="B1827" s="3" t="str">
        <f>HYPERLINK("https://thitran.quanhoa.thanhhoa.gov.vn/", "UBND Ủy ban nhân dân xã Hồi Xuân tỉnh Thanh Hóa")</f>
        <v>UBND Ủy ban nhân dân xã Hồi Xuân tỉnh Thanh Hóa</v>
      </c>
      <c r="C1827" s="12" t="s">
        <v>342</v>
      </c>
      <c r="F1827" s="5"/>
      <c r="G1827" s="5"/>
      <c r="H1827" s="5"/>
      <c r="I1827" s="2"/>
      <c r="J1827" s="2"/>
      <c r="K1827" s="2"/>
      <c r="L1827" s="2"/>
      <c r="M1827" s="2"/>
      <c r="N1827" s="5"/>
      <c r="O1827" s="5"/>
      <c r="P1827" s="5"/>
      <c r="Q1827" s="5"/>
    </row>
    <row r="1828" spans="1:17" ht="30" customHeight="1" x14ac:dyDescent="0.25">
      <c r="A1828" s="2">
        <v>10827</v>
      </c>
      <c r="B1828" s="1" t="str">
        <f>HYPERLINK("", "Công an xã Thiên Phủ tỉnh Thanh Hóa")</f>
        <v>Công an xã Thiên Phủ tỉnh Thanh Hóa</v>
      </c>
      <c r="C1828" s="12" t="s">
        <v>342</v>
      </c>
      <c r="F1828" s="5"/>
      <c r="G1828" s="5"/>
      <c r="H1828" s="5"/>
      <c r="I1828" s="2"/>
      <c r="J1828" s="2"/>
      <c r="K1828" s="2"/>
      <c r="L1828" s="2"/>
      <c r="M1828" s="2"/>
      <c r="N1828" s="5"/>
      <c r="O1828" s="5"/>
      <c r="P1828" s="5"/>
      <c r="Q1828" s="5"/>
    </row>
    <row r="1829" spans="1:17" ht="30" customHeight="1" x14ac:dyDescent="0.25">
      <c r="A1829" s="2">
        <v>10828</v>
      </c>
      <c r="B1829" s="3" t="str">
        <f>HYPERLINK("https://thienphu.quanhoa.thanhhoa.gov.vn/", "UBND Ủy ban nhân dân xã Thiên Phủ tỉnh Thanh Hóa")</f>
        <v>UBND Ủy ban nhân dân xã Thiên Phủ tỉnh Thanh Hóa</v>
      </c>
      <c r="C1829" s="12" t="s">
        <v>342</v>
      </c>
      <c r="F1829" s="5"/>
      <c r="G1829" s="5"/>
      <c r="H1829" s="5"/>
      <c r="I1829" s="2"/>
      <c r="J1829" s="2"/>
      <c r="K1829" s="2"/>
      <c r="L1829" s="2"/>
      <c r="M1829" s="2"/>
      <c r="N1829" s="5"/>
      <c r="O1829" s="5"/>
      <c r="P1829" s="5"/>
      <c r="Q1829" s="5"/>
    </row>
    <row r="1830" spans="1:17" ht="30" customHeight="1" x14ac:dyDescent="0.25">
      <c r="A1830" s="2">
        <v>10829</v>
      </c>
      <c r="B1830" s="3" t="str">
        <f>HYPERLINK("https://www.facebook.com/p/C%C3%B4ng-an-x%C3%A3-Ph%C3%BA-Nghi%C3%AAm-100058870478302/", "Công an xã Phú Nghiêm tỉnh Thanh Hóa")</f>
        <v>Công an xã Phú Nghiêm tỉnh Thanh Hóa</v>
      </c>
      <c r="C1830" s="12" t="s">
        <v>342</v>
      </c>
      <c r="D1830" s="13" t="s">
        <v>343</v>
      </c>
      <c r="F1830" s="5"/>
      <c r="G1830" s="5"/>
      <c r="H1830" s="5"/>
      <c r="I1830" s="2"/>
      <c r="J1830" s="2"/>
      <c r="K1830" s="2"/>
      <c r="L1830" s="2"/>
      <c r="M1830" s="2"/>
      <c r="N1830" s="5"/>
      <c r="O1830" s="5"/>
      <c r="P1830" s="5"/>
      <c r="Q1830" s="5"/>
    </row>
    <row r="1831" spans="1:17" ht="30" customHeight="1" x14ac:dyDescent="0.25">
      <c r="A1831" s="2">
        <v>10830</v>
      </c>
      <c r="B1831" s="3" t="str">
        <f>HYPERLINK("https://phunghiem.quanhoa.thanhhoa.gov.vn/", "UBND Ủy ban nhân dân xã Phú Nghiêm tỉnh Thanh Hóa")</f>
        <v>UBND Ủy ban nhân dân xã Phú Nghiêm tỉnh Thanh Hóa</v>
      </c>
      <c r="C1831" s="12" t="s">
        <v>342</v>
      </c>
      <c r="F1831" s="5"/>
      <c r="G1831" s="5"/>
      <c r="H1831" s="5"/>
      <c r="I1831" s="2"/>
      <c r="J1831" s="2"/>
      <c r="K1831" s="2"/>
      <c r="L1831" s="2"/>
      <c r="M1831" s="2"/>
      <c r="N1831" s="5"/>
      <c r="O1831" s="5"/>
      <c r="P1831" s="5"/>
      <c r="Q1831" s="5"/>
    </row>
    <row r="1832" spans="1:17" ht="30" customHeight="1" x14ac:dyDescent="0.25">
      <c r="A1832" s="2">
        <v>10831</v>
      </c>
      <c r="B1832" s="3" t="s">
        <v>324</v>
      </c>
      <c r="C1832" s="14" t="s">
        <v>1</v>
      </c>
      <c r="D1832" s="13" t="s">
        <v>343</v>
      </c>
      <c r="F1832" s="5"/>
      <c r="G1832" s="5"/>
      <c r="H1832" s="5"/>
      <c r="I1832" s="2"/>
      <c r="J1832" s="2"/>
      <c r="K1832" s="2"/>
      <c r="L1832" s="2"/>
      <c r="M1832" s="2"/>
      <c r="N1832" s="5"/>
      <c r="O1832" s="5"/>
      <c r="P1832" s="5"/>
      <c r="Q1832" s="5"/>
    </row>
    <row r="1833" spans="1:17" ht="30" customHeight="1" x14ac:dyDescent="0.25">
      <c r="A1833" s="2">
        <v>10832</v>
      </c>
      <c r="B1833" s="3" t="str">
        <f>HYPERLINK("https://namxuan.quanhoa.thanhhoa.gov.vn/", "UBND Ủy ban nhân dân xã Nam Xuân tỉnh Thanh Hóa")</f>
        <v>UBND Ủy ban nhân dân xã Nam Xuân tỉnh Thanh Hóa</v>
      </c>
      <c r="C1833" s="12" t="s">
        <v>342</v>
      </c>
      <c r="F1833" s="5"/>
      <c r="G1833" s="5"/>
      <c r="H1833" s="5"/>
      <c r="I1833" s="2"/>
      <c r="J1833" s="2"/>
      <c r="K1833" s="2"/>
      <c r="L1833" s="2"/>
      <c r="M1833" s="2"/>
      <c r="N1833" s="5"/>
      <c r="O1833" s="5"/>
      <c r="P1833" s="5"/>
      <c r="Q1833" s="5"/>
    </row>
    <row r="1834" spans="1:17" ht="30" customHeight="1" x14ac:dyDescent="0.25">
      <c r="A1834" s="2">
        <v>10833</v>
      </c>
      <c r="B1834" s="1" t="str">
        <f>HYPERLINK("", "Công an xã Nam Động tỉnh Thanh Hóa")</f>
        <v>Công an xã Nam Động tỉnh Thanh Hóa</v>
      </c>
      <c r="C1834" s="12" t="s">
        <v>342</v>
      </c>
      <c r="F1834" s="5"/>
      <c r="G1834" s="5"/>
      <c r="H1834" s="5"/>
      <c r="I1834" s="2"/>
      <c r="J1834" s="2"/>
      <c r="K1834" s="2"/>
      <c r="L1834" s="2"/>
      <c r="M1834" s="2"/>
      <c r="N1834" s="5"/>
      <c r="O1834" s="5"/>
      <c r="P1834" s="5"/>
      <c r="Q1834" s="5"/>
    </row>
    <row r="1835" spans="1:17" ht="30" customHeight="1" x14ac:dyDescent="0.25">
      <c r="A1835" s="2">
        <v>10834</v>
      </c>
      <c r="B1835" s="3" t="str">
        <f>HYPERLINK("http://namdong.quanhoa.thanhhoa.gov.vn/", "UBND Ủy ban nhân dân xã Nam Động tỉnh Thanh Hóa")</f>
        <v>UBND Ủy ban nhân dân xã Nam Động tỉnh Thanh Hóa</v>
      </c>
      <c r="C1835" s="12" t="s">
        <v>342</v>
      </c>
      <c r="F1835" s="5"/>
      <c r="G1835" s="5"/>
      <c r="H1835" s="5"/>
      <c r="I1835" s="2"/>
      <c r="J1835" s="2"/>
      <c r="K1835" s="2"/>
      <c r="L1835" s="2"/>
      <c r="M1835" s="2"/>
      <c r="N1835" s="5"/>
      <c r="O1835" s="5"/>
      <c r="P1835" s="5"/>
      <c r="Q1835" s="5"/>
    </row>
    <row r="1836" spans="1:17" ht="30" customHeight="1" x14ac:dyDescent="0.25">
      <c r="A1836" s="2">
        <v>10835</v>
      </c>
      <c r="B1836" s="3" t="str">
        <f>HYPERLINK("https://www.facebook.com/xuanphu000/", "Công an xã Xuân Phú tỉnh Thanh Hóa")</f>
        <v>Công an xã Xuân Phú tỉnh Thanh Hóa</v>
      </c>
      <c r="C1836" s="12" t="s">
        <v>342</v>
      </c>
      <c r="F1836" s="5"/>
      <c r="G1836" s="5"/>
      <c r="H1836" s="5"/>
      <c r="I1836" s="2"/>
      <c r="J1836" s="2"/>
      <c r="K1836" s="2"/>
      <c r="L1836" s="2"/>
      <c r="M1836" s="2"/>
      <c r="N1836" s="5"/>
      <c r="O1836" s="5"/>
      <c r="P1836" s="5"/>
      <c r="Q1836" s="5"/>
    </row>
    <row r="1837" spans="1:17" ht="30" customHeight="1" x14ac:dyDescent="0.25">
      <c r="A1837" s="2">
        <v>10836</v>
      </c>
      <c r="B1837" s="3" t="str">
        <f>HYPERLINK("https://xuanphu.thoxuan.thanhhoa.gov.vn/", "UBND Ủy ban nhân dân xã Xuân Phú tỉnh Thanh Hóa")</f>
        <v>UBND Ủy ban nhân dân xã Xuân Phú tỉnh Thanh Hóa</v>
      </c>
      <c r="C1837" s="12" t="s">
        <v>342</v>
      </c>
      <c r="F1837" s="5"/>
      <c r="G1837" s="5"/>
      <c r="H1837" s="5"/>
      <c r="I1837" s="2"/>
      <c r="J1837" s="2"/>
      <c r="K1837" s="2"/>
      <c r="L1837" s="2"/>
      <c r="M1837" s="2"/>
      <c r="N1837" s="5"/>
      <c r="O1837" s="5"/>
      <c r="P1837" s="5"/>
      <c r="Q1837" s="5"/>
    </row>
    <row r="1838" spans="1:17" ht="30" customHeight="1" x14ac:dyDescent="0.25">
      <c r="A1838" s="2">
        <v>10837</v>
      </c>
      <c r="B1838" s="3" t="str">
        <f>HYPERLINK("https://www.facebook.com/p/C%C3%B4ng-an-th%E1%BB%8B-tr%E1%BA%A5n-C%C3%A0nh-N%C3%A0ng-huy%E1%BB%87n-B%C3%A1-Th%C6%B0%E1%BB%9Bc-t%E1%BB%89nh-Thanh-Ho%C3%A1-100071216247100/", "Công an thị trấn Cành Nàng tỉnh Thanh Hóa")</f>
        <v>Công an thị trấn Cành Nàng tỉnh Thanh Hóa</v>
      </c>
      <c r="C1838" s="12" t="s">
        <v>342</v>
      </c>
      <c r="D1838" s="13" t="s">
        <v>343</v>
      </c>
      <c r="F1838" s="5"/>
      <c r="G1838" s="5"/>
      <c r="H1838" s="5"/>
      <c r="I1838" s="2"/>
      <c r="J1838" s="2"/>
      <c r="K1838" s="2"/>
      <c r="L1838" s="2"/>
      <c r="M1838" s="2"/>
      <c r="N1838" s="5"/>
      <c r="O1838" s="5"/>
      <c r="P1838" s="5"/>
      <c r="Q1838" s="5"/>
    </row>
    <row r="1839" spans="1:17" ht="30" customHeight="1" x14ac:dyDescent="0.25">
      <c r="A1839" s="2">
        <v>10838</v>
      </c>
      <c r="B1839" s="3" t="str">
        <f>HYPERLINK("https://thitrancanhnang.bathuoc.thanhhoa.gov.vn/", "UBND Ủy ban nhân dân thị trấn Cành Nàng tỉnh Thanh Hóa")</f>
        <v>UBND Ủy ban nhân dân thị trấn Cành Nàng tỉnh Thanh Hóa</v>
      </c>
      <c r="C1839" s="12" t="s">
        <v>342</v>
      </c>
      <c r="F1839" s="5"/>
      <c r="G1839" s="5"/>
      <c r="H1839" s="5"/>
      <c r="I1839" s="2"/>
      <c r="J1839" s="2"/>
      <c r="K1839" s="2"/>
      <c r="L1839" s="2"/>
      <c r="M1839" s="2"/>
      <c r="N1839" s="5"/>
      <c r="O1839" s="5"/>
      <c r="P1839" s="5"/>
      <c r="Q1839" s="5"/>
    </row>
    <row r="1840" spans="1:17" ht="30" customHeight="1" x14ac:dyDescent="0.25">
      <c r="A1840" s="2">
        <v>10839</v>
      </c>
      <c r="B1840" s="3" t="s">
        <v>325</v>
      </c>
      <c r="C1840" s="14" t="s">
        <v>1</v>
      </c>
      <c r="D1840" s="11" t="s">
        <v>343</v>
      </c>
      <c r="F1840" s="5"/>
      <c r="G1840" s="5"/>
      <c r="H1840" s="5"/>
      <c r="I1840" s="2"/>
      <c r="J1840" s="2"/>
      <c r="K1840" s="2"/>
      <c r="L1840" s="2"/>
      <c r="M1840" s="2"/>
      <c r="N1840" s="5"/>
      <c r="O1840" s="5"/>
      <c r="P1840" s="5"/>
      <c r="Q1840" s="5"/>
    </row>
    <row r="1841" spans="1:17" ht="30" customHeight="1" x14ac:dyDescent="0.25">
      <c r="A1841" s="2">
        <v>10840</v>
      </c>
      <c r="B1841" s="3" t="str">
        <f>HYPERLINK("https://dienthuong.bathuoc.thanhhoa.gov.vn/", "UBND Ủy ban nhân dân xã Điền Thượng tỉnh Thanh Hóa")</f>
        <v>UBND Ủy ban nhân dân xã Điền Thượng tỉnh Thanh Hóa</v>
      </c>
      <c r="C1841" s="12" t="s">
        <v>342</v>
      </c>
      <c r="F1841" s="5"/>
      <c r="G1841" s="5"/>
      <c r="H1841" s="5"/>
      <c r="I1841" s="2"/>
      <c r="J1841" s="2"/>
      <c r="K1841" s="2"/>
      <c r="L1841" s="2"/>
      <c r="M1841" s="2"/>
      <c r="N1841" s="5"/>
      <c r="O1841" s="5"/>
      <c r="P1841" s="5"/>
      <c r="Q1841" s="5"/>
    </row>
    <row r="1842" spans="1:17" ht="30" customHeight="1" x14ac:dyDescent="0.25">
      <c r="A1842" s="2">
        <v>10841</v>
      </c>
      <c r="B1842" s="3" t="str">
        <f>HYPERLINK("https://www.facebook.com/p/C%C3%B4ng-An-x%C3%A3-%C4%90i%E1%BB%81n-H%E1%BA%A1-Tu%E1%BB%95i-tr%E1%BA%BB-nhi%E1%BB%87t-huy%E1%BA%BFt-100064758310979/", "Công an xã Điền Hạ tỉnh Thanh Hóa")</f>
        <v>Công an xã Điền Hạ tỉnh Thanh Hóa</v>
      </c>
      <c r="C1842" s="12" t="s">
        <v>342</v>
      </c>
      <c r="D1842" s="13" t="s">
        <v>343</v>
      </c>
      <c r="F1842" s="5"/>
      <c r="G1842" s="5"/>
      <c r="H1842" s="5"/>
      <c r="I1842" s="2"/>
      <c r="J1842" s="2"/>
      <c r="K1842" s="2"/>
      <c r="L1842" s="2"/>
      <c r="M1842" s="2"/>
      <c r="N1842" s="5"/>
      <c r="O1842" s="5"/>
      <c r="P1842" s="5"/>
      <c r="Q1842" s="5"/>
    </row>
    <row r="1843" spans="1:17" ht="30" customHeight="1" x14ac:dyDescent="0.25">
      <c r="A1843" s="2">
        <v>10842</v>
      </c>
      <c r="B1843" s="3" t="str">
        <f>HYPERLINK("http://dienha.bathuoc.thanhhoa.gov.vn/", "UBND Ủy ban nhân dân xã Điền Hạ tỉnh Thanh Hóa")</f>
        <v>UBND Ủy ban nhân dân xã Điền Hạ tỉnh Thanh Hóa</v>
      </c>
      <c r="C1843" s="12" t="s">
        <v>342</v>
      </c>
      <c r="F1843" s="5"/>
      <c r="G1843" s="5"/>
      <c r="H1843" s="5"/>
      <c r="I1843" s="2"/>
      <c r="J1843" s="2"/>
      <c r="K1843" s="2"/>
      <c r="L1843" s="2"/>
      <c r="M1843" s="2"/>
      <c r="N1843" s="5"/>
      <c r="O1843" s="5"/>
      <c r="P1843" s="5"/>
      <c r="Q1843" s="5"/>
    </row>
    <row r="1844" spans="1:17" ht="30" customHeight="1" x14ac:dyDescent="0.25">
      <c r="A1844" s="2">
        <v>10843</v>
      </c>
      <c r="B1844" s="3" t="str">
        <f>HYPERLINK("https://www.facebook.com/p/C%C3%B4ng-an-x%C3%A3-%C4%90i%E1%BB%81n-Quang-B%C3%A1-Th%C6%B0%E1%BB%9Bc-Thanh-Ho%C3%A1-100075979012155/", "Công an xã Điền Quang tỉnh Thanh Hóa")</f>
        <v>Công an xã Điền Quang tỉnh Thanh Hóa</v>
      </c>
      <c r="C1844" s="12" t="s">
        <v>342</v>
      </c>
      <c r="D1844" s="13" t="s">
        <v>343</v>
      </c>
      <c r="F1844" s="5"/>
      <c r="G1844" s="5"/>
      <c r="H1844" s="5"/>
      <c r="I1844" s="2"/>
      <c r="J1844" s="2"/>
      <c r="K1844" s="2"/>
      <c r="L1844" s="2"/>
      <c r="M1844" s="2"/>
      <c r="N1844" s="5"/>
      <c r="O1844" s="5"/>
      <c r="P1844" s="5"/>
      <c r="Q1844" s="5"/>
    </row>
    <row r="1845" spans="1:17" ht="30" customHeight="1" x14ac:dyDescent="0.25">
      <c r="A1845" s="2">
        <v>10844</v>
      </c>
      <c r="B1845" s="3" t="str">
        <f>HYPERLINK("https://dienquang.bathuoc.thanhhoa.gov.vn/", "UBND Ủy ban nhân dân xã Điền Quang tỉnh Thanh Hóa")</f>
        <v>UBND Ủy ban nhân dân xã Điền Quang tỉnh Thanh Hóa</v>
      </c>
      <c r="C1845" s="12" t="s">
        <v>342</v>
      </c>
      <c r="F1845" s="5"/>
      <c r="G1845" s="5"/>
      <c r="H1845" s="5"/>
      <c r="I1845" s="2"/>
      <c r="J1845" s="2"/>
      <c r="K1845" s="2"/>
      <c r="L1845" s="2"/>
      <c r="M1845" s="2"/>
      <c r="N1845" s="5"/>
      <c r="O1845" s="5"/>
      <c r="P1845" s="5"/>
      <c r="Q1845" s="5"/>
    </row>
    <row r="1846" spans="1:17" ht="30" customHeight="1" x14ac:dyDescent="0.25">
      <c r="A1846" s="2">
        <v>10845</v>
      </c>
      <c r="B1846" s="3" t="str">
        <f>HYPERLINK("https://www.facebook.com/p/C%C3%B4ng-an-x%C3%A3-%C4%90i%E1%BB%81n-Trung-V%C3%AC-nh%C3%A2n-d%C3%A2n-ph%E1%BB%A5c-v%E1%BB%A5-100071839613381/", "Công an xã Điền Trung tỉnh Thanh Hóa")</f>
        <v>Công an xã Điền Trung tỉnh Thanh Hóa</v>
      </c>
      <c r="C1846" s="12" t="s">
        <v>342</v>
      </c>
      <c r="D1846" s="13" t="s">
        <v>343</v>
      </c>
      <c r="F1846" s="5"/>
      <c r="G1846" s="5"/>
      <c r="H1846" s="5"/>
      <c r="I1846" s="2"/>
      <c r="J1846" s="2"/>
      <c r="K1846" s="2"/>
      <c r="L1846" s="2"/>
      <c r="M1846" s="2"/>
      <c r="N1846" s="5"/>
      <c r="O1846" s="5"/>
      <c r="P1846" s="5"/>
      <c r="Q1846" s="5"/>
    </row>
    <row r="1847" spans="1:17" ht="30" customHeight="1" x14ac:dyDescent="0.25">
      <c r="A1847" s="2">
        <v>10846</v>
      </c>
      <c r="B1847" s="3" t="str">
        <f>HYPERLINK("https://dientrung.bathuoc.thanhhoa.gov.vn/", "UBND Ủy ban nhân dân xã Điền Trung tỉnh Thanh Hóa")</f>
        <v>UBND Ủy ban nhân dân xã Điền Trung tỉnh Thanh Hóa</v>
      </c>
      <c r="C1847" s="12" t="s">
        <v>342</v>
      </c>
      <c r="F1847" s="5"/>
      <c r="G1847" s="5"/>
      <c r="H1847" s="5"/>
      <c r="I1847" s="2"/>
      <c r="J1847" s="2"/>
      <c r="K1847" s="2"/>
      <c r="L1847" s="2"/>
      <c r="M1847" s="2"/>
      <c r="N1847" s="5"/>
      <c r="O1847" s="5"/>
      <c r="P1847" s="5"/>
      <c r="Q1847" s="5"/>
    </row>
    <row r="1848" spans="1:17" ht="30" customHeight="1" x14ac:dyDescent="0.25">
      <c r="A1848" s="2">
        <v>10847</v>
      </c>
      <c r="B1848" s="3" t="str">
        <f>HYPERLINK("https://www.facebook.com/conganxathanhson/", "Công an xã Thành Sơn tỉnh Thanh Hóa")</f>
        <v>Công an xã Thành Sơn tỉnh Thanh Hóa</v>
      </c>
      <c r="C1848" s="12" t="s">
        <v>342</v>
      </c>
      <c r="D1848" s="13" t="s">
        <v>343</v>
      </c>
      <c r="F1848" s="5"/>
      <c r="G1848" s="5"/>
      <c r="H1848" s="5"/>
      <c r="I1848" s="2"/>
      <c r="J1848" s="2"/>
      <c r="K1848" s="2"/>
      <c r="L1848" s="2"/>
      <c r="M1848" s="2"/>
      <c r="N1848" s="5"/>
      <c r="O1848" s="5"/>
      <c r="P1848" s="5"/>
      <c r="Q1848" s="5"/>
    </row>
    <row r="1849" spans="1:17" ht="30" customHeight="1" x14ac:dyDescent="0.25">
      <c r="A1849" s="2">
        <v>10848</v>
      </c>
      <c r="B1849" s="3" t="str">
        <f>HYPERLINK("https://thanhson.quanhoa.thanhhoa.gov.vn/", "UBND Ủy ban nhân dân xã Thành Sơn tỉnh Thanh Hóa")</f>
        <v>UBND Ủy ban nhân dân xã Thành Sơn tỉnh Thanh Hóa</v>
      </c>
      <c r="C1849" s="12" t="s">
        <v>342</v>
      </c>
      <c r="F1849" s="5"/>
      <c r="G1849" s="5"/>
      <c r="H1849" s="5"/>
      <c r="I1849" s="2"/>
      <c r="J1849" s="2"/>
      <c r="K1849" s="2"/>
      <c r="L1849" s="2"/>
      <c r="M1849" s="2"/>
      <c r="N1849" s="5"/>
      <c r="O1849" s="5"/>
      <c r="P1849" s="5"/>
      <c r="Q1849" s="5"/>
    </row>
    <row r="1850" spans="1:17" ht="30" customHeight="1" x14ac:dyDescent="0.25">
      <c r="A1850" s="2">
        <v>10849</v>
      </c>
      <c r="B1850" s="3" t="str">
        <f>HYPERLINK("https://www.facebook.com/p/C%C3%B4ng-an-x%C3%A3-L%C6%B0%C6%A1ng-Ngo%E1%BA%A1i-huy%C3%AA%CC%A3n-Ba%CC%81-Th%C6%B0%C6%A1%CC%81c-Thanh-Ho%CC%81a-100065261359765/", "Công an xã Lương Ngoại tỉnh Thanh Hóa")</f>
        <v>Công an xã Lương Ngoại tỉnh Thanh Hóa</v>
      </c>
      <c r="C1850" s="12" t="s">
        <v>342</v>
      </c>
      <c r="D1850" s="13" t="s">
        <v>343</v>
      </c>
      <c r="F1850" s="5"/>
      <c r="G1850" s="5"/>
      <c r="H1850" s="5"/>
      <c r="I1850" s="2"/>
      <c r="J1850" s="2"/>
      <c r="K1850" s="2"/>
      <c r="L1850" s="2"/>
      <c r="M1850" s="2"/>
      <c r="N1850" s="5"/>
      <c r="O1850" s="5"/>
      <c r="P1850" s="5"/>
      <c r="Q1850" s="5"/>
    </row>
    <row r="1851" spans="1:17" ht="30" customHeight="1" x14ac:dyDescent="0.25">
      <c r="A1851" s="2">
        <v>10850</v>
      </c>
      <c r="B1851" s="3" t="str">
        <f>HYPERLINK("http://luongngoai.bathuoc.gov.vn/", "UBND Ủy ban nhân dân xã Lương Ngoại tỉnh Thanh Hóa")</f>
        <v>UBND Ủy ban nhân dân xã Lương Ngoại tỉnh Thanh Hóa</v>
      </c>
      <c r="C1851" s="12" t="s">
        <v>342</v>
      </c>
      <c r="F1851" s="5"/>
      <c r="G1851" s="5"/>
      <c r="H1851" s="5"/>
      <c r="I1851" s="2"/>
      <c r="J1851" s="2"/>
      <c r="K1851" s="2"/>
      <c r="L1851" s="2"/>
      <c r="M1851" s="2"/>
      <c r="N1851" s="5"/>
      <c r="O1851" s="5"/>
      <c r="P1851" s="5"/>
      <c r="Q1851" s="5"/>
    </row>
    <row r="1852" spans="1:17" ht="30" customHeight="1" x14ac:dyDescent="0.25">
      <c r="A1852" s="2">
        <v>10851</v>
      </c>
      <c r="B1852" s="3" t="str">
        <f>HYPERLINK("https://www.facebook.com/p/C%C3%B4ng-an-x%C3%A3-%C3%81i-Th%C6%B0%E1%BB%A3ng-100064179360947/", "Công an xã Ái Thượng tỉnh Thanh Hóa")</f>
        <v>Công an xã Ái Thượng tỉnh Thanh Hóa</v>
      </c>
      <c r="C1852" s="12" t="s">
        <v>342</v>
      </c>
      <c r="D1852" s="13" t="s">
        <v>343</v>
      </c>
      <c r="F1852" s="5"/>
      <c r="G1852" s="5"/>
      <c r="H1852" s="5"/>
      <c r="I1852" s="2"/>
      <c r="J1852" s="2"/>
      <c r="K1852" s="2"/>
      <c r="L1852" s="2"/>
      <c r="M1852" s="2"/>
      <c r="N1852" s="5"/>
      <c r="O1852" s="5"/>
      <c r="P1852" s="5"/>
      <c r="Q1852" s="5"/>
    </row>
    <row r="1853" spans="1:17" ht="30" customHeight="1" x14ac:dyDescent="0.25">
      <c r="A1853" s="2">
        <v>10852</v>
      </c>
      <c r="B1853" s="3" t="str">
        <f>HYPERLINK("https://aithuong.bathuoc.thanhhoa.gov.vn/", "UBND Ủy ban nhân dân xã Ái Thượng tỉnh Thanh Hóa")</f>
        <v>UBND Ủy ban nhân dân xã Ái Thượng tỉnh Thanh Hóa</v>
      </c>
      <c r="C1853" s="12" t="s">
        <v>342</v>
      </c>
      <c r="F1853" s="5"/>
      <c r="G1853" s="5"/>
      <c r="H1853" s="5"/>
      <c r="I1853" s="2"/>
      <c r="J1853" s="2"/>
      <c r="K1853" s="2"/>
      <c r="L1853" s="2"/>
      <c r="M1853" s="2"/>
      <c r="N1853" s="5"/>
      <c r="O1853" s="5"/>
      <c r="P1853" s="5"/>
      <c r="Q1853" s="5"/>
    </row>
    <row r="1854" spans="1:17" ht="30" customHeight="1" x14ac:dyDescent="0.25">
      <c r="A1854" s="2">
        <v>10853</v>
      </c>
      <c r="B1854" s="1" t="str">
        <f>HYPERLINK("https://www.facebook.com/profile.php?id=61552093680889", "Công an xã Lương Nội tỉnh Thanh Hóa")</f>
        <v>Công an xã Lương Nội tỉnh Thanh Hóa</v>
      </c>
      <c r="C1854" s="12" t="s">
        <v>342</v>
      </c>
      <c r="D1854" s="13" t="s">
        <v>343</v>
      </c>
      <c r="F1854" s="5"/>
      <c r="G1854" s="5"/>
      <c r="H1854" s="5"/>
      <c r="I1854" s="2"/>
      <c r="J1854" s="2"/>
      <c r="K1854" s="2"/>
      <c r="L1854" s="2"/>
      <c r="M1854" s="2"/>
      <c r="N1854" s="5"/>
      <c r="O1854" s="5"/>
      <c r="P1854" s="5"/>
      <c r="Q1854" s="5"/>
    </row>
    <row r="1855" spans="1:17" ht="30" customHeight="1" x14ac:dyDescent="0.25">
      <c r="A1855" s="2">
        <v>10854</v>
      </c>
      <c r="B1855" s="3" t="str">
        <f>HYPERLINK("https://luongnoi.bathuoc.thanhhoa.gov.vn/", "UBND Ủy ban nhân dân xã Lương Nội tỉnh Thanh Hóa")</f>
        <v>UBND Ủy ban nhân dân xã Lương Nội tỉnh Thanh Hóa</v>
      </c>
      <c r="C1855" s="12" t="s">
        <v>342</v>
      </c>
      <c r="F1855" s="5"/>
      <c r="G1855" s="5"/>
      <c r="H1855" s="5"/>
      <c r="I1855" s="2"/>
      <c r="J1855" s="2"/>
      <c r="K1855" s="2"/>
      <c r="L1855" s="2"/>
      <c r="M1855" s="2"/>
      <c r="N1855" s="5"/>
      <c r="O1855" s="5"/>
      <c r="P1855" s="5"/>
      <c r="Q1855" s="5"/>
    </row>
    <row r="1856" spans="1:17" ht="30" customHeight="1" x14ac:dyDescent="0.25">
      <c r="A1856" s="2">
        <v>10855</v>
      </c>
      <c r="B1856" s="3" t="str">
        <f>HYPERLINK("https://www.facebook.com/conganxadienlu/", "Công an xã Điền Lư tỉnh Thanh Hóa")</f>
        <v>Công an xã Điền Lư tỉnh Thanh Hóa</v>
      </c>
      <c r="C1856" s="12" t="s">
        <v>342</v>
      </c>
      <c r="D1856" s="13" t="s">
        <v>343</v>
      </c>
      <c r="F1856" s="5"/>
      <c r="G1856" s="5"/>
      <c r="H1856" s="5"/>
      <c r="I1856" s="2"/>
      <c r="J1856" s="2"/>
      <c r="K1856" s="2"/>
      <c r="L1856" s="2"/>
      <c r="M1856" s="2"/>
      <c r="N1856" s="5"/>
      <c r="O1856" s="5"/>
      <c r="P1856" s="5"/>
      <c r="Q1856" s="5"/>
    </row>
    <row r="1857" spans="1:17" ht="30" customHeight="1" x14ac:dyDescent="0.25">
      <c r="A1857" s="2">
        <v>10856</v>
      </c>
      <c r="B1857" s="3" t="str">
        <f>HYPERLINK("https://dienlu.bathuoc.thanhhoa.gov.vn/", "UBND Ủy ban nhân dân xã Điền Lư tỉnh Thanh Hóa")</f>
        <v>UBND Ủy ban nhân dân xã Điền Lư tỉnh Thanh Hóa</v>
      </c>
      <c r="C1857" s="12" t="s">
        <v>342</v>
      </c>
      <c r="F1857" s="5"/>
      <c r="G1857" s="5"/>
      <c r="H1857" s="5"/>
      <c r="I1857" s="2"/>
      <c r="J1857" s="2"/>
      <c r="K1857" s="2"/>
      <c r="L1857" s="2"/>
      <c r="M1857" s="2"/>
      <c r="N1857" s="5"/>
      <c r="O1857" s="5"/>
      <c r="P1857" s="5"/>
      <c r="Q1857" s="5"/>
    </row>
    <row r="1858" spans="1:17" ht="30" customHeight="1" x14ac:dyDescent="0.25">
      <c r="A1858" s="2">
        <v>10857</v>
      </c>
      <c r="B1858" s="3" t="str">
        <f>HYPERLINK("https://www.facebook.com/conganxaluongtrung/", "Công an xã Lương Trung tỉnh Thanh Hóa")</f>
        <v>Công an xã Lương Trung tỉnh Thanh Hóa</v>
      </c>
      <c r="C1858" s="12" t="s">
        <v>342</v>
      </c>
      <c r="D1858" s="11" t="s">
        <v>343</v>
      </c>
      <c r="F1858" s="5"/>
      <c r="G1858" s="5"/>
      <c r="H1858" s="5"/>
      <c r="I1858" s="2"/>
      <c r="J1858" s="2"/>
      <c r="K1858" s="2"/>
      <c r="L1858" s="2"/>
      <c r="M1858" s="2"/>
      <c r="N1858" s="5"/>
      <c r="O1858" s="5"/>
      <c r="P1858" s="5"/>
      <c r="Q1858" s="5"/>
    </row>
    <row r="1859" spans="1:17" ht="30" customHeight="1" x14ac:dyDescent="0.25">
      <c r="A1859" s="2">
        <v>10858</v>
      </c>
      <c r="B1859" s="3" t="str">
        <f>HYPERLINK("https://luongtrung.bathuoc.thanhhoa.gov.vn/web/trang-chu/he-thong-chinh-tri/uy-ban-nhan-dan", "UBND Ủy ban nhân dân xã Lương Trung tỉnh Thanh Hóa")</f>
        <v>UBND Ủy ban nhân dân xã Lương Trung tỉnh Thanh Hóa</v>
      </c>
      <c r="C1859" s="12" t="s">
        <v>342</v>
      </c>
      <c r="F1859" s="5"/>
      <c r="G1859" s="5"/>
      <c r="H1859" s="5"/>
      <c r="I1859" s="2"/>
      <c r="J1859" s="2"/>
      <c r="K1859" s="2"/>
      <c r="L1859" s="2"/>
      <c r="M1859" s="2"/>
      <c r="N1859" s="5"/>
      <c r="O1859" s="5"/>
      <c r="P1859" s="5"/>
      <c r="Q1859" s="5"/>
    </row>
    <row r="1860" spans="1:17" ht="30" customHeight="1" x14ac:dyDescent="0.25">
      <c r="A1860" s="2">
        <v>10859</v>
      </c>
      <c r="B1860" s="3" t="str">
        <f>HYPERLINK("https://www.facebook.com/reel/842501834288733/", "Công an xã Lũng Niêm tỉnh Thanh Hóa")</f>
        <v>Công an xã Lũng Niêm tỉnh Thanh Hóa</v>
      </c>
      <c r="C1860" s="12" t="s">
        <v>342</v>
      </c>
      <c r="D1860" s="11" t="s">
        <v>343</v>
      </c>
      <c r="F1860" s="5"/>
      <c r="G1860" s="5"/>
      <c r="H1860" s="5"/>
      <c r="I1860" s="2"/>
      <c r="J1860" s="2"/>
      <c r="K1860" s="2"/>
      <c r="L1860" s="2"/>
      <c r="M1860" s="2"/>
      <c r="N1860" s="5"/>
      <c r="O1860" s="5"/>
      <c r="P1860" s="5"/>
      <c r="Q1860" s="5"/>
    </row>
    <row r="1861" spans="1:17" ht="30" customHeight="1" x14ac:dyDescent="0.25">
      <c r="A1861" s="2">
        <v>10860</v>
      </c>
      <c r="B1861" s="3" t="str">
        <f>HYPERLINK("https://qppl.thanhhoa.gov.vn/vbpq_thanhhoa.nsf/str/69A163B6B024CC9E472585DF00389978/$file/DT-VBDTPT463235070-9-20201599703878841chanth10.09.2020_13h23p20_thinv_10-09-2020-14-40-04_signed.pdf", "UBND Ủy ban nhân dân xã Lũng Niêm tỉnh Thanh Hóa")</f>
        <v>UBND Ủy ban nhân dân xã Lũng Niêm tỉnh Thanh Hóa</v>
      </c>
      <c r="C1861" s="12" t="s">
        <v>342</v>
      </c>
      <c r="F1861" s="5"/>
      <c r="G1861" s="5"/>
      <c r="H1861" s="5"/>
      <c r="I1861" s="2"/>
      <c r="J1861" s="2"/>
      <c r="K1861" s="2"/>
      <c r="L1861" s="2"/>
      <c r="M1861" s="2"/>
      <c r="N1861" s="5"/>
      <c r="O1861" s="5"/>
      <c r="P1861" s="5"/>
      <c r="Q1861" s="5"/>
    </row>
    <row r="1862" spans="1:17" ht="30" customHeight="1" x14ac:dyDescent="0.25">
      <c r="A1862" s="2">
        <v>10861</v>
      </c>
      <c r="B1862" s="3" t="str">
        <f>HYPERLINK("https://www.facebook.com/p/C%C3%B4ng-an-x%C3%A3-L%C5%A9ng-Cao-huy%E1%BB%87n-B%C3%A1-Th%C6%B0%E1%BB%9Bc-t%E1%BB%89nh-Thanh-H%C3%B3a-100094622217760/", "Công an xã Lũng Cao tỉnh Thanh Hóa")</f>
        <v>Công an xã Lũng Cao tỉnh Thanh Hóa</v>
      </c>
      <c r="C1862" s="12" t="s">
        <v>342</v>
      </c>
      <c r="D1862" s="13" t="s">
        <v>343</v>
      </c>
      <c r="F1862" s="5"/>
      <c r="G1862" s="5"/>
      <c r="H1862" s="5"/>
      <c r="I1862" s="2"/>
      <c r="J1862" s="2"/>
      <c r="K1862" s="2"/>
      <c r="L1862" s="2"/>
      <c r="M1862" s="2"/>
      <c r="N1862" s="5"/>
      <c r="O1862" s="5"/>
      <c r="P1862" s="5"/>
      <c r="Q1862" s="5"/>
    </row>
    <row r="1863" spans="1:17" ht="30" customHeight="1" x14ac:dyDescent="0.25">
      <c r="A1863" s="2">
        <v>10862</v>
      </c>
      <c r="B1863" s="3" t="str">
        <f>HYPERLINK("https://lungcao.bathuoc.thanhhoa.gov.vn/web/trang-chu/gioi-thieu-chung/chuc-nang-nhiem-vu/chuc-nang-nhiem-vu-cua-ubnd-cap-xa-phuong-thi-tran.html", "UBND Ủy ban nhân dân xã Lũng Cao tỉnh Thanh Hóa")</f>
        <v>UBND Ủy ban nhân dân xã Lũng Cao tỉnh Thanh Hóa</v>
      </c>
      <c r="C1863" s="12" t="s">
        <v>342</v>
      </c>
      <c r="F1863" s="5"/>
      <c r="G1863" s="5"/>
      <c r="H1863" s="5"/>
      <c r="I1863" s="2"/>
      <c r="J1863" s="2"/>
      <c r="K1863" s="2"/>
      <c r="L1863" s="2"/>
      <c r="M1863" s="2"/>
      <c r="N1863" s="5"/>
      <c r="O1863" s="5"/>
      <c r="P1863" s="5"/>
      <c r="Q1863" s="5"/>
    </row>
    <row r="1864" spans="1:17" ht="30" customHeight="1" x14ac:dyDescent="0.25">
      <c r="A1864" s="2">
        <v>10863</v>
      </c>
      <c r="B1864" s="3" t="s">
        <v>326</v>
      </c>
      <c r="C1864" s="14" t="s">
        <v>1</v>
      </c>
      <c r="D1864" s="13" t="s">
        <v>343</v>
      </c>
      <c r="F1864" s="5"/>
      <c r="G1864" s="5"/>
      <c r="H1864" s="5"/>
      <c r="I1864" s="2"/>
      <c r="J1864" s="2"/>
      <c r="K1864" s="2"/>
      <c r="L1864" s="2"/>
      <c r="M1864" s="2"/>
      <c r="N1864" s="5"/>
      <c r="O1864" s="5"/>
      <c r="P1864" s="5"/>
      <c r="Q1864" s="5"/>
    </row>
    <row r="1865" spans="1:17" ht="30" customHeight="1" x14ac:dyDescent="0.25">
      <c r="A1865" s="2">
        <v>10864</v>
      </c>
      <c r="B1865" s="3" t="str">
        <f>HYPERLINK("http://halong.hatrung.thanhhoa.gov.vn/web/danh-ba-co-quan-chuc-nang/danh-ba-can-bo-xa-ha-long.html", "UBND Ủy ban nhân dân xã Hạ Trung tỉnh Thanh Hóa")</f>
        <v>UBND Ủy ban nhân dân xã Hạ Trung tỉnh Thanh Hóa</v>
      </c>
      <c r="C1865" s="12" t="s">
        <v>342</v>
      </c>
      <c r="F1865" s="5"/>
      <c r="G1865" s="5"/>
      <c r="H1865" s="5"/>
      <c r="I1865" s="2"/>
      <c r="J1865" s="2"/>
      <c r="K1865" s="2"/>
      <c r="L1865" s="2"/>
      <c r="M1865" s="2"/>
      <c r="N1865" s="5"/>
      <c r="O1865" s="5"/>
      <c r="P1865" s="5"/>
      <c r="Q1865" s="5"/>
    </row>
    <row r="1866" spans="1:17" ht="30" customHeight="1" x14ac:dyDescent="0.25">
      <c r="A1866" s="2">
        <v>10865</v>
      </c>
      <c r="B1866" s="3" t="str">
        <f>HYPERLINK("https://www.facebook.com/conganxacolung/", "Công an xã Cổ Lũng tỉnh Thanh Hóa")</f>
        <v>Công an xã Cổ Lũng tỉnh Thanh Hóa</v>
      </c>
      <c r="C1866" s="12" t="s">
        <v>342</v>
      </c>
      <c r="D1866" s="11" t="s">
        <v>343</v>
      </c>
      <c r="F1866" s="5"/>
      <c r="G1866" s="5"/>
      <c r="H1866" s="5"/>
      <c r="I1866" s="2"/>
      <c r="J1866" s="2"/>
      <c r="K1866" s="2"/>
      <c r="L1866" s="2"/>
      <c r="M1866" s="2"/>
      <c r="N1866" s="5"/>
      <c r="O1866" s="5"/>
      <c r="P1866" s="5"/>
      <c r="Q1866" s="5"/>
    </row>
    <row r="1867" spans="1:17" ht="30" customHeight="1" x14ac:dyDescent="0.25">
      <c r="A1867" s="2">
        <v>10866</v>
      </c>
      <c r="B1867" s="3" t="str">
        <f>HYPERLINK("https://colung.bathuoc.thanhhoa.gov.vn/", "UBND Ủy ban nhân dân xã Cổ Lũng tỉnh Thanh Hóa")</f>
        <v>UBND Ủy ban nhân dân xã Cổ Lũng tỉnh Thanh Hóa</v>
      </c>
      <c r="C1867" s="12" t="s">
        <v>342</v>
      </c>
      <c r="F1867" s="5"/>
      <c r="G1867" s="5"/>
      <c r="H1867" s="5"/>
      <c r="I1867" s="2"/>
      <c r="J1867" s="2"/>
      <c r="K1867" s="2"/>
      <c r="L1867" s="2"/>
      <c r="M1867" s="2"/>
      <c r="N1867" s="5"/>
      <c r="O1867" s="5"/>
      <c r="P1867" s="5"/>
      <c r="Q1867" s="5"/>
    </row>
    <row r="1868" spans="1:17" ht="30" customHeight="1" x14ac:dyDescent="0.25">
      <c r="A1868" s="2">
        <v>10867</v>
      </c>
      <c r="B1868" s="3" t="str">
        <f>HYPERLINK("https://www.facebook.com/conganxathanhlam/", "Công an xã Thành Lâm tỉnh Thanh Hóa")</f>
        <v>Công an xã Thành Lâm tỉnh Thanh Hóa</v>
      </c>
      <c r="C1868" s="12" t="s">
        <v>342</v>
      </c>
      <c r="D1868" s="13" t="s">
        <v>343</v>
      </c>
      <c r="F1868" s="5"/>
      <c r="G1868" s="5"/>
      <c r="H1868" s="5"/>
      <c r="I1868" s="2"/>
      <c r="J1868" s="2"/>
      <c r="K1868" s="2"/>
      <c r="L1868" s="2"/>
      <c r="M1868" s="2"/>
      <c r="N1868" s="5"/>
      <c r="O1868" s="5"/>
      <c r="P1868" s="5"/>
      <c r="Q1868" s="5"/>
    </row>
    <row r="1869" spans="1:17" ht="30" customHeight="1" x14ac:dyDescent="0.25">
      <c r="A1869" s="2">
        <v>10868</v>
      </c>
      <c r="B1869" s="3" t="str">
        <f>HYPERLINK("https://lamson.thoxuan.thanhhoa.gov.vn/web/trang-chu/bo-may-hanh-chinh/uy-ban-nhan-dan-xa/thanh-vien-uy-ban-nhan-dan-va-cong-chuc-thi-tran-lam-son.html", "UBND Ủy ban nhân dân xã Thành Lâm tỉnh Thanh Hóa")</f>
        <v>UBND Ủy ban nhân dân xã Thành Lâm tỉnh Thanh Hóa</v>
      </c>
      <c r="C1869" s="12" t="s">
        <v>342</v>
      </c>
      <c r="F1869" s="5"/>
      <c r="G1869" s="5"/>
      <c r="H1869" s="5"/>
      <c r="I1869" s="2"/>
      <c r="J1869" s="2"/>
      <c r="K1869" s="2"/>
      <c r="L1869" s="2"/>
      <c r="M1869" s="2"/>
      <c r="N1869" s="5"/>
      <c r="O1869" s="5"/>
      <c r="P1869" s="5"/>
      <c r="Q1869" s="5"/>
    </row>
    <row r="1870" spans="1:17" ht="30" customHeight="1" x14ac:dyDescent="0.25">
      <c r="A1870" s="2">
        <v>10869</v>
      </c>
      <c r="B1870" s="3" t="str">
        <f>HYPERLINK("https://www.facebook.com/p/C%C3%B4ng-an-x%C3%A3-Ban-C%C3%B4ng-100041374237807/", "Công an xã Ban Công tỉnh Thanh Hóa")</f>
        <v>Công an xã Ban Công tỉnh Thanh Hóa</v>
      </c>
      <c r="C1870" s="12" t="s">
        <v>342</v>
      </c>
      <c r="D1870" s="11" t="s">
        <v>343</v>
      </c>
      <c r="F1870" s="5"/>
      <c r="G1870" s="5"/>
      <c r="H1870" s="5"/>
      <c r="I1870" s="2"/>
      <c r="J1870" s="2"/>
      <c r="K1870" s="2"/>
      <c r="L1870" s="2"/>
      <c r="M1870" s="2"/>
      <c r="N1870" s="5"/>
      <c r="O1870" s="5"/>
      <c r="P1870" s="5"/>
      <c r="Q1870" s="5"/>
    </row>
    <row r="1871" spans="1:17" ht="30" customHeight="1" x14ac:dyDescent="0.25">
      <c r="A1871" s="2">
        <v>10870</v>
      </c>
      <c r="B1871" s="3" t="str">
        <f>HYPERLINK("https://bancong.bathuoc.thanhhoa.gov.vn/", "UBND Ủy ban nhân dân xã Ban Công tỉnh Thanh Hóa")</f>
        <v>UBND Ủy ban nhân dân xã Ban Công tỉnh Thanh Hóa</v>
      </c>
      <c r="C1871" s="12" t="s">
        <v>342</v>
      </c>
      <c r="F1871" s="5"/>
      <c r="G1871" s="5"/>
      <c r="H1871" s="5"/>
      <c r="I1871" s="2"/>
      <c r="J1871" s="2"/>
      <c r="K1871" s="2"/>
      <c r="L1871" s="2"/>
      <c r="M1871" s="2"/>
      <c r="N1871" s="5"/>
      <c r="O1871" s="5"/>
      <c r="P1871" s="5"/>
      <c r="Q1871" s="5"/>
    </row>
    <row r="1872" spans="1:17" ht="30" customHeight="1" x14ac:dyDescent="0.25">
      <c r="A1872" s="2">
        <v>10871</v>
      </c>
      <c r="B1872" s="3" t="s">
        <v>327</v>
      </c>
      <c r="C1872" s="14" t="s">
        <v>1</v>
      </c>
      <c r="D1872" s="13" t="s">
        <v>343</v>
      </c>
      <c r="F1872" s="5"/>
      <c r="G1872" s="5"/>
      <c r="H1872" s="5"/>
      <c r="I1872" s="2"/>
      <c r="J1872" s="2"/>
      <c r="K1872" s="2"/>
      <c r="L1872" s="2"/>
      <c r="M1872" s="2"/>
      <c r="N1872" s="5"/>
      <c r="O1872" s="5"/>
      <c r="P1872" s="5"/>
      <c r="Q1872" s="5"/>
    </row>
    <row r="1873" spans="1:17" ht="30" customHeight="1" x14ac:dyDescent="0.25">
      <c r="A1873" s="2">
        <v>10872</v>
      </c>
      <c r="B1873" s="3" t="str">
        <f>HYPERLINK("http://kytan.bathuoc.gov.vn/web/trang-chu/gioi-thieu-chung/gioi-thieu-chung-ve-xa-ky-tan.html", "UBND Ủy ban nhân dân xã Kỳ Tân tỉnh Thanh Hóa")</f>
        <v>UBND Ủy ban nhân dân xã Kỳ Tân tỉnh Thanh Hóa</v>
      </c>
      <c r="C1873" s="12" t="s">
        <v>342</v>
      </c>
      <c r="F1873" s="5"/>
      <c r="G1873" s="5"/>
      <c r="H1873" s="5"/>
      <c r="I1873" s="2"/>
      <c r="J1873" s="2"/>
      <c r="K1873" s="2"/>
      <c r="L1873" s="2"/>
      <c r="M1873" s="2"/>
      <c r="N1873" s="5"/>
      <c r="O1873" s="5"/>
      <c r="P1873" s="5"/>
      <c r="Q1873" s="5"/>
    </row>
    <row r="1874" spans="1:17" ht="30" customHeight="1" x14ac:dyDescent="0.25">
      <c r="A1874" s="2">
        <v>10873</v>
      </c>
      <c r="B1874" s="3" t="str">
        <f>HYPERLINK("https://www.facebook.com/p/C%C3%B4ng-an-x%C3%A3-V%C4%83n-Nho-100063597817923/", "Công an xã Văn Nho tỉnh Thanh Hóa")</f>
        <v>Công an xã Văn Nho tỉnh Thanh Hóa</v>
      </c>
      <c r="C1874" s="12" t="s">
        <v>342</v>
      </c>
      <c r="D1874" s="13" t="s">
        <v>343</v>
      </c>
      <c r="F1874" s="5"/>
      <c r="G1874" s="5"/>
      <c r="H1874" s="5"/>
      <c r="I1874" s="2"/>
      <c r="J1874" s="2"/>
      <c r="K1874" s="2"/>
      <c r="L1874" s="2"/>
      <c r="M1874" s="2"/>
      <c r="N1874" s="5"/>
      <c r="O1874" s="5"/>
      <c r="P1874" s="5"/>
      <c r="Q1874" s="5"/>
    </row>
    <row r="1875" spans="1:17" ht="30" customHeight="1" x14ac:dyDescent="0.25">
      <c r="A1875" s="2">
        <v>10874</v>
      </c>
      <c r="B1875" s="3" t="str">
        <f>HYPERLINK("http://vannho.bathuoc.gov.vn/web/trang-chu/he-thong-chinh-tri/uy-ban-nhan-dan", "UBND Ủy ban nhân dân xã Văn Nho tỉnh Thanh Hóa")</f>
        <v>UBND Ủy ban nhân dân xã Văn Nho tỉnh Thanh Hóa</v>
      </c>
      <c r="C1875" s="12" t="s">
        <v>342</v>
      </c>
      <c r="F1875" s="5"/>
      <c r="G1875" s="5"/>
      <c r="H1875" s="5"/>
      <c r="I1875" s="2"/>
      <c r="J1875" s="2"/>
      <c r="K1875" s="2"/>
      <c r="L1875" s="2"/>
      <c r="M1875" s="2"/>
      <c r="N1875" s="5"/>
      <c r="O1875" s="5"/>
      <c r="P1875" s="5"/>
      <c r="Q1875" s="5"/>
    </row>
    <row r="1876" spans="1:17" ht="30" customHeight="1" x14ac:dyDescent="0.25">
      <c r="A1876" s="2">
        <v>10875</v>
      </c>
      <c r="B1876" s="3" t="str">
        <f>HYPERLINK("https://www.facebook.com/C%C3%B4ng-an-x%C3%A3-Thi%E1%BA%BFt-%E1%BB%90ng-huy%E1%BB%87n-B%C3%A1-Th%C6%B0%E1%BB%9Bc-102636818305307/", "Công an xã Thiết Ống tỉnh Thanh Hóa")</f>
        <v>Công an xã Thiết Ống tỉnh Thanh Hóa</v>
      </c>
      <c r="C1876" s="12" t="s">
        <v>342</v>
      </c>
      <c r="D1876" s="13" t="s">
        <v>343</v>
      </c>
      <c r="F1876" s="5"/>
      <c r="G1876" s="5"/>
      <c r="H1876" s="5"/>
      <c r="I1876" s="2"/>
      <c r="J1876" s="2"/>
      <c r="K1876" s="2"/>
      <c r="L1876" s="2"/>
      <c r="M1876" s="2"/>
      <c r="N1876" s="5"/>
      <c r="O1876" s="5"/>
      <c r="P1876" s="5"/>
      <c r="Q1876" s="5"/>
    </row>
    <row r="1877" spans="1:17" ht="30" customHeight="1" x14ac:dyDescent="0.25">
      <c r="A1877" s="2">
        <v>10876</v>
      </c>
      <c r="B1877" s="3" t="str">
        <f>HYPERLINK("https://thietong.bathuoc.thanhhoa.gov.vn/", "UBND Ủy ban nhân dân xã Thiết Ống tỉnh Thanh Hóa")</f>
        <v>UBND Ủy ban nhân dân xã Thiết Ống tỉnh Thanh Hóa</v>
      </c>
      <c r="C1877" s="12" t="s">
        <v>342</v>
      </c>
      <c r="F1877" s="5"/>
      <c r="G1877" s="5"/>
      <c r="H1877" s="5"/>
      <c r="I1877" s="2"/>
      <c r="J1877" s="2"/>
      <c r="K1877" s="2"/>
      <c r="L1877" s="2"/>
      <c r="M1877" s="2"/>
      <c r="N1877" s="5"/>
      <c r="O1877" s="5"/>
      <c r="P1877" s="5"/>
      <c r="Q1877" s="5"/>
    </row>
    <row r="1878" spans="1:17" ht="30" customHeight="1" x14ac:dyDescent="0.25">
      <c r="A1878" s="2">
        <v>10877</v>
      </c>
      <c r="B1878" s="3" t="s">
        <v>328</v>
      </c>
      <c r="C1878" s="14" t="s">
        <v>1</v>
      </c>
      <c r="F1878" s="5"/>
      <c r="G1878" s="5"/>
      <c r="H1878" s="5"/>
      <c r="I1878" s="2"/>
      <c r="J1878" s="2"/>
      <c r="K1878" s="2"/>
      <c r="L1878" s="2"/>
      <c r="M1878" s="2"/>
      <c r="N1878" s="5"/>
      <c r="O1878" s="5"/>
      <c r="P1878" s="5"/>
      <c r="Q1878" s="5"/>
    </row>
    <row r="1879" spans="1:17" ht="30" customHeight="1" x14ac:dyDescent="0.25">
      <c r="A1879" s="2">
        <v>10878</v>
      </c>
      <c r="B1879" s="3" t="str">
        <f>HYPERLINK("https://lamphu.langchanh.thanhhoa.gov.vn/", "UBND Ủy ban nhân dân xã Lâm Xa tỉnh Thanh Hóa")</f>
        <v>UBND Ủy ban nhân dân xã Lâm Xa tỉnh Thanh Hóa</v>
      </c>
      <c r="C1879" s="12" t="s">
        <v>342</v>
      </c>
      <c r="F1879" s="5"/>
      <c r="G1879" s="5"/>
      <c r="H1879" s="5"/>
      <c r="I1879" s="2"/>
      <c r="J1879" s="2"/>
      <c r="K1879" s="2"/>
      <c r="L1879" s="2"/>
      <c r="M1879" s="2"/>
      <c r="N1879" s="5"/>
      <c r="O1879" s="5"/>
      <c r="P1879" s="5"/>
      <c r="Q1879" s="5"/>
    </row>
    <row r="1880" spans="1:17" ht="30" customHeight="1" x14ac:dyDescent="0.25">
      <c r="A1880" s="2">
        <v>10879</v>
      </c>
      <c r="B1880" s="1" t="str">
        <f>HYPERLINK("", "Công an xã Thiết Kế tỉnh Thanh Hóa")</f>
        <v>Công an xã Thiết Kế tỉnh Thanh Hóa</v>
      </c>
      <c r="C1880" s="12" t="s">
        <v>342</v>
      </c>
      <c r="F1880" s="5"/>
      <c r="G1880" s="5"/>
      <c r="H1880" s="5"/>
      <c r="I1880" s="2"/>
      <c r="J1880" s="2"/>
      <c r="K1880" s="2"/>
      <c r="L1880" s="2"/>
      <c r="M1880" s="2"/>
      <c r="N1880" s="5"/>
      <c r="O1880" s="5"/>
      <c r="P1880" s="5"/>
      <c r="Q1880" s="5"/>
    </row>
    <row r="1881" spans="1:17" ht="30" customHeight="1" x14ac:dyDescent="0.25">
      <c r="A1881" s="2">
        <v>10880</v>
      </c>
      <c r="B1881" s="3" t="str">
        <f>HYPERLINK("https://congbao.thanhhoa.gov.vn/congbao/congbao_th.nsf/str/191242FF3DC7D8824725881A0024041D?openDocument&amp;returncrud=%24ViewTemplateForList%3FopenForm%26view%3DGazettesList%26form%3DGazette", "UBND Ủy ban nhân dân xã Thiết Kế tỉnh Thanh Hóa")</f>
        <v>UBND Ủy ban nhân dân xã Thiết Kế tỉnh Thanh Hóa</v>
      </c>
      <c r="C1881" s="12" t="s">
        <v>342</v>
      </c>
      <c r="F1881" s="5"/>
      <c r="G1881" s="5"/>
      <c r="H1881" s="5"/>
      <c r="I1881" s="2"/>
      <c r="J1881" s="2"/>
      <c r="K1881" s="2"/>
      <c r="L1881" s="2"/>
      <c r="M1881" s="2"/>
      <c r="N1881" s="5"/>
      <c r="O1881" s="5"/>
      <c r="P1881" s="5"/>
      <c r="Q1881" s="5"/>
    </row>
    <row r="1882" spans="1:17" ht="30" customHeight="1" x14ac:dyDescent="0.25">
      <c r="A1882" s="2">
        <v>10881</v>
      </c>
      <c r="B1882" s="1" t="str">
        <f>HYPERLINK("", "Công an xã Tân Lập tỉnh Thanh Hóa")</f>
        <v>Công an xã Tân Lập tỉnh Thanh Hóa</v>
      </c>
      <c r="C1882" s="12" t="s">
        <v>342</v>
      </c>
      <c r="D1882" s="13"/>
      <c r="F1882" s="5"/>
      <c r="G1882" s="5"/>
      <c r="H1882" s="5"/>
      <c r="I1882" s="2"/>
      <c r="J1882" s="2"/>
      <c r="K1882" s="2"/>
      <c r="L1882" s="2"/>
      <c r="M1882" s="2"/>
      <c r="N1882" s="5"/>
      <c r="O1882" s="5"/>
      <c r="P1882" s="5"/>
      <c r="Q1882" s="5"/>
    </row>
    <row r="1883" spans="1:17" ht="30" customHeight="1" x14ac:dyDescent="0.25">
      <c r="A1883" s="2">
        <v>10882</v>
      </c>
      <c r="B1883" s="3" t="str">
        <f>HYPERLINK("https://tanlap.huonghoa.quangtri.gov.vn/t%E1%BB%95-ch%E1%BB%A9c-b%E1%BB%99-m%C3%A1y", "UBND Ủy ban nhân dân xã Tân Lập tỉnh Thanh Hóa")</f>
        <v>UBND Ủy ban nhân dân xã Tân Lập tỉnh Thanh Hóa</v>
      </c>
      <c r="C1883" s="12" t="s">
        <v>342</v>
      </c>
      <c r="F1883" s="5"/>
      <c r="G1883" s="5"/>
      <c r="H1883" s="5"/>
      <c r="I1883" s="2"/>
      <c r="J1883" s="2"/>
      <c r="K1883" s="2"/>
      <c r="L1883" s="2"/>
      <c r="M1883" s="2"/>
      <c r="N1883" s="5"/>
      <c r="O1883" s="5"/>
      <c r="P1883" s="5"/>
      <c r="Q1883" s="5"/>
    </row>
    <row r="1884" spans="1:17" ht="30" customHeight="1" x14ac:dyDescent="0.25">
      <c r="A1884" s="2">
        <v>10883</v>
      </c>
      <c r="B1884" s="1" t="str">
        <f>HYPERLINK("", "Công an thị trấn Quan Sơn tỉnh Thanh Hóa")</f>
        <v>Công an thị trấn Quan Sơn tỉnh Thanh Hóa</v>
      </c>
      <c r="C1884" s="12" t="s">
        <v>342</v>
      </c>
      <c r="D1884" s="13"/>
      <c r="F1884" s="5"/>
      <c r="G1884" s="5"/>
      <c r="H1884" s="5"/>
      <c r="I1884" s="2"/>
      <c r="J1884" s="2"/>
      <c r="K1884" s="2"/>
      <c r="L1884" s="2"/>
      <c r="M1884" s="2"/>
      <c r="N1884" s="5"/>
      <c r="O1884" s="5"/>
      <c r="P1884" s="5"/>
      <c r="Q1884" s="5"/>
    </row>
    <row r="1885" spans="1:17" ht="30" customHeight="1" x14ac:dyDescent="0.25">
      <c r="A1885" s="2">
        <v>10884</v>
      </c>
      <c r="B1885" s="3" t="str">
        <f>HYPERLINK("https://lamson.thoxuan.thanhhoa.gov.vn/web/trang-chu/bo-may-hanh-chinh/uy-ban-nhan-dan-xa/thanh-vien-uy-ban-nhan-dan-va-cong-chuc-thi-tran-lam-son.html", "UBND Ủy ban nhân dân thị trấn Quan Sơn tỉnh Thanh Hóa")</f>
        <v>UBND Ủy ban nhân dân thị trấn Quan Sơn tỉnh Thanh Hóa</v>
      </c>
      <c r="C1885" s="12" t="s">
        <v>342</v>
      </c>
      <c r="F1885" s="5"/>
      <c r="G1885" s="5"/>
      <c r="H1885" s="5"/>
      <c r="I1885" s="2"/>
      <c r="J1885" s="2"/>
      <c r="K1885" s="2"/>
      <c r="L1885" s="2"/>
      <c r="M1885" s="2"/>
      <c r="N1885" s="5"/>
      <c r="O1885" s="5"/>
      <c r="P1885" s="5"/>
      <c r="Q1885" s="5"/>
    </row>
    <row r="1886" spans="1:17" ht="30" customHeight="1" x14ac:dyDescent="0.25">
      <c r="A1886" s="2">
        <v>10885</v>
      </c>
      <c r="B1886" s="3" t="str">
        <f>HYPERLINK("https://www.facebook.com/p/C%C3%B4ng-an-x%C3%A3-Trung-Xu%C3%A2n-huy%E1%BB%87n-Quan-S%C6%A1n-100069557631134/", "Công an xã Trung Xuân tỉnh Thanh Hóa")</f>
        <v>Công an xã Trung Xuân tỉnh Thanh Hóa</v>
      </c>
      <c r="C1886" s="12" t="s">
        <v>342</v>
      </c>
      <c r="D1886" s="11" t="s">
        <v>343</v>
      </c>
      <c r="F1886" s="5"/>
      <c r="G1886" s="5"/>
      <c r="H1886" s="5"/>
      <c r="I1886" s="2"/>
      <c r="J1886" s="2"/>
      <c r="K1886" s="2"/>
      <c r="L1886" s="2"/>
      <c r="M1886" s="2"/>
      <c r="N1886" s="5"/>
      <c r="O1886" s="5"/>
      <c r="P1886" s="5"/>
      <c r="Q1886" s="5"/>
    </row>
    <row r="1887" spans="1:17" ht="30" customHeight="1" x14ac:dyDescent="0.25">
      <c r="A1887" s="2">
        <v>10886</v>
      </c>
      <c r="B1887" s="3" t="str">
        <f>HYPERLINK("https://xuantruong.thoxuan.thanhhoa.gov.vn/", "UBND Ủy ban nhân dân xã Trung Xuân tỉnh Thanh Hóa")</f>
        <v>UBND Ủy ban nhân dân xã Trung Xuân tỉnh Thanh Hóa</v>
      </c>
      <c r="C1887" s="12" t="s">
        <v>342</v>
      </c>
      <c r="F1887" s="5"/>
      <c r="G1887" s="5"/>
      <c r="H1887" s="5"/>
      <c r="I1887" s="2"/>
      <c r="J1887" s="2"/>
      <c r="K1887" s="2"/>
      <c r="L1887" s="2"/>
      <c r="M1887" s="2"/>
      <c r="N1887" s="5"/>
      <c r="O1887" s="5"/>
      <c r="P1887" s="5"/>
      <c r="Q1887" s="5"/>
    </row>
    <row r="1888" spans="1:17" ht="30" customHeight="1" x14ac:dyDescent="0.25">
      <c r="A1888" s="2">
        <v>10887</v>
      </c>
      <c r="B1888" s="3" t="str">
        <f>HYPERLINK("https://www.facebook.com/p/C%C3%B4ng-An-X%C3%A3-Trung-Th%C6%B0%E1%BB%A3ng-huy%E1%BB%87n-Quan-S%C6%A1n-t%E1%BB%89nh-Thanh-Ho%C3%A1-100063349323680/?locale=en_GB", "Công an xã Trung Thượng tỉnh Thanh Hóa")</f>
        <v>Công an xã Trung Thượng tỉnh Thanh Hóa</v>
      </c>
      <c r="C1888" s="12" t="s">
        <v>342</v>
      </c>
      <c r="D1888" s="13" t="s">
        <v>343</v>
      </c>
      <c r="F1888" s="5"/>
      <c r="G1888" s="5"/>
      <c r="H1888" s="5"/>
      <c r="I1888" s="2"/>
      <c r="J1888" s="2"/>
      <c r="K1888" s="2"/>
      <c r="L1888" s="2"/>
      <c r="M1888" s="2"/>
      <c r="N1888" s="5"/>
      <c r="O1888" s="5"/>
      <c r="P1888" s="5"/>
      <c r="Q1888" s="5"/>
    </row>
    <row r="1889" spans="1:17" ht="30" customHeight="1" x14ac:dyDescent="0.25">
      <c r="A1889" s="2">
        <v>10888</v>
      </c>
      <c r="B1889" s="3" t="s">
        <v>329</v>
      </c>
      <c r="C1889" s="14" t="s">
        <v>1</v>
      </c>
      <c r="F1889" s="5"/>
      <c r="G1889" s="5"/>
      <c r="H1889" s="5"/>
      <c r="I1889" s="2"/>
      <c r="J1889" s="2"/>
      <c r="K1889" s="2"/>
      <c r="L1889" s="2"/>
      <c r="M1889" s="2"/>
      <c r="N1889" s="5"/>
      <c r="O1889" s="5"/>
      <c r="P1889" s="5"/>
      <c r="Q1889" s="5"/>
    </row>
    <row r="1890" spans="1:17" ht="30" customHeight="1" x14ac:dyDescent="0.25">
      <c r="A1890" s="2">
        <v>10889</v>
      </c>
      <c r="B1890" s="3" t="s">
        <v>330</v>
      </c>
      <c r="C1890" s="14" t="s">
        <v>1</v>
      </c>
      <c r="D1890" s="13" t="s">
        <v>343</v>
      </c>
      <c r="F1890" s="5"/>
      <c r="G1890" s="5"/>
      <c r="H1890" s="5"/>
      <c r="I1890" s="2"/>
      <c r="J1890" s="2"/>
      <c r="K1890" s="2"/>
      <c r="L1890" s="2"/>
      <c r="M1890" s="2"/>
      <c r="N1890" s="5"/>
      <c r="O1890" s="5"/>
      <c r="P1890" s="5"/>
      <c r="Q1890" s="5"/>
    </row>
    <row r="1891" spans="1:17" ht="30" customHeight="1" x14ac:dyDescent="0.25">
      <c r="A1891" s="2">
        <v>10890</v>
      </c>
      <c r="B1891" s="3" t="str">
        <f>HYPERLINK("https://trungthanh.quanhoa.thanhhoa.gov.vn/", "UBND Ủy ban nhân dân xã Trung Tiến tỉnh Thanh Hóa")</f>
        <v>UBND Ủy ban nhân dân xã Trung Tiến tỉnh Thanh Hóa</v>
      </c>
      <c r="C1891" s="12" t="s">
        <v>342</v>
      </c>
      <c r="F1891" s="5"/>
      <c r="G1891" s="5"/>
      <c r="H1891" s="5"/>
      <c r="I1891" s="2"/>
      <c r="J1891" s="2"/>
      <c r="K1891" s="2"/>
      <c r="L1891" s="2"/>
      <c r="M1891" s="2"/>
      <c r="N1891" s="5"/>
      <c r="O1891" s="5"/>
      <c r="P1891" s="5"/>
      <c r="Q1891" s="5"/>
    </row>
    <row r="1892" spans="1:17" ht="30" customHeight="1" x14ac:dyDescent="0.25">
      <c r="A1892" s="2">
        <v>10891</v>
      </c>
      <c r="B1892" s="3" t="s">
        <v>331</v>
      </c>
      <c r="C1892" s="14" t="s">
        <v>1</v>
      </c>
      <c r="D1892" s="13" t="s">
        <v>343</v>
      </c>
      <c r="F1892" s="5"/>
      <c r="G1892" s="5"/>
      <c r="H1892" s="5"/>
      <c r="I1892" s="2"/>
      <c r="J1892" s="2"/>
      <c r="K1892" s="2"/>
      <c r="L1892" s="2"/>
      <c r="M1892" s="2"/>
      <c r="N1892" s="5"/>
      <c r="O1892" s="5"/>
      <c r="P1892" s="5"/>
      <c r="Q1892" s="5"/>
    </row>
    <row r="1893" spans="1:17" ht="30" customHeight="1" x14ac:dyDescent="0.25">
      <c r="A1893" s="2">
        <v>10892</v>
      </c>
      <c r="B1893" s="3" t="str">
        <f>HYPERLINK("https://trungha.quanson.thanhhoa.gov.vn/tin-van-hoa-xa-hoi", "UBND Ủy ban nhân dân xã Trung Hạ tỉnh Thanh Hóa")</f>
        <v>UBND Ủy ban nhân dân xã Trung Hạ tỉnh Thanh Hóa</v>
      </c>
      <c r="C1893" s="12" t="s">
        <v>342</v>
      </c>
      <c r="F1893" s="5"/>
      <c r="G1893" s="5"/>
      <c r="H1893" s="5"/>
      <c r="I1893" s="2"/>
      <c r="J1893" s="2"/>
      <c r="K1893" s="2"/>
      <c r="L1893" s="2"/>
      <c r="M1893" s="2"/>
      <c r="N1893" s="5"/>
      <c r="O1893" s="5"/>
      <c r="P1893" s="5"/>
      <c r="Q1893" s="5"/>
    </row>
    <row r="1894" spans="1:17" ht="30" customHeight="1" x14ac:dyDescent="0.25">
      <c r="A1894" s="2">
        <v>10893</v>
      </c>
      <c r="B1894" s="1" t="str">
        <f>HYPERLINK("https://www.facebook.com/profile.php?id=100071511263409", "Công an xã Sơn Hà tỉnh Thanh Hóa")</f>
        <v>Công an xã Sơn Hà tỉnh Thanh Hóa</v>
      </c>
      <c r="C1894" s="12" t="s">
        <v>342</v>
      </c>
      <c r="D1894" s="11" t="s">
        <v>343</v>
      </c>
      <c r="F1894" s="5"/>
      <c r="G1894" s="5"/>
      <c r="H1894" s="5"/>
      <c r="I1894" s="2"/>
      <c r="J1894" s="2"/>
      <c r="K1894" s="2"/>
      <c r="L1894" s="2"/>
      <c r="M1894" s="2"/>
      <c r="N1894" s="5"/>
      <c r="O1894" s="5"/>
      <c r="P1894" s="5"/>
      <c r="Q1894" s="5"/>
    </row>
    <row r="1895" spans="1:17" ht="30" customHeight="1" x14ac:dyDescent="0.25">
      <c r="A1895" s="2">
        <v>10894</v>
      </c>
      <c r="B1895" s="3" t="str">
        <f>HYPERLINK("https://hason.hatrung.thanhhoa.gov.vn/", "UBND Ủy ban nhân dân xã Sơn Hà tỉnh Thanh Hóa")</f>
        <v>UBND Ủy ban nhân dân xã Sơn Hà tỉnh Thanh Hóa</v>
      </c>
      <c r="C1895" s="12" t="s">
        <v>342</v>
      </c>
      <c r="F1895" s="5"/>
      <c r="G1895" s="5"/>
      <c r="H1895" s="5"/>
      <c r="I1895" s="2"/>
      <c r="J1895" s="2"/>
      <c r="K1895" s="2"/>
      <c r="L1895" s="2"/>
      <c r="M1895" s="2"/>
      <c r="N1895" s="5"/>
      <c r="O1895" s="5"/>
      <c r="P1895" s="5"/>
      <c r="Q1895" s="5"/>
    </row>
    <row r="1896" spans="1:17" ht="30" customHeight="1" x14ac:dyDescent="0.25">
      <c r="A1896" s="2">
        <v>10895</v>
      </c>
      <c r="B1896" s="3" t="s">
        <v>332</v>
      </c>
      <c r="C1896" s="14" t="s">
        <v>1</v>
      </c>
      <c r="D1896" s="11" t="s">
        <v>343</v>
      </c>
      <c r="F1896" s="5"/>
      <c r="G1896" s="5"/>
      <c r="H1896" s="5"/>
      <c r="I1896" s="2"/>
      <c r="J1896" s="2"/>
      <c r="K1896" s="2"/>
      <c r="L1896" s="2"/>
      <c r="M1896" s="2"/>
      <c r="N1896" s="5"/>
      <c r="O1896" s="5"/>
      <c r="P1896" s="5"/>
      <c r="Q1896" s="5"/>
    </row>
    <row r="1897" spans="1:17" ht="30" customHeight="1" x14ac:dyDescent="0.25">
      <c r="A1897" s="2">
        <v>10896</v>
      </c>
      <c r="B1897" s="3" t="str">
        <f>HYPERLINK("https://tamthanh.namdinh.gov.vn/", "UBND Ủy ban nhân dân xã Tam Thanh tỉnh Thanh Hóa")</f>
        <v>UBND Ủy ban nhân dân xã Tam Thanh tỉnh Thanh Hóa</v>
      </c>
      <c r="C1897" s="12" t="s">
        <v>342</v>
      </c>
      <c r="F1897" s="5"/>
      <c r="G1897" s="5"/>
      <c r="H1897" s="5"/>
      <c r="I1897" s="2"/>
      <c r="J1897" s="2"/>
      <c r="K1897" s="2"/>
      <c r="L1897" s="2"/>
      <c r="M1897" s="2"/>
      <c r="N1897" s="5"/>
      <c r="O1897" s="5"/>
      <c r="P1897" s="5"/>
      <c r="Q1897" s="5"/>
    </row>
    <row r="1898" spans="1:17" ht="30" customHeight="1" x14ac:dyDescent="0.25">
      <c r="A1898" s="2">
        <v>10897</v>
      </c>
      <c r="B1898" s="3" t="str">
        <f>HYPERLINK("https://www.facebook.com/100064053129850", "Công an xã Sơn Thủy tỉnh Thanh Hóa")</f>
        <v>Công an xã Sơn Thủy tỉnh Thanh Hóa</v>
      </c>
      <c r="C1898" s="12" t="s">
        <v>342</v>
      </c>
      <c r="F1898" s="5"/>
      <c r="G1898" s="5"/>
      <c r="H1898" s="5"/>
      <c r="I1898" s="2"/>
      <c r="J1898" s="2"/>
      <c r="K1898" s="2"/>
      <c r="L1898" s="2"/>
      <c r="M1898" s="2"/>
      <c r="N1898" s="5"/>
      <c r="O1898" s="5"/>
      <c r="P1898" s="5"/>
      <c r="Q1898" s="5"/>
    </row>
    <row r="1899" spans="1:17" ht="30" customHeight="1" x14ac:dyDescent="0.25">
      <c r="A1899" s="2">
        <v>10898</v>
      </c>
      <c r="B1899" s="3" t="str">
        <f>HYPERLINK("https://sonha.quangngai.gov.vn/ubnd-xa-son-thuy", "UBND Ủy ban nhân dân xã Sơn Thủy tỉnh Thanh Hóa")</f>
        <v>UBND Ủy ban nhân dân xã Sơn Thủy tỉnh Thanh Hóa</v>
      </c>
      <c r="C1899" s="12" t="s">
        <v>342</v>
      </c>
      <c r="F1899" s="5"/>
      <c r="G1899" s="5"/>
      <c r="H1899" s="5"/>
      <c r="I1899" s="2"/>
      <c r="J1899" s="2"/>
      <c r="K1899" s="2"/>
      <c r="L1899" s="2"/>
      <c r="M1899" s="2"/>
      <c r="N1899" s="5"/>
      <c r="O1899" s="5"/>
      <c r="P1899" s="5"/>
      <c r="Q1899" s="5"/>
    </row>
    <row r="1900" spans="1:17" ht="30" customHeight="1" x14ac:dyDescent="0.25">
      <c r="A1900" s="2">
        <v>10899</v>
      </c>
      <c r="B1900" s="1" t="str">
        <f>HYPERLINK("https://www.facebook.com/profile.php?id=100090652411639", "Công an xã Na Mèo tỉnh Thanh Hóa")</f>
        <v>Công an xã Na Mèo tỉnh Thanh Hóa</v>
      </c>
      <c r="C1900" s="12" t="s">
        <v>342</v>
      </c>
      <c r="D1900" s="13" t="s">
        <v>343</v>
      </c>
      <c r="F1900" s="5"/>
      <c r="G1900" s="5"/>
      <c r="H1900" s="5"/>
      <c r="I1900" s="2"/>
      <c r="J1900" s="2"/>
      <c r="K1900" s="2"/>
      <c r="L1900" s="2"/>
      <c r="M1900" s="2"/>
      <c r="N1900" s="5"/>
      <c r="O1900" s="5"/>
      <c r="P1900" s="5"/>
      <c r="Q1900" s="5"/>
    </row>
    <row r="1901" spans="1:17" ht="30" customHeight="1" x14ac:dyDescent="0.25">
      <c r="A1901" s="2">
        <v>10900</v>
      </c>
      <c r="B1901" s="3" t="str">
        <f>HYPERLINK("https://qppl.thanhhoa.gov.vn/vbpq_thanhhoa.nsf/2861FBBB8FF0E4F7472585E300385253/$file/DT-VBDTPT257804135-9-20201600055522568chanth14.09.2020_11h01p36_quyenpd_14-09-2020-14-18-51_signed.pdf", "UBND Ủy ban nhân dân xã Na Mèo tỉnh Thanh Hóa")</f>
        <v>UBND Ủy ban nhân dân xã Na Mèo tỉnh Thanh Hóa</v>
      </c>
      <c r="C1901" s="12" t="s">
        <v>342</v>
      </c>
      <c r="F1901" s="5"/>
      <c r="G1901" s="5"/>
      <c r="H1901" s="5"/>
      <c r="I1901" s="2"/>
      <c r="J1901" s="2"/>
      <c r="K1901" s="2"/>
      <c r="L1901" s="2"/>
      <c r="M1901" s="2"/>
      <c r="N1901" s="5"/>
      <c r="O1901" s="5"/>
      <c r="P1901" s="5"/>
      <c r="Q1901" s="5"/>
    </row>
    <row r="1902" spans="1:17" ht="30" customHeight="1" x14ac:dyDescent="0.25">
      <c r="A1902" s="2">
        <v>10901</v>
      </c>
      <c r="B1902" s="3" t="s">
        <v>333</v>
      </c>
      <c r="C1902" s="14" t="s">
        <v>1</v>
      </c>
      <c r="F1902" s="5"/>
      <c r="G1902" s="5"/>
      <c r="H1902" s="5"/>
      <c r="I1902" s="2"/>
      <c r="J1902" s="2"/>
      <c r="K1902" s="2"/>
      <c r="L1902" s="2"/>
      <c r="M1902" s="2"/>
      <c r="N1902" s="5"/>
      <c r="O1902" s="5"/>
      <c r="P1902" s="5"/>
      <c r="Q1902" s="5"/>
    </row>
    <row r="1903" spans="1:17" ht="30" customHeight="1" x14ac:dyDescent="0.25">
      <c r="A1903" s="2">
        <v>10902</v>
      </c>
      <c r="B1903" s="3" t="str">
        <f>HYPERLINK("https://dbndthanhhoa.gov.vn/portal/pages/2013-10-07/Ban-Phap-che-Hoi-dong-nhan-dan-tinh-lam-viec-voi-B-514615.aspx", "UBND Ủy ban nhân dân xã Sơn Lư tỉnh Thanh Hóa")</f>
        <v>UBND Ủy ban nhân dân xã Sơn Lư tỉnh Thanh Hóa</v>
      </c>
      <c r="C1903" s="12" t="s">
        <v>342</v>
      </c>
      <c r="F1903" s="5"/>
      <c r="G1903" s="5"/>
      <c r="H1903" s="5"/>
      <c r="I1903" s="2"/>
      <c r="J1903" s="2"/>
      <c r="K1903" s="2"/>
      <c r="L1903" s="2"/>
      <c r="M1903" s="2"/>
      <c r="N1903" s="5"/>
      <c r="O1903" s="5"/>
      <c r="P1903" s="5"/>
      <c r="Q1903" s="5"/>
    </row>
    <row r="1904" spans="1:17" ht="30" customHeight="1" x14ac:dyDescent="0.25">
      <c r="A1904" s="2">
        <v>10903</v>
      </c>
      <c r="B1904" s="1" t="str">
        <f>HYPERLINK("https://www.facebook.com/profile.php?id=100091410260429", "Công an xã Tam Lư tỉnh Thanh Hóa")</f>
        <v>Công an xã Tam Lư tỉnh Thanh Hóa</v>
      </c>
      <c r="C1904" s="12" t="s">
        <v>342</v>
      </c>
      <c r="D1904" s="13" t="s">
        <v>343</v>
      </c>
      <c r="F1904" s="5"/>
      <c r="G1904" s="5"/>
      <c r="H1904" s="5"/>
      <c r="I1904" s="2"/>
      <c r="J1904" s="2"/>
      <c r="K1904" s="2"/>
      <c r="L1904" s="2"/>
      <c r="M1904" s="2"/>
      <c r="N1904" s="5"/>
      <c r="O1904" s="5"/>
      <c r="P1904" s="5"/>
      <c r="Q1904" s="5"/>
    </row>
    <row r="1905" spans="1:17" ht="30" customHeight="1" x14ac:dyDescent="0.25">
      <c r="A1905" s="2">
        <v>10904</v>
      </c>
      <c r="B1905" s="3" t="str">
        <f>HYPERLINK("http://tamlu.quanson.thanhhoa.gov.vn/web/trang-chu/tin-tuc-su-kien/tin-van-hoa-xa-hoi/dang-uy-hdnd-ubnd-xa-tam-lu-gap-mat-hoc-sinh-sinh-vien-tan-binh-quan-nhan-xuat-ngu-nam-2023.html", "UBND Ủy ban nhân dân xã Tam Lư tỉnh Thanh Hóa")</f>
        <v>UBND Ủy ban nhân dân xã Tam Lư tỉnh Thanh Hóa</v>
      </c>
      <c r="C1905" s="12" t="s">
        <v>342</v>
      </c>
      <c r="F1905" s="5"/>
      <c r="G1905" s="5"/>
      <c r="H1905" s="5"/>
      <c r="I1905" s="2"/>
      <c r="J1905" s="2"/>
      <c r="K1905" s="2"/>
      <c r="L1905" s="2"/>
      <c r="M1905" s="2"/>
      <c r="N1905" s="5"/>
      <c r="O1905" s="5"/>
      <c r="P1905" s="5"/>
      <c r="Q1905" s="5"/>
    </row>
    <row r="1906" spans="1:17" ht="30" customHeight="1" x14ac:dyDescent="0.25">
      <c r="A1906" s="2">
        <v>10905</v>
      </c>
      <c r="B1906" s="1" t="str">
        <f>HYPERLINK("https://www.facebook.com/caxsondien", "Công an xã Sơn Điện tỉnh Thanh Hóa")</f>
        <v>Công an xã Sơn Điện tỉnh Thanh Hóa</v>
      </c>
      <c r="C1906" s="12" t="s">
        <v>342</v>
      </c>
      <c r="D1906" s="11" t="s">
        <v>343</v>
      </c>
      <c r="F1906" s="5"/>
      <c r="G1906" s="5"/>
      <c r="H1906" s="5"/>
      <c r="I1906" s="2"/>
      <c r="J1906" s="2"/>
      <c r="K1906" s="2"/>
      <c r="L1906" s="2"/>
      <c r="M1906" s="2"/>
      <c r="N1906" s="5"/>
      <c r="O1906" s="5"/>
      <c r="P1906" s="5"/>
      <c r="Q1906" s="5"/>
    </row>
    <row r="1907" spans="1:17" ht="30" customHeight="1" x14ac:dyDescent="0.25">
      <c r="A1907" s="2">
        <v>10906</v>
      </c>
      <c r="B1907" s="3" t="str">
        <f>HYPERLINK("https://thanhson.quanhoa.thanhhoa.gov.vn/", "UBND Ủy ban nhân dân xã Sơn Điện tỉnh Thanh Hóa")</f>
        <v>UBND Ủy ban nhân dân xã Sơn Điện tỉnh Thanh Hóa</v>
      </c>
      <c r="C1907" s="12" t="s">
        <v>342</v>
      </c>
      <c r="F1907" s="5"/>
      <c r="G1907" s="5"/>
      <c r="H1907" s="5"/>
      <c r="I1907" s="2"/>
      <c r="J1907" s="2"/>
      <c r="K1907" s="2"/>
      <c r="L1907" s="2"/>
      <c r="M1907" s="2"/>
      <c r="N1907" s="5"/>
      <c r="O1907" s="5"/>
      <c r="P1907" s="5"/>
      <c r="Q1907" s="5"/>
    </row>
    <row r="1908" spans="1:17" ht="30" customHeight="1" x14ac:dyDescent="0.25">
      <c r="A1908" s="2">
        <v>10907</v>
      </c>
      <c r="B1908" s="1" t="str">
        <f>HYPERLINK("https://www.facebook.com/profile.php?id=100069592774112", "Công an xã Mường Mìn tỉnh Thanh Hóa")</f>
        <v>Công an xã Mường Mìn tỉnh Thanh Hóa</v>
      </c>
      <c r="C1908" s="13" t="s">
        <v>342</v>
      </c>
      <c r="D1908" s="13" t="s">
        <v>343</v>
      </c>
      <c r="F1908" s="5"/>
      <c r="G1908" s="5"/>
      <c r="H1908" s="5"/>
      <c r="I1908" s="2"/>
      <c r="J1908" s="2"/>
      <c r="K1908" s="2"/>
      <c r="L1908" s="2"/>
      <c r="M1908" s="2"/>
      <c r="N1908" s="5"/>
      <c r="O1908" s="5"/>
      <c r="P1908" s="5"/>
      <c r="Q1908" s="5"/>
    </row>
    <row r="1909" spans="1:17" ht="30" customHeight="1" x14ac:dyDescent="0.25">
      <c r="A1909" s="2">
        <v>10908</v>
      </c>
      <c r="B1909" s="3" t="str">
        <f>HYPERLINK("https://muongmin.quanson.thanhhoa.gov.vn/web/trang-chu/phap-luat", "UBND Ủy ban nhân dân xã Mường Mìn tỉnh Thanh Hóa")</f>
        <v>UBND Ủy ban nhân dân xã Mường Mìn tỉnh Thanh Hóa</v>
      </c>
      <c r="C1909" s="12" t="s">
        <v>342</v>
      </c>
      <c r="F1909" s="5"/>
      <c r="G1909" s="5"/>
      <c r="H1909" s="5"/>
      <c r="I1909" s="2"/>
      <c r="J1909" s="2"/>
      <c r="K1909" s="2"/>
      <c r="L1909" s="2"/>
      <c r="M1909" s="2"/>
      <c r="N1909" s="5"/>
      <c r="O1909" s="5"/>
      <c r="P1909" s="5"/>
      <c r="Q1909" s="5"/>
    </row>
    <row r="1910" spans="1:17" ht="30" customHeight="1" x14ac:dyDescent="0.25">
      <c r="A1910" s="2">
        <v>10909</v>
      </c>
      <c r="B1910" s="3" t="str">
        <f>HYPERLINK("https://www.facebook.com/conganthitranlangchanh/", "Công an thị trấn Lang Chánh tỉnh Thanh Hóa")</f>
        <v>Công an thị trấn Lang Chánh tỉnh Thanh Hóa</v>
      </c>
      <c r="C1910" s="12" t="s">
        <v>342</v>
      </c>
      <c r="D1910" s="11" t="s">
        <v>343</v>
      </c>
      <c r="F1910" s="5"/>
      <c r="G1910" s="5"/>
      <c r="H1910" s="5"/>
      <c r="I1910" s="2"/>
      <c r="J1910" s="2"/>
      <c r="K1910" s="2"/>
      <c r="L1910" s="2"/>
      <c r="M1910" s="2"/>
      <c r="N1910" s="5"/>
      <c r="O1910" s="5"/>
      <c r="P1910" s="5"/>
      <c r="Q1910" s="5"/>
    </row>
    <row r="1911" spans="1:17" ht="30" customHeight="1" x14ac:dyDescent="0.25">
      <c r="A1911" s="2">
        <v>10910</v>
      </c>
      <c r="B1911" s="3" t="str">
        <f>HYPERLINK("https://thitran.langchanh.thanhhoa.gov.vn/", "UBND Ủy ban nhân dân thị trấn Lang Chánh tỉnh Thanh Hóa")</f>
        <v>UBND Ủy ban nhân dân thị trấn Lang Chánh tỉnh Thanh Hóa</v>
      </c>
      <c r="C1911" s="12" t="s">
        <v>342</v>
      </c>
      <c r="F1911" s="5"/>
      <c r="G1911" s="5"/>
      <c r="H1911" s="5"/>
      <c r="I1911" s="2"/>
      <c r="J1911" s="2"/>
      <c r="K1911" s="2"/>
      <c r="L1911" s="2"/>
      <c r="M1911" s="2"/>
      <c r="N1911" s="5"/>
      <c r="O1911" s="5"/>
      <c r="P1911" s="5"/>
      <c r="Q1911" s="5"/>
    </row>
    <row r="1912" spans="1:17" ht="30" customHeight="1" x14ac:dyDescent="0.25">
      <c r="A1912" s="2">
        <v>10911</v>
      </c>
      <c r="B1912" s="1" t="str">
        <f>HYPERLINK("https://www.facebook.com/Conganyenkhuong", "Công an xã Yên Khương tỉnh Thanh Hóa")</f>
        <v>Công an xã Yên Khương tỉnh Thanh Hóa</v>
      </c>
      <c r="C1912" s="12" t="s">
        <v>342</v>
      </c>
      <c r="D1912" s="13" t="s">
        <v>343</v>
      </c>
      <c r="F1912" s="5"/>
      <c r="G1912" s="5"/>
      <c r="H1912" s="5"/>
      <c r="I1912" s="2"/>
      <c r="J1912" s="2"/>
      <c r="K1912" s="2"/>
      <c r="L1912" s="2"/>
      <c r="M1912" s="2"/>
      <c r="N1912" s="5"/>
      <c r="O1912" s="5"/>
      <c r="P1912" s="5"/>
      <c r="Q1912" s="5"/>
    </row>
    <row r="1913" spans="1:17" ht="30" customHeight="1" x14ac:dyDescent="0.25">
      <c r="A1913" s="2">
        <v>10912</v>
      </c>
      <c r="B1913" s="3" t="str">
        <f>HYPERLINK("https://yenkhuong.langchanh.thanhhoa.gov.vn/", "UBND Ủy ban nhân dân xã Yên Khương tỉnh Thanh Hóa")</f>
        <v>UBND Ủy ban nhân dân xã Yên Khương tỉnh Thanh Hóa</v>
      </c>
      <c r="C1913" s="12" t="s">
        <v>342</v>
      </c>
      <c r="F1913" s="5"/>
      <c r="G1913" s="5"/>
      <c r="H1913" s="5"/>
      <c r="I1913" s="2"/>
      <c r="J1913" s="2"/>
      <c r="K1913" s="2"/>
      <c r="L1913" s="2"/>
      <c r="M1913" s="2"/>
      <c r="N1913" s="5"/>
      <c r="O1913" s="5"/>
      <c r="P1913" s="5"/>
      <c r="Q1913" s="5"/>
    </row>
    <row r="1914" spans="1:17" ht="30" customHeight="1" x14ac:dyDescent="0.25">
      <c r="A1914" s="2">
        <v>10913</v>
      </c>
      <c r="B1914" s="3" t="str">
        <f>HYPERLINK("https://www.facebook.com/conganxayenthanglangchanhth/", "Công an xã Yên Thắng tỉnh Thanh Hóa")</f>
        <v>Công an xã Yên Thắng tỉnh Thanh Hóa</v>
      </c>
      <c r="C1914" s="12" t="s">
        <v>342</v>
      </c>
      <c r="F1914" s="5"/>
      <c r="G1914" s="5"/>
      <c r="H1914" s="5"/>
      <c r="I1914" s="2"/>
      <c r="J1914" s="2"/>
      <c r="K1914" s="2"/>
      <c r="L1914" s="2"/>
      <c r="M1914" s="2"/>
      <c r="N1914" s="5"/>
      <c r="O1914" s="5"/>
      <c r="P1914" s="5"/>
      <c r="Q1914" s="5"/>
    </row>
    <row r="1915" spans="1:17" ht="30" customHeight="1" x14ac:dyDescent="0.25">
      <c r="A1915" s="2">
        <v>10914</v>
      </c>
      <c r="B1915" s="3" t="str">
        <f>HYPERLINK("https://yenthang.namdinh.gov.vn/uy-ban-nhan-dan/ubnd-xa-yen-thang-218106", "UBND Ủy ban nhân dân xã Yên Thắng tỉnh Thanh Hóa")</f>
        <v>UBND Ủy ban nhân dân xã Yên Thắng tỉnh Thanh Hóa</v>
      </c>
      <c r="C1915" s="12" t="s">
        <v>342</v>
      </c>
      <c r="F1915" s="5"/>
      <c r="G1915" s="5"/>
      <c r="H1915" s="5"/>
      <c r="I1915" s="2"/>
      <c r="J1915" s="2"/>
      <c r="K1915" s="2"/>
      <c r="L1915" s="2"/>
      <c r="M1915" s="2"/>
      <c r="N1915" s="5"/>
      <c r="O1915" s="5"/>
      <c r="P1915" s="5"/>
      <c r="Q1915" s="5"/>
    </row>
    <row r="1916" spans="1:17" ht="30" customHeight="1" x14ac:dyDescent="0.25">
      <c r="A1916" s="2">
        <v>10915</v>
      </c>
      <c r="B1916" s="3" t="s">
        <v>334</v>
      </c>
      <c r="C1916" s="14" t="s">
        <v>1</v>
      </c>
      <c r="D1916" s="13" t="s">
        <v>343</v>
      </c>
      <c r="F1916" s="5"/>
      <c r="G1916" s="5"/>
      <c r="H1916" s="5"/>
      <c r="I1916" s="2"/>
      <c r="J1916" s="2"/>
      <c r="K1916" s="2"/>
      <c r="L1916" s="2"/>
      <c r="M1916" s="2"/>
      <c r="N1916" s="5"/>
      <c r="O1916" s="5"/>
      <c r="P1916" s="5"/>
      <c r="Q1916" s="5"/>
    </row>
    <row r="1917" spans="1:17" ht="30" customHeight="1" x14ac:dyDescent="0.25">
      <c r="A1917" s="2">
        <v>10916</v>
      </c>
      <c r="B1917" s="3" t="str">
        <f>HYPERLINK("https://trinang.langchanh.thanhhoa.gov.vn/", "UBND Ủy ban nhân dân xã Trí Nang tỉnh Thanh Hóa")</f>
        <v>UBND Ủy ban nhân dân xã Trí Nang tỉnh Thanh Hóa</v>
      </c>
      <c r="C1917" s="12" t="s">
        <v>342</v>
      </c>
      <c r="F1917" s="5"/>
      <c r="G1917" s="5"/>
      <c r="H1917" s="5"/>
      <c r="I1917" s="2"/>
      <c r="J1917" s="2"/>
      <c r="K1917" s="2"/>
      <c r="L1917" s="2"/>
      <c r="M1917" s="2"/>
      <c r="N1917" s="5"/>
      <c r="O1917" s="5"/>
      <c r="P1917" s="5"/>
      <c r="Q1917" s="5"/>
    </row>
    <row r="1918" spans="1:17" ht="30" customHeight="1" x14ac:dyDescent="0.25">
      <c r="A1918" s="2">
        <v>10917</v>
      </c>
      <c r="B1918" s="1" t="str">
        <f>HYPERLINK("https://www.facebook.com/conganxagiaoan", "Công an xã Giao An tỉnh Thanh Hóa")</f>
        <v>Công an xã Giao An tỉnh Thanh Hóa</v>
      </c>
      <c r="C1918" s="12" t="s">
        <v>342</v>
      </c>
      <c r="D1918" s="11" t="s">
        <v>343</v>
      </c>
      <c r="F1918" s="5"/>
      <c r="G1918" s="5"/>
      <c r="H1918" s="5"/>
      <c r="I1918" s="2"/>
      <c r="J1918" s="2"/>
      <c r="K1918" s="2"/>
      <c r="L1918" s="2"/>
      <c r="M1918" s="2"/>
      <c r="N1918" s="5"/>
      <c r="O1918" s="5"/>
      <c r="P1918" s="5"/>
      <c r="Q1918" s="5"/>
    </row>
    <row r="1919" spans="1:17" ht="30" customHeight="1" x14ac:dyDescent="0.25">
      <c r="A1919" s="2">
        <v>10918</v>
      </c>
      <c r="B1919" s="3" t="str">
        <f>HYPERLINK("https://giaoan.langchanh.thanhhoa.gov.vn/", "UBND Ủy ban nhân dân xã Giao An tỉnh Thanh Hóa")</f>
        <v>UBND Ủy ban nhân dân xã Giao An tỉnh Thanh Hóa</v>
      </c>
      <c r="C1919" s="12" t="s">
        <v>342</v>
      </c>
      <c r="F1919" s="5"/>
      <c r="G1919" s="5"/>
      <c r="H1919" s="5"/>
      <c r="I1919" s="2"/>
      <c r="J1919" s="2"/>
      <c r="K1919" s="2"/>
      <c r="L1919" s="2"/>
      <c r="M1919" s="2"/>
      <c r="N1919" s="5"/>
      <c r="O1919" s="5"/>
      <c r="P1919" s="5"/>
      <c r="Q1919" s="5"/>
    </row>
    <row r="1920" spans="1:17" ht="30" customHeight="1" x14ac:dyDescent="0.25">
      <c r="A1920" s="2">
        <v>10919</v>
      </c>
      <c r="B1920" s="3" t="str">
        <f>HYPERLINK("https://www.facebook.com/Caxgt/", "Công an xã Giao Thiện tỉnh Thanh Hóa")</f>
        <v>Công an xã Giao Thiện tỉnh Thanh Hóa</v>
      </c>
      <c r="C1920" s="12" t="s">
        <v>342</v>
      </c>
      <c r="D1920" s="13" t="s">
        <v>343</v>
      </c>
      <c r="F1920" s="5"/>
      <c r="G1920" s="5"/>
      <c r="H1920" s="5"/>
      <c r="I1920" s="2"/>
      <c r="J1920" s="2"/>
      <c r="K1920" s="2"/>
      <c r="L1920" s="2"/>
      <c r="M1920" s="2"/>
      <c r="N1920" s="5"/>
      <c r="O1920" s="5"/>
      <c r="P1920" s="5"/>
      <c r="Q1920" s="5"/>
    </row>
    <row r="1921" spans="1:17" ht="30" customHeight="1" x14ac:dyDescent="0.25">
      <c r="A1921" s="2">
        <v>10920</v>
      </c>
      <c r="B1921" s="3" t="str">
        <f>HYPERLINK("https://giaothien.langchanh.thanhhoa.gov.vn/", "UBND Ủy ban nhân dân xã Giao Thiện tỉnh Thanh Hóa")</f>
        <v>UBND Ủy ban nhân dân xã Giao Thiện tỉnh Thanh Hóa</v>
      </c>
      <c r="C1921" s="12" t="s">
        <v>342</v>
      </c>
      <c r="F1921" s="5"/>
      <c r="G1921" s="5"/>
      <c r="H1921" s="5"/>
      <c r="I1921" s="2"/>
      <c r="J1921" s="2"/>
      <c r="K1921" s="2"/>
      <c r="L1921" s="2"/>
      <c r="M1921" s="2"/>
      <c r="N1921" s="5"/>
      <c r="O1921" s="5"/>
      <c r="P1921" s="5"/>
      <c r="Q1921" s="5"/>
    </row>
    <row r="1922" spans="1:17" ht="30" customHeight="1" x14ac:dyDescent="0.25">
      <c r="A1922" s="2">
        <v>10921</v>
      </c>
      <c r="B1922" s="3" t="str">
        <f>HYPERLINK("https://www.facebook.com/conganxatanphuc/", "Công an xã Tân Phúc tỉnh Thanh Hóa")</f>
        <v>Công an xã Tân Phúc tỉnh Thanh Hóa</v>
      </c>
      <c r="C1922" s="12" t="s">
        <v>342</v>
      </c>
      <c r="D1922" s="13" t="s">
        <v>343</v>
      </c>
      <c r="F1922" s="5"/>
      <c r="G1922" s="5"/>
      <c r="H1922" s="5"/>
      <c r="I1922" s="2"/>
      <c r="J1922" s="2"/>
      <c r="K1922" s="2"/>
      <c r="L1922" s="2"/>
      <c r="M1922" s="2"/>
      <c r="N1922" s="5"/>
      <c r="O1922" s="5"/>
      <c r="P1922" s="5"/>
      <c r="Q1922" s="5"/>
    </row>
    <row r="1923" spans="1:17" ht="30" customHeight="1" x14ac:dyDescent="0.25">
      <c r="A1923" s="2">
        <v>10922</v>
      </c>
      <c r="B1923" s="3" t="str">
        <f>HYPERLINK("https://tanphuc.langchanh.thanhhoa.gov.vn/", "UBND Ủy ban nhân dân xã Tân Phúc tỉnh Thanh Hóa")</f>
        <v>UBND Ủy ban nhân dân xã Tân Phúc tỉnh Thanh Hóa</v>
      </c>
      <c r="C1923" s="12" t="s">
        <v>342</v>
      </c>
      <c r="F1923" s="5"/>
      <c r="G1923" s="5"/>
      <c r="H1923" s="5"/>
      <c r="I1923" s="2"/>
      <c r="J1923" s="2"/>
      <c r="K1923" s="2"/>
      <c r="L1923" s="2"/>
      <c r="M1923" s="2"/>
      <c r="N1923" s="5"/>
      <c r="O1923" s="5"/>
      <c r="P1923" s="5"/>
      <c r="Q1923" s="5"/>
    </row>
    <row r="1924" spans="1:17" ht="30" customHeight="1" x14ac:dyDescent="0.25">
      <c r="A1924" s="2">
        <v>10923</v>
      </c>
      <c r="B1924" s="1" t="str">
        <f>HYPERLINK("https://www.facebook.com/profile.php?id=100049882940769", "Công an xã Tam Văn tỉnh Thanh Hóa")</f>
        <v>Công an xã Tam Văn tỉnh Thanh Hóa</v>
      </c>
      <c r="C1924" s="12" t="s">
        <v>342</v>
      </c>
      <c r="D1924" s="13" t="s">
        <v>343</v>
      </c>
      <c r="F1924" s="5"/>
      <c r="G1924" s="5"/>
      <c r="H1924" s="5"/>
      <c r="I1924" s="2"/>
      <c r="J1924" s="2"/>
      <c r="K1924" s="2"/>
      <c r="L1924" s="2"/>
      <c r="M1924" s="2"/>
      <c r="N1924" s="5"/>
      <c r="O1924" s="5"/>
      <c r="P1924" s="5"/>
      <c r="Q1924" s="5"/>
    </row>
    <row r="1925" spans="1:17" ht="30" customHeight="1" x14ac:dyDescent="0.25">
      <c r="A1925" s="2">
        <v>10924</v>
      </c>
      <c r="B1925" s="3" t="str">
        <f>HYPERLINK("https://tamvan.langchanh.thanhhoa.gov.vn/", "UBND Ủy ban nhân dân xã Tam Văn tỉnh Thanh Hóa")</f>
        <v>UBND Ủy ban nhân dân xã Tam Văn tỉnh Thanh Hóa</v>
      </c>
      <c r="C1925" s="12" t="s">
        <v>342</v>
      </c>
      <c r="F1925" s="5"/>
      <c r="G1925" s="5"/>
      <c r="H1925" s="5"/>
      <c r="I1925" s="2"/>
      <c r="J1925" s="2"/>
      <c r="K1925" s="2"/>
      <c r="L1925" s="2"/>
      <c r="M1925" s="2"/>
      <c r="N1925" s="5"/>
      <c r="O1925" s="5"/>
      <c r="P1925" s="5"/>
      <c r="Q1925" s="5"/>
    </row>
    <row r="1926" spans="1:17" ht="30" customHeight="1" x14ac:dyDescent="0.25">
      <c r="A1926" s="2">
        <v>10925</v>
      </c>
      <c r="B1926" s="3" t="s">
        <v>335</v>
      </c>
      <c r="C1926" s="14" t="s">
        <v>1</v>
      </c>
      <c r="D1926" s="13" t="s">
        <v>343</v>
      </c>
      <c r="F1926" s="5"/>
      <c r="G1926" s="5"/>
      <c r="H1926" s="5"/>
      <c r="I1926" s="2"/>
      <c r="J1926" s="2"/>
      <c r="K1926" s="2"/>
      <c r="L1926" s="2"/>
      <c r="M1926" s="2"/>
      <c r="N1926" s="5"/>
      <c r="O1926" s="5"/>
      <c r="P1926" s="5"/>
      <c r="Q1926" s="5"/>
    </row>
    <row r="1927" spans="1:17" ht="30" customHeight="1" x14ac:dyDescent="0.25">
      <c r="A1927" s="2">
        <v>10926</v>
      </c>
      <c r="B1927" s="3" t="str">
        <f>HYPERLINK("https://lamphu.langchanh.thanhhoa.gov.vn/", "UBND Ủy ban nhân dân xã Lâm Phú tỉnh Thanh Hóa")</f>
        <v>UBND Ủy ban nhân dân xã Lâm Phú tỉnh Thanh Hóa</v>
      </c>
      <c r="C1927" s="12" t="s">
        <v>342</v>
      </c>
      <c r="F1927" s="5"/>
      <c r="G1927" s="5"/>
      <c r="H1927" s="5"/>
      <c r="I1927" s="2"/>
      <c r="J1927" s="2"/>
      <c r="K1927" s="2"/>
      <c r="L1927" s="2"/>
      <c r="M1927" s="2"/>
      <c r="N1927" s="5"/>
      <c r="O1927" s="5"/>
      <c r="P1927" s="5"/>
      <c r="Q1927" s="5"/>
    </row>
    <row r="1928" spans="1:17" ht="30" customHeight="1" x14ac:dyDescent="0.25">
      <c r="A1928" s="2">
        <v>10927</v>
      </c>
      <c r="B1928" s="3" t="s">
        <v>336</v>
      </c>
      <c r="C1928" s="14" t="s">
        <v>1</v>
      </c>
      <c r="F1928" s="5"/>
      <c r="G1928" s="5"/>
      <c r="H1928" s="5"/>
      <c r="I1928" s="2"/>
      <c r="J1928" s="2"/>
      <c r="K1928" s="2"/>
      <c r="L1928" s="2"/>
      <c r="M1928" s="2"/>
      <c r="N1928" s="5"/>
      <c r="O1928" s="5"/>
      <c r="P1928" s="5"/>
      <c r="Q1928" s="5"/>
    </row>
    <row r="1929" spans="1:17" ht="30" customHeight="1" x14ac:dyDescent="0.25">
      <c r="A1929" s="2">
        <v>10928</v>
      </c>
      <c r="B1929" s="3" t="str">
        <f>HYPERLINK("https://quangloc.quangxuong.thanhhoa.gov.vn/tin-hoat-dong-xa", "UBND Ủy ban nhân dân xã Quang Hiến tỉnh Thanh Hóa")</f>
        <v>UBND Ủy ban nhân dân xã Quang Hiến tỉnh Thanh Hóa</v>
      </c>
      <c r="C1929" s="12" t="s">
        <v>342</v>
      </c>
      <c r="F1929" s="5"/>
      <c r="G1929" s="5"/>
      <c r="H1929" s="5"/>
      <c r="I1929" s="2"/>
      <c r="J1929" s="2"/>
      <c r="K1929" s="2"/>
      <c r="L1929" s="2"/>
      <c r="M1929" s="2"/>
      <c r="N1929" s="5"/>
      <c r="O1929" s="5"/>
      <c r="P1929" s="5"/>
      <c r="Q1929" s="5"/>
    </row>
    <row r="1930" spans="1:17" ht="30" customHeight="1" x14ac:dyDescent="0.25">
      <c r="A1930" s="2">
        <v>10929</v>
      </c>
      <c r="B1930" s="1" t="str">
        <f>HYPERLINK("https://www.facebook.com/huyhoangbocand", "Công an xã Đồng Lương tỉnh Thanh Hóa")</f>
        <v>Công an xã Đồng Lương tỉnh Thanh Hóa</v>
      </c>
      <c r="C1930" s="12" t="s">
        <v>342</v>
      </c>
      <c r="D1930" s="11" t="s">
        <v>343</v>
      </c>
      <c r="F1930" s="5"/>
      <c r="G1930" s="5"/>
      <c r="H1930" s="5"/>
      <c r="I1930" s="2"/>
      <c r="J1930" s="2"/>
      <c r="K1930" s="2"/>
      <c r="L1930" s="2"/>
      <c r="M1930" s="2"/>
      <c r="N1930" s="5"/>
      <c r="O1930" s="5"/>
      <c r="P1930" s="5"/>
      <c r="Q1930" s="5"/>
    </row>
    <row r="1931" spans="1:17" ht="30" customHeight="1" x14ac:dyDescent="0.25">
      <c r="A1931" s="2">
        <v>10930</v>
      </c>
      <c r="B1931" s="3" t="str">
        <f>HYPERLINK("https://dongluong.langchanh.thanhhoa.gov.vn/", "UBND Ủy ban nhân dân xã Đồng Lương tỉnh Thanh Hóa")</f>
        <v>UBND Ủy ban nhân dân xã Đồng Lương tỉnh Thanh Hóa</v>
      </c>
      <c r="C1931" s="12" t="s">
        <v>342</v>
      </c>
      <c r="F1931" s="5"/>
      <c r="G1931" s="5"/>
      <c r="H1931" s="5"/>
      <c r="I1931" s="2"/>
      <c r="J1931" s="2"/>
      <c r="K1931" s="2"/>
      <c r="L1931" s="2"/>
      <c r="M1931" s="2"/>
      <c r="N1931" s="5"/>
      <c r="O1931" s="5"/>
      <c r="P1931" s="5"/>
      <c r="Q1931" s="5"/>
    </row>
    <row r="1932" spans="1:17" ht="30" customHeight="1" x14ac:dyDescent="0.25">
      <c r="A1932" s="2">
        <v>10931</v>
      </c>
      <c r="B1932" s="1" t="str">
        <f>HYPERLINK("https://www.facebook.com/profile.php?id=100063719319827", "Công an thị trấn Ngọc Lặc tỉnh Thanh Hóa")</f>
        <v>Công an thị trấn Ngọc Lặc tỉnh Thanh Hóa</v>
      </c>
      <c r="C1932" s="12" t="s">
        <v>342</v>
      </c>
      <c r="D1932" s="13" t="s">
        <v>343</v>
      </c>
      <c r="F1932" s="5"/>
      <c r="G1932" s="5"/>
      <c r="H1932" s="5"/>
      <c r="I1932" s="2"/>
      <c r="J1932" s="2"/>
      <c r="K1932" s="2"/>
      <c r="L1932" s="2"/>
      <c r="M1932" s="2"/>
      <c r="N1932" s="5"/>
      <c r="O1932" s="5"/>
      <c r="P1932" s="5"/>
      <c r="Q1932" s="5"/>
    </row>
    <row r="1933" spans="1:17" ht="30" customHeight="1" x14ac:dyDescent="0.25">
      <c r="A1933" s="2">
        <v>10932</v>
      </c>
      <c r="B1933" s="3" t="str">
        <f>HYPERLINK("http://thitran.ngoclac.thanhhoa.gov.vn/van-ban-cua-xa", "UBND Ủy ban nhân dân thị trấn Ngọc Lặc tỉnh Thanh Hóa")</f>
        <v>UBND Ủy ban nhân dân thị trấn Ngọc Lặc tỉnh Thanh Hóa</v>
      </c>
      <c r="C1933" s="12" t="s">
        <v>342</v>
      </c>
      <c r="F1933" s="5"/>
      <c r="G1933" s="5"/>
      <c r="H1933" s="5"/>
      <c r="I1933" s="2"/>
      <c r="J1933" s="2"/>
      <c r="K1933" s="2"/>
      <c r="L1933" s="2"/>
      <c r="M1933" s="2"/>
      <c r="N1933" s="5"/>
      <c r="O1933" s="5"/>
      <c r="P1933" s="5"/>
      <c r="Q1933" s="5"/>
    </row>
    <row r="1934" spans="1:17" ht="30" customHeight="1" x14ac:dyDescent="0.25">
      <c r="A1934" s="2">
        <v>10933</v>
      </c>
      <c r="B1934" s="1" t="str">
        <f>HYPERLINK("", "Công an xã Lam Sơn tỉnh Thanh Hóa")</f>
        <v>Công an xã Lam Sơn tỉnh Thanh Hóa</v>
      </c>
      <c r="C1934" s="12" t="s">
        <v>342</v>
      </c>
      <c r="D1934" s="13"/>
      <c r="F1934" s="5"/>
      <c r="G1934" s="5"/>
      <c r="H1934" s="5"/>
      <c r="I1934" s="2"/>
      <c r="J1934" s="2"/>
      <c r="K1934" s="2"/>
      <c r="L1934" s="2"/>
      <c r="M1934" s="2"/>
      <c r="N1934" s="5"/>
      <c r="O1934" s="5"/>
      <c r="P1934" s="5"/>
      <c r="Q1934" s="5"/>
    </row>
    <row r="1935" spans="1:17" ht="30" customHeight="1" x14ac:dyDescent="0.25">
      <c r="A1935" s="2">
        <v>10934</v>
      </c>
      <c r="B1935" s="3" t="str">
        <f>HYPERLINK("https://lamson.thoxuan.thanhhoa.gov.vn/web/trang-chu/bo-may-hanh-chinh/uy-ban-nhan-dan-xa/thanh-vien-uy-ban-nhan-dan-va-cong-chuc-thi-tran-lam-son.html", "UBND Ủy ban nhân dân xã Lam Sơn tỉnh Thanh Hóa")</f>
        <v>UBND Ủy ban nhân dân xã Lam Sơn tỉnh Thanh Hóa</v>
      </c>
      <c r="C1935" s="12" t="s">
        <v>342</v>
      </c>
      <c r="F1935" s="5"/>
      <c r="G1935" s="5"/>
      <c r="H1935" s="5"/>
      <c r="I1935" s="2"/>
      <c r="J1935" s="2"/>
      <c r="K1935" s="2"/>
      <c r="L1935" s="2"/>
      <c r="M1935" s="2"/>
      <c r="N1935" s="5"/>
      <c r="O1935" s="5"/>
      <c r="P1935" s="5"/>
      <c r="Q1935" s="5"/>
    </row>
    <row r="1936" spans="1:17" ht="30" customHeight="1" x14ac:dyDescent="0.25">
      <c r="A1936" s="2">
        <v>10935</v>
      </c>
      <c r="B1936" s="3" t="str">
        <f>HYPERLINK("https://www.facebook.com/people/C%C3%B4ng-an-x%C3%A3-M%E1%BB%B9-T%C3%A2n-huy%E1%BB%87n-Ng%E1%BB%8Dc-L%E1%BA%B7ct%E1%BB%89nh-Thanh-Ho%C3%A1/100082844349694/", "Công an xã Mỹ Tân tỉnh Thanh Hóa")</f>
        <v>Công an xã Mỹ Tân tỉnh Thanh Hóa</v>
      </c>
      <c r="C1936" s="12" t="s">
        <v>342</v>
      </c>
      <c r="F1936" s="5"/>
      <c r="G1936" s="5"/>
      <c r="H1936" s="5"/>
      <c r="I1936" s="2"/>
      <c r="J1936" s="2"/>
      <c r="K1936" s="2"/>
      <c r="L1936" s="2"/>
      <c r="M1936" s="2"/>
      <c r="N1936" s="5"/>
      <c r="O1936" s="5"/>
      <c r="P1936" s="5"/>
      <c r="Q1936" s="5"/>
    </row>
    <row r="1937" spans="1:17" ht="30" customHeight="1" x14ac:dyDescent="0.25">
      <c r="A1937" s="2">
        <v>10936</v>
      </c>
      <c r="B1937" s="3" t="str">
        <f>HYPERLINK("https://dichvucong.namdinh.gov.vn/portaldvc/KenhTin/dich-vu-cong-truc-tuyen.aspx?_dv=9D8F09A7-E7FC-DD1E-1D3B-01A62CAB7FBD", "UBND Ủy ban nhân dân xã Mỹ Tân tỉnh Thanh Hóa")</f>
        <v>UBND Ủy ban nhân dân xã Mỹ Tân tỉnh Thanh Hóa</v>
      </c>
      <c r="C1937" s="12" t="s">
        <v>342</v>
      </c>
      <c r="F1937" s="5"/>
      <c r="G1937" s="5"/>
      <c r="H1937" s="5"/>
      <c r="I1937" s="2"/>
      <c r="J1937" s="2"/>
      <c r="K1937" s="2"/>
      <c r="L1937" s="2"/>
      <c r="M1937" s="2"/>
      <c r="N1937" s="5"/>
      <c r="O1937" s="5"/>
      <c r="P1937" s="5"/>
      <c r="Q1937" s="5"/>
    </row>
    <row r="1938" spans="1:17" ht="30" customHeight="1" x14ac:dyDescent="0.25">
      <c r="A1938" s="2">
        <v>10937</v>
      </c>
      <c r="B1938" s="3" t="str">
        <f>HYPERLINK("https://www.facebook.com/people/C%C3%B4ng-an-x%C3%A3-Th%C3%BAy-S%C6%A1n/100063901999033/", "Công an xã Thúy Sơn tỉnh Thanh Hóa")</f>
        <v>Công an xã Thúy Sơn tỉnh Thanh Hóa</v>
      </c>
      <c r="C1938" s="12" t="s">
        <v>342</v>
      </c>
      <c r="D1938" s="13" t="s">
        <v>343</v>
      </c>
      <c r="F1938" s="5"/>
      <c r="G1938" s="5"/>
      <c r="H1938" s="5"/>
      <c r="I1938" s="2"/>
      <c r="J1938" s="2"/>
      <c r="K1938" s="2"/>
      <c r="L1938" s="2"/>
      <c r="M1938" s="2"/>
      <c r="N1938" s="5"/>
      <c r="O1938" s="5"/>
      <c r="P1938" s="5"/>
      <c r="Q1938" s="5"/>
    </row>
    <row r="1939" spans="1:17" ht="30" customHeight="1" x14ac:dyDescent="0.25">
      <c r="A1939" s="2">
        <v>10938</v>
      </c>
      <c r="B1939" s="3" t="str">
        <f>HYPERLINK("http://thuyson.ngoclac.thanhhoa.gov.vn/van-ban-cua-xa", "UBND Ủy ban nhân dân xã Thúy Sơn tỉnh Thanh Hóa")</f>
        <v>UBND Ủy ban nhân dân xã Thúy Sơn tỉnh Thanh Hóa</v>
      </c>
      <c r="C1939" s="12" t="s">
        <v>342</v>
      </c>
      <c r="F1939" s="5"/>
      <c r="G1939" s="5"/>
      <c r="H1939" s="5"/>
      <c r="I1939" s="2"/>
      <c r="J1939" s="2"/>
      <c r="K1939" s="2"/>
      <c r="L1939" s="2"/>
      <c r="M1939" s="2"/>
      <c r="N1939" s="5"/>
      <c r="O1939" s="5"/>
      <c r="P1939" s="5"/>
      <c r="Q1939" s="5"/>
    </row>
    <row r="1940" spans="1:17" ht="30" customHeight="1" x14ac:dyDescent="0.25">
      <c r="A1940" s="2">
        <v>10939</v>
      </c>
      <c r="B1940" s="3" t="str">
        <f>HYPERLINK("https://www.facebook.com/p/C%C3%B4ng-an-x%C3%A3-Th%E1%BA%A1ch-L%E1%BA%ADp-Ng%E1%BB%8Dc-L%E1%BA%B7c-Thanh-h%C3%B3a-100068126476972/", "Công an xã Thạch Lập tỉnh Thanh Hóa")</f>
        <v>Công an xã Thạch Lập tỉnh Thanh Hóa</v>
      </c>
      <c r="C1940" s="12" t="s">
        <v>342</v>
      </c>
      <c r="D1940" s="13" t="s">
        <v>343</v>
      </c>
      <c r="F1940" s="5"/>
      <c r="G1940" s="5"/>
      <c r="H1940" s="5"/>
      <c r="I1940" s="2"/>
      <c r="J1940" s="2"/>
      <c r="K1940" s="2"/>
      <c r="L1940" s="2"/>
      <c r="M1940" s="2"/>
      <c r="N1940" s="5"/>
      <c r="O1940" s="5"/>
      <c r="P1940" s="5"/>
      <c r="Q1940" s="5"/>
    </row>
    <row r="1941" spans="1:17" ht="30" customHeight="1" x14ac:dyDescent="0.25">
      <c r="A1941" s="2">
        <v>10940</v>
      </c>
      <c r="B1941" s="3" t="str">
        <f>HYPERLINK("https://thachlap.ngoclac.thanhhoa.gov.vn/tuyen-truyen-pho-bien/dai-hoi-dang-bo-xa-thach-lap-lan-thu-xxii-247205", "UBND Ủy ban nhân dân xã Thạch Lập tỉnh Thanh Hóa")</f>
        <v>UBND Ủy ban nhân dân xã Thạch Lập tỉnh Thanh Hóa</v>
      </c>
      <c r="C1941" s="12" t="s">
        <v>342</v>
      </c>
      <c r="F1941" s="5"/>
      <c r="G1941" s="5"/>
      <c r="H1941" s="5"/>
      <c r="I1941" s="2"/>
      <c r="J1941" s="2"/>
      <c r="K1941" s="2"/>
      <c r="L1941" s="2"/>
      <c r="M1941" s="2"/>
      <c r="N1941" s="5"/>
      <c r="O1941" s="5"/>
      <c r="P1941" s="5"/>
      <c r="Q1941" s="5"/>
    </row>
    <row r="1942" spans="1:17" ht="30" customHeight="1" x14ac:dyDescent="0.25">
      <c r="A1942" s="2">
        <v>10941</v>
      </c>
      <c r="B1942" s="1" t="str">
        <f>HYPERLINK("https://www.facebook.com/profile.php?id=100063770215017", "Công an xã Vân Âm tỉnh Thanh Hóa")</f>
        <v>Công an xã Vân Âm tỉnh Thanh Hóa</v>
      </c>
      <c r="C1942" s="12" t="s">
        <v>342</v>
      </c>
      <c r="D1942" s="13" t="s">
        <v>343</v>
      </c>
      <c r="F1942" s="5"/>
      <c r="G1942" s="5"/>
      <c r="H1942" s="5"/>
      <c r="I1942" s="2"/>
      <c r="J1942" s="2"/>
      <c r="K1942" s="2"/>
      <c r="L1942" s="2"/>
      <c r="M1942" s="2"/>
      <c r="N1942" s="5"/>
      <c r="O1942" s="5"/>
      <c r="P1942" s="5"/>
      <c r="Q1942" s="5"/>
    </row>
    <row r="1943" spans="1:17" ht="30" customHeight="1" x14ac:dyDescent="0.25">
      <c r="A1943" s="2">
        <v>10942</v>
      </c>
      <c r="B1943" s="3" t="str">
        <f>HYPERLINK("https://vanam.ngoclac.thanhhoa.gov.vn/gioi-thieu", "UBND Ủy ban nhân dân xã Vân Âm tỉnh Thanh Hóa")</f>
        <v>UBND Ủy ban nhân dân xã Vân Âm tỉnh Thanh Hóa</v>
      </c>
      <c r="C1943" s="12" t="s">
        <v>342</v>
      </c>
      <c r="F1943" s="5"/>
      <c r="G1943" s="5"/>
      <c r="H1943" s="5"/>
      <c r="I1943" s="2"/>
      <c r="J1943" s="2"/>
      <c r="K1943" s="2"/>
      <c r="L1943" s="2"/>
      <c r="M1943" s="2"/>
      <c r="N1943" s="5"/>
      <c r="O1943" s="5"/>
      <c r="P1943" s="5"/>
      <c r="Q1943" s="5"/>
    </row>
    <row r="1944" spans="1:17" ht="30" customHeight="1" x14ac:dyDescent="0.25">
      <c r="A1944" s="2">
        <v>10943</v>
      </c>
      <c r="B1944" s="3" t="str">
        <f>HYPERLINK("https://www.facebook.com/p/C%C3%B4ng-an-x%C3%A3-Cao-Ng%E1%BB%8Dc-huy%E1%BB%87n-Ng%E1%BB%8Dc-L%E1%BA%B7c-100063589652011/", "Công an xã Cao Ngọc tỉnh Thanh Hóa")</f>
        <v>Công an xã Cao Ngọc tỉnh Thanh Hóa</v>
      </c>
      <c r="C1944" s="12" t="s">
        <v>342</v>
      </c>
      <c r="D1944" s="13" t="s">
        <v>343</v>
      </c>
      <c r="F1944" s="5"/>
      <c r="G1944" s="5"/>
      <c r="H1944" s="5"/>
      <c r="I1944" s="2"/>
      <c r="J1944" s="2"/>
      <c r="K1944" s="2"/>
      <c r="L1944" s="2"/>
      <c r="M1944" s="2"/>
      <c r="N1944" s="5"/>
      <c r="O1944" s="5"/>
      <c r="P1944" s="5"/>
      <c r="Q1944" s="5"/>
    </row>
    <row r="1945" spans="1:17" ht="30" customHeight="1" x14ac:dyDescent="0.25">
      <c r="A1945" s="2">
        <v>10944</v>
      </c>
      <c r="B1945" s="3" t="str">
        <f>HYPERLINK("https://caongoc.ngoclac.thanhhoa.gov.vn/web/danh-ba-co-quan-chuc-nang/", "UBND Ủy ban nhân dân xã Cao Ngọc tỉnh Thanh Hóa")</f>
        <v>UBND Ủy ban nhân dân xã Cao Ngọc tỉnh Thanh Hóa</v>
      </c>
      <c r="C1945" s="12" t="s">
        <v>342</v>
      </c>
      <c r="F1945" s="5"/>
      <c r="G1945" s="5"/>
      <c r="H1945" s="5"/>
      <c r="I1945" s="2"/>
      <c r="J1945" s="2"/>
      <c r="K1945" s="2"/>
      <c r="L1945" s="2"/>
      <c r="M1945" s="2"/>
      <c r="N1945" s="5"/>
      <c r="O1945" s="5"/>
      <c r="P1945" s="5"/>
      <c r="Q1945" s="5"/>
    </row>
    <row r="1946" spans="1:17" ht="30" customHeight="1" x14ac:dyDescent="0.25">
      <c r="A1946" s="2">
        <v>10945</v>
      </c>
      <c r="B1946" s="1" t="str">
        <f>HYPERLINK("", "Công an xã Ngọc Khê tỉnh Thanh Hóa")</f>
        <v>Công an xã Ngọc Khê tỉnh Thanh Hóa</v>
      </c>
      <c r="C1946" s="12" t="s">
        <v>342</v>
      </c>
      <c r="F1946" s="5"/>
      <c r="G1946" s="5"/>
      <c r="H1946" s="5"/>
      <c r="I1946" s="2"/>
      <c r="J1946" s="2"/>
      <c r="K1946" s="2"/>
      <c r="L1946" s="2"/>
      <c r="M1946" s="2"/>
      <c r="N1946" s="5"/>
      <c r="O1946" s="5"/>
      <c r="P1946" s="5"/>
      <c r="Q1946" s="5"/>
    </row>
    <row r="1947" spans="1:17" ht="30" customHeight="1" x14ac:dyDescent="0.25">
      <c r="A1947" s="2">
        <v>10946</v>
      </c>
      <c r="B1947" s="3" t="str">
        <f>HYPERLINK("https://trungkhanh.caobang.gov.vn/1352/34154/94766/xa-ngoc-khe", "UBND Ủy ban nhân dân xã Ngọc Khê tỉnh Thanh Hóa")</f>
        <v>UBND Ủy ban nhân dân xã Ngọc Khê tỉnh Thanh Hóa</v>
      </c>
      <c r="C1947" s="12" t="s">
        <v>342</v>
      </c>
      <c r="F1947" s="5"/>
      <c r="G1947" s="5"/>
      <c r="H1947" s="5"/>
      <c r="I1947" s="2"/>
      <c r="J1947" s="2"/>
      <c r="K1947" s="2"/>
      <c r="L1947" s="2"/>
      <c r="M1947" s="2"/>
      <c r="N1947" s="5"/>
      <c r="O1947" s="5"/>
      <c r="P1947" s="5"/>
      <c r="Q1947" s="5"/>
    </row>
    <row r="1948" spans="1:17" ht="30" customHeight="1" x14ac:dyDescent="0.25">
      <c r="A1948" s="2">
        <v>10947</v>
      </c>
      <c r="B1948" s="1" t="str">
        <f>HYPERLINK("https://www.facebook.com/profile.php?id=100064039745299", "Công an xã Quang Trung tỉnh Thanh Hóa")</f>
        <v>Công an xã Quang Trung tỉnh Thanh Hóa</v>
      </c>
      <c r="C1948" s="12" t="s">
        <v>342</v>
      </c>
      <c r="D1948" s="13" t="s">
        <v>343</v>
      </c>
      <c r="F1948" s="5"/>
      <c r="G1948" s="5"/>
      <c r="H1948" s="5"/>
      <c r="I1948" s="2"/>
      <c r="J1948" s="2"/>
      <c r="K1948" s="2"/>
      <c r="L1948" s="2"/>
      <c r="M1948" s="2"/>
      <c r="N1948" s="5"/>
      <c r="O1948" s="5"/>
      <c r="P1948" s="5"/>
      <c r="Q1948" s="5"/>
    </row>
    <row r="1949" spans="1:17" ht="30" customHeight="1" x14ac:dyDescent="0.25">
      <c r="A1949" s="2">
        <v>10948</v>
      </c>
      <c r="B1949" s="3" t="str">
        <f>HYPERLINK("https://quangtrung.bimson.thanhhoa.gov.vn/", "UBND Ủy ban nhân dân xã Quang Trung tỉnh Thanh Hóa")</f>
        <v>UBND Ủy ban nhân dân xã Quang Trung tỉnh Thanh Hóa</v>
      </c>
      <c r="C1949" s="12" t="s">
        <v>342</v>
      </c>
      <c r="F1949" s="5"/>
      <c r="G1949" s="5"/>
      <c r="H1949" s="5"/>
      <c r="I1949" s="2"/>
      <c r="J1949" s="2"/>
      <c r="K1949" s="2"/>
      <c r="L1949" s="2"/>
      <c r="M1949" s="2"/>
      <c r="N1949" s="5"/>
      <c r="O1949" s="5"/>
      <c r="P1949" s="5"/>
      <c r="Q1949" s="5"/>
    </row>
    <row r="1950" spans="1:17" ht="30" customHeight="1" x14ac:dyDescent="0.25">
      <c r="A1950" s="2">
        <v>10949</v>
      </c>
      <c r="B1950" s="3" t="str">
        <f>HYPERLINK("https://www.facebook.com/Conganxadongthinh/", "Công an xã Đồng Thịnh tỉnh Thanh Hóa")</f>
        <v>Công an xã Đồng Thịnh tỉnh Thanh Hóa</v>
      </c>
      <c r="C1950" s="12" t="s">
        <v>342</v>
      </c>
      <c r="D1950" s="11" t="s">
        <v>343</v>
      </c>
      <c r="F1950" s="5"/>
      <c r="G1950" s="5"/>
      <c r="H1950" s="5"/>
      <c r="I1950" s="2"/>
      <c r="J1950" s="2"/>
      <c r="K1950" s="2"/>
      <c r="L1950" s="2"/>
      <c r="M1950" s="2"/>
      <c r="N1950" s="5"/>
      <c r="O1950" s="5"/>
      <c r="P1950" s="5"/>
      <c r="Q1950" s="5"/>
    </row>
    <row r="1951" spans="1:17" ht="30" customHeight="1" x14ac:dyDescent="0.25">
      <c r="A1951" s="2">
        <v>10950</v>
      </c>
      <c r="B1951" s="3" t="str">
        <f>HYPERLINK("https://dongthinh.dinhhoa.thainguyen.gov.vn/", "UBND Ủy ban nhân dân xã Đồng Thịnh tỉnh Thanh Hóa")</f>
        <v>UBND Ủy ban nhân dân xã Đồng Thịnh tỉnh Thanh Hóa</v>
      </c>
      <c r="C1951" s="12" t="s">
        <v>342</v>
      </c>
      <c r="F1951" s="5"/>
      <c r="G1951" s="5"/>
      <c r="H1951" s="5"/>
      <c r="I1951" s="2"/>
      <c r="J1951" s="2"/>
      <c r="K1951" s="2"/>
      <c r="L1951" s="2"/>
      <c r="M1951" s="2"/>
      <c r="N1951" s="5"/>
      <c r="O1951" s="5"/>
      <c r="P1951" s="5"/>
      <c r="Q1951" s="5"/>
    </row>
    <row r="1952" spans="1:17" ht="30" customHeight="1" x14ac:dyDescent="0.25">
      <c r="A1952" s="2">
        <v>10951</v>
      </c>
      <c r="B1952" s="3" t="str">
        <f>HYPERLINK("https://www.facebook.com/p/C%C3%B4ng-an-x%C3%A3-Ng%E1%BB%8Dc-Li%C3%AAn-huy%E1%BB%87n-Ng%E1%BB%8Dc-L%E1%BA%B7c-t%E1%BB%89nh-Thanh-Ho%C3%A1-100062706443022/", "Công an xã Ngọc Liên tỉnh Thanh Hóa")</f>
        <v>Công an xã Ngọc Liên tỉnh Thanh Hóa</v>
      </c>
      <c r="C1952" s="12" t="s">
        <v>342</v>
      </c>
      <c r="F1952" s="5"/>
      <c r="G1952" s="5"/>
      <c r="H1952" s="5"/>
      <c r="I1952" s="2"/>
      <c r="J1952" s="2"/>
      <c r="K1952" s="2"/>
      <c r="L1952" s="2"/>
      <c r="M1952" s="2"/>
      <c r="N1952" s="5"/>
      <c r="O1952" s="5"/>
      <c r="P1952" s="5"/>
      <c r="Q1952" s="5"/>
    </row>
    <row r="1953" spans="1:17" ht="30" customHeight="1" x14ac:dyDescent="0.25">
      <c r="A1953" s="2">
        <v>10952</v>
      </c>
      <c r="B1953" s="3" t="str">
        <f>HYPERLINK("https://ngoclien.ngoclac.thanhhoa.gov.vn/hoi-nguoi-cao-tuoi", "UBND Ủy ban nhân dân xã Ngọc Liên tỉnh Thanh Hóa")</f>
        <v>UBND Ủy ban nhân dân xã Ngọc Liên tỉnh Thanh Hóa</v>
      </c>
      <c r="C1953" s="12" t="s">
        <v>342</v>
      </c>
      <c r="F1953" s="5"/>
      <c r="G1953" s="5"/>
      <c r="H1953" s="5"/>
      <c r="I1953" s="2"/>
      <c r="J1953" s="2"/>
      <c r="K1953" s="2"/>
      <c r="L1953" s="2"/>
      <c r="M1953" s="2"/>
      <c r="N1953" s="5"/>
      <c r="O1953" s="5"/>
      <c r="P1953" s="5"/>
      <c r="Q1953" s="5"/>
    </row>
    <row r="1954" spans="1:17" ht="30" customHeight="1" x14ac:dyDescent="0.25">
      <c r="A1954" s="2">
        <v>10953</v>
      </c>
      <c r="B1954" s="1" t="str">
        <f>HYPERLINK("", "Công an xã Ngọc Sơn tỉnh Thanh Hóa")</f>
        <v>Công an xã Ngọc Sơn tỉnh Thanh Hóa</v>
      </c>
      <c r="C1954" s="12" t="s">
        <v>342</v>
      </c>
      <c r="D1954" s="13"/>
      <c r="F1954" s="5"/>
      <c r="G1954" s="5"/>
      <c r="H1954" s="5"/>
      <c r="I1954" s="2"/>
      <c r="J1954" s="2"/>
      <c r="K1954" s="2"/>
      <c r="L1954" s="2"/>
      <c r="M1954" s="2"/>
      <c r="N1954" s="5"/>
      <c r="O1954" s="5"/>
      <c r="P1954" s="5"/>
      <c r="Q1954" s="5"/>
    </row>
    <row r="1955" spans="1:17" ht="30" customHeight="1" x14ac:dyDescent="0.25">
      <c r="A1955" s="2">
        <v>10954</v>
      </c>
      <c r="B1955" s="3" t="str">
        <f>HYPERLINK("https://ngocson.ngoclac.thanhhoa.gov.vn/van-ban-cua-xa", "UBND Ủy ban nhân dân xã Ngọc Sơn tỉnh Thanh Hóa")</f>
        <v>UBND Ủy ban nhân dân xã Ngọc Sơn tỉnh Thanh Hóa</v>
      </c>
      <c r="C1955" s="12" t="s">
        <v>342</v>
      </c>
      <c r="F1955" s="5"/>
      <c r="G1955" s="5"/>
      <c r="H1955" s="5"/>
      <c r="I1955" s="2"/>
      <c r="J1955" s="2"/>
      <c r="K1955" s="2"/>
      <c r="L1955" s="2"/>
      <c r="M1955" s="2"/>
      <c r="N1955" s="5"/>
      <c r="O1955" s="5"/>
      <c r="P1955" s="5"/>
      <c r="Q1955" s="5"/>
    </row>
    <row r="1956" spans="1:17" ht="30" customHeight="1" x14ac:dyDescent="0.25">
      <c r="A1956" s="2">
        <v>10955</v>
      </c>
      <c r="B1956" s="3" t="str">
        <f>HYPERLINK("https://www.facebook.com/locthinh.cax/", "Công an xã Lộc Thịnh tỉnh Thanh Hóa")</f>
        <v>Công an xã Lộc Thịnh tỉnh Thanh Hóa</v>
      </c>
      <c r="C1956" s="12" t="s">
        <v>342</v>
      </c>
      <c r="D1956" s="13" t="s">
        <v>343</v>
      </c>
      <c r="F1956" s="5"/>
      <c r="G1956" s="5"/>
      <c r="H1956" s="5"/>
      <c r="I1956" s="2"/>
      <c r="J1956" s="2"/>
      <c r="K1956" s="2"/>
      <c r="L1956" s="2"/>
      <c r="M1956" s="2"/>
      <c r="N1956" s="5"/>
      <c r="O1956" s="5"/>
      <c r="P1956" s="5"/>
      <c r="Q1956" s="5"/>
    </row>
    <row r="1957" spans="1:17" ht="30" customHeight="1" x14ac:dyDescent="0.25">
      <c r="A1957" s="2">
        <v>10956</v>
      </c>
      <c r="B1957" s="3" t="str">
        <f>HYPERLINK("https://locthinh.ngoclac.thanhhoa.gov.vn/?call=file.download&amp;file_id=637513649", "UBND Ủy ban nhân dân xã Lộc Thịnh tỉnh Thanh Hóa")</f>
        <v>UBND Ủy ban nhân dân xã Lộc Thịnh tỉnh Thanh Hóa</v>
      </c>
      <c r="C1957" s="12" t="s">
        <v>342</v>
      </c>
      <c r="F1957" s="5"/>
      <c r="G1957" s="5"/>
      <c r="H1957" s="5"/>
      <c r="I1957" s="2"/>
      <c r="J1957" s="2"/>
      <c r="K1957" s="2"/>
      <c r="L1957" s="2"/>
      <c r="M1957" s="2"/>
      <c r="N1957" s="5"/>
      <c r="O1957" s="5"/>
      <c r="P1957" s="5"/>
      <c r="Q1957" s="5"/>
    </row>
    <row r="1958" spans="1:17" ht="30" customHeight="1" x14ac:dyDescent="0.25">
      <c r="A1958" s="2">
        <v>10957</v>
      </c>
      <c r="B1958" s="3" t="str">
        <f>HYPERLINK("https://www.facebook.com/p/C%C3%B4ng-An-x%C3%A3-Cao-Th%E1%BB%8Bnh-huy%E1%BB%87n-Ng%E1%BB%8Dc-L%E1%BA%B7c-t%E1%BB%89nh-Thanh-Ho%C3%A1-100064626884818/?locale=sw_KE", "Công an xã Cao Thịnh tỉnh Thanh Hóa")</f>
        <v>Công an xã Cao Thịnh tỉnh Thanh Hóa</v>
      </c>
      <c r="C1958" s="12" t="s">
        <v>342</v>
      </c>
      <c r="D1958" s="13" t="s">
        <v>343</v>
      </c>
      <c r="F1958" s="5"/>
      <c r="G1958" s="5"/>
      <c r="H1958" s="5"/>
      <c r="I1958" s="2"/>
      <c r="J1958" s="2"/>
      <c r="K1958" s="2"/>
      <c r="L1958" s="2"/>
      <c r="M1958" s="2"/>
      <c r="N1958" s="5"/>
      <c r="O1958" s="5"/>
      <c r="P1958" s="5"/>
      <c r="Q1958" s="5"/>
    </row>
    <row r="1959" spans="1:17" ht="30" customHeight="1" x14ac:dyDescent="0.25">
      <c r="A1959" s="2">
        <v>10958</v>
      </c>
      <c r="B1959" s="3" t="str">
        <f>HYPERLINK("https://caothinh.ngoclac.thanhhoa.gov.vn/tin-van-hoa-the-thao/tap-huan-an-toan-thuc-pham-2023-253837", "UBND Ủy ban nhân dân xã Cao Thịnh tỉnh Thanh Hóa")</f>
        <v>UBND Ủy ban nhân dân xã Cao Thịnh tỉnh Thanh Hóa</v>
      </c>
      <c r="C1959" s="12" t="s">
        <v>342</v>
      </c>
      <c r="F1959" s="5"/>
      <c r="G1959" s="5"/>
      <c r="H1959" s="5"/>
      <c r="I1959" s="2"/>
      <c r="J1959" s="2"/>
      <c r="K1959" s="2"/>
      <c r="L1959" s="2"/>
      <c r="M1959" s="2"/>
      <c r="N1959" s="5"/>
      <c r="O1959" s="5"/>
      <c r="P1959" s="5"/>
      <c r="Q1959" s="5"/>
    </row>
    <row r="1960" spans="1:17" ht="30" customHeight="1" x14ac:dyDescent="0.25">
      <c r="A1960" s="2">
        <v>10959</v>
      </c>
      <c r="B1960" s="1" t="str">
        <f>HYPERLINK("https://www.facebook.com/profile.php?id=100063645006724", "Công an xã Ngọc Trung tỉnh Thanh Hóa")</f>
        <v>Công an xã Ngọc Trung tỉnh Thanh Hóa</v>
      </c>
      <c r="C1960" s="12" t="s">
        <v>342</v>
      </c>
      <c r="D1960" s="11" t="s">
        <v>343</v>
      </c>
      <c r="F1960" s="5"/>
      <c r="G1960" s="5"/>
      <c r="H1960" s="5"/>
      <c r="I1960" s="2"/>
      <c r="J1960" s="2"/>
      <c r="K1960" s="2"/>
      <c r="L1960" s="2"/>
      <c r="M1960" s="2"/>
      <c r="N1960" s="5"/>
      <c r="O1960" s="5"/>
      <c r="P1960" s="5"/>
      <c r="Q1960" s="5"/>
    </row>
    <row r="1961" spans="1:17" ht="30" customHeight="1" x14ac:dyDescent="0.25">
      <c r="A1961" s="2">
        <v>10960</v>
      </c>
      <c r="B1961" s="3" t="str">
        <f>HYPERLINK("https://ngoctrung.ngoclac.thanhhoa.gov.vn/tin-tuc-su-kien/uy-ban-nhan-dan-xa-to-chuc-hoi-nghi-trien-khai-ky-niem-60-nam-thanh-lap-xa-254870", "UBND Ủy ban nhân dân xã Ngọc Trung tỉnh Thanh Hóa")</f>
        <v>UBND Ủy ban nhân dân xã Ngọc Trung tỉnh Thanh Hóa</v>
      </c>
      <c r="C1961" s="12" t="s">
        <v>342</v>
      </c>
      <c r="F1961" s="5"/>
      <c r="G1961" s="5"/>
      <c r="H1961" s="5"/>
      <c r="I1961" s="2"/>
      <c r="J1961" s="2"/>
      <c r="K1961" s="2"/>
      <c r="L1961" s="2"/>
      <c r="M1961" s="2"/>
      <c r="N1961" s="5"/>
      <c r="O1961" s="5"/>
      <c r="P1961" s="5"/>
      <c r="Q1961" s="5"/>
    </row>
    <row r="1962" spans="1:17" ht="30" customHeight="1" x14ac:dyDescent="0.25">
      <c r="A1962" s="2">
        <v>10961</v>
      </c>
      <c r="B1962" s="3" t="str">
        <f>HYPERLINK("https://www.facebook.com/Conganxaphunggiao/", "Công an xã Phùng Giáo tỉnh Thanh Hóa")</f>
        <v>Công an xã Phùng Giáo tỉnh Thanh Hóa</v>
      </c>
      <c r="C1962" s="12" t="s">
        <v>342</v>
      </c>
      <c r="D1962" s="13" t="s">
        <v>343</v>
      </c>
      <c r="F1962" s="5"/>
      <c r="G1962" s="5"/>
      <c r="H1962" s="5"/>
      <c r="I1962" s="2"/>
      <c r="J1962" s="2"/>
      <c r="K1962" s="2"/>
      <c r="L1962" s="2"/>
      <c r="M1962" s="2"/>
      <c r="N1962" s="5"/>
      <c r="O1962" s="5"/>
      <c r="P1962" s="5"/>
      <c r="Q1962" s="5"/>
    </row>
    <row r="1963" spans="1:17" ht="30" customHeight="1" x14ac:dyDescent="0.25">
      <c r="A1963" s="2">
        <v>10962</v>
      </c>
      <c r="B1963" s="3" t="str">
        <f>HYPERLINK("https://phunggiao.ngoclac.thanhhoa.gov.vn/tin-van-hoa-the-thao/truong-tieu-hoc-xa-phung-giao-huyen-ngoc-lac-tinh-thanh-hoa-to-chuc-tot-le-khai-giang-nam-hoc-mo-249414", "UBND Ủy ban nhân dân xã Phùng Giáo tỉnh Thanh Hóa")</f>
        <v>UBND Ủy ban nhân dân xã Phùng Giáo tỉnh Thanh Hóa</v>
      </c>
      <c r="C1963" s="12" t="s">
        <v>342</v>
      </c>
      <c r="F1963" s="5"/>
      <c r="G1963" s="5"/>
      <c r="H1963" s="5"/>
      <c r="I1963" s="2"/>
      <c r="J1963" s="2"/>
      <c r="K1963" s="2"/>
      <c r="L1963" s="2"/>
      <c r="M1963" s="2"/>
      <c r="N1963" s="5"/>
      <c r="O1963" s="5"/>
      <c r="P1963" s="5"/>
      <c r="Q1963" s="5"/>
    </row>
    <row r="1964" spans="1:17" ht="30" customHeight="1" x14ac:dyDescent="0.25">
      <c r="A1964" s="2">
        <v>10963</v>
      </c>
      <c r="B1964" s="3" t="str">
        <f>HYPERLINK("https://www.facebook.com/conganxaphungminh15109/?locale=vi_VN", "Công an xã Phùng Minh tỉnh Thanh Hóa")</f>
        <v>Công an xã Phùng Minh tỉnh Thanh Hóa</v>
      </c>
      <c r="C1964" s="12" t="s">
        <v>342</v>
      </c>
      <c r="F1964" s="5"/>
      <c r="G1964" s="5"/>
      <c r="H1964" s="5"/>
      <c r="I1964" s="2"/>
      <c r="J1964" s="2"/>
      <c r="K1964" s="2"/>
      <c r="L1964" s="2"/>
      <c r="M1964" s="2"/>
      <c r="N1964" s="5"/>
      <c r="O1964" s="5"/>
      <c r="P1964" s="5"/>
      <c r="Q1964" s="5"/>
    </row>
    <row r="1965" spans="1:17" ht="30" customHeight="1" x14ac:dyDescent="0.25">
      <c r="A1965" s="2">
        <v>10964</v>
      </c>
      <c r="B1965" s="3" t="str">
        <f>HYPERLINK("https://phungminh.ngoclac.thanhhoa.gov.vn/tin-tuc-su-kien/uy-ban-nhan-dan-xa-phung-minh-to-chuc-le-ra-mat-luc-luong-tham-gia-bao-ve-an-ninh-trat-tu-o-co-s-249235", "UBND Ủy ban nhân dân xã Phùng Minh tỉnh Thanh Hóa")</f>
        <v>UBND Ủy ban nhân dân xã Phùng Minh tỉnh Thanh Hóa</v>
      </c>
      <c r="C1965" s="12" t="s">
        <v>342</v>
      </c>
      <c r="F1965" s="5"/>
      <c r="G1965" s="5"/>
      <c r="H1965" s="5"/>
      <c r="I1965" s="2"/>
      <c r="J1965" s="2"/>
      <c r="K1965" s="2"/>
      <c r="L1965" s="2"/>
      <c r="M1965" s="2"/>
      <c r="N1965" s="5"/>
      <c r="O1965" s="5"/>
      <c r="P1965" s="5"/>
      <c r="Q1965" s="5"/>
    </row>
    <row r="1966" spans="1:17" ht="30" customHeight="1" x14ac:dyDescent="0.25">
      <c r="A1966" s="2">
        <v>10965</v>
      </c>
      <c r="B1966" s="3" t="s">
        <v>337</v>
      </c>
      <c r="C1966" s="14" t="s">
        <v>1</v>
      </c>
      <c r="D1966" s="11" t="s">
        <v>343</v>
      </c>
      <c r="F1966" s="5"/>
      <c r="G1966" s="5"/>
      <c r="H1966" s="5"/>
      <c r="I1966" s="2"/>
      <c r="J1966" s="2"/>
      <c r="K1966" s="2"/>
      <c r="L1966" s="2"/>
      <c r="M1966" s="2"/>
      <c r="N1966" s="5"/>
      <c r="O1966" s="5"/>
      <c r="P1966" s="5"/>
      <c r="Q1966" s="5"/>
    </row>
    <row r="1967" spans="1:17" ht="30" customHeight="1" x14ac:dyDescent="0.25">
      <c r="A1967" s="2">
        <v>10966</v>
      </c>
      <c r="B1967" s="3" t="s">
        <v>338</v>
      </c>
      <c r="C1967" s="14" t="s">
        <v>1</v>
      </c>
      <c r="F1967" s="5"/>
      <c r="G1967" s="5"/>
      <c r="H1967" s="5"/>
      <c r="I1967" s="2"/>
      <c r="J1967" s="2"/>
      <c r="K1967" s="2"/>
      <c r="L1967" s="2"/>
      <c r="M1967" s="2"/>
      <c r="N1967" s="5"/>
      <c r="O1967" s="5"/>
      <c r="P1967" s="5"/>
      <c r="Q1967" s="5"/>
    </row>
    <row r="1968" spans="1:17" ht="30" customHeight="1" x14ac:dyDescent="0.25">
      <c r="A1968" s="2">
        <v>10967</v>
      </c>
      <c r="B1968" s="3" t="str">
        <f>HYPERLINK("https://www.facebook.com/p/CA-x%C3%A3-Nguy%E1%BB%87t-%E1%BA%A4n-Ng%E1%BB%8Dc-L%E1%BA%B7c-Thanh-H%C3%B3a-100064209605409/", "Công an xã Nguyệt Ấn tỉnh Thanh Hóa")</f>
        <v>Công an xã Nguyệt Ấn tỉnh Thanh Hóa</v>
      </c>
      <c r="C1968" s="12" t="s">
        <v>342</v>
      </c>
      <c r="F1968" s="5"/>
      <c r="G1968" s="5"/>
      <c r="H1968" s="5"/>
      <c r="I1968" s="2"/>
      <c r="J1968" s="2"/>
      <c r="K1968" s="2"/>
      <c r="L1968" s="2"/>
      <c r="M1968" s="2"/>
      <c r="N1968" s="5"/>
      <c r="O1968" s="5"/>
      <c r="P1968" s="5"/>
      <c r="Q1968" s="5"/>
    </row>
    <row r="1969" spans="1:17" ht="30" customHeight="1" x14ac:dyDescent="0.25">
      <c r="A1969" s="2">
        <v>10968</v>
      </c>
      <c r="B1969" s="3" t="str">
        <f>HYPERLINK("https://nguyetan.ngoclac.thanhhoa.gov.vn/chuyen-doi-so/uy-ban-nhan-dan-xa-nguyet-an-to-chuc-hoi-nghi-tap-huan-trien-khai-mo-hinh-3-khong-tren-dia-ban-x-250251", "UBND Ủy ban nhân dân xã Nguyệt Ấn tỉnh Thanh Hóa")</f>
        <v>UBND Ủy ban nhân dân xã Nguyệt Ấn tỉnh Thanh Hóa</v>
      </c>
      <c r="C1969" s="12" t="s">
        <v>342</v>
      </c>
      <c r="F1969" s="5"/>
      <c r="G1969" s="5"/>
      <c r="H1969" s="5"/>
      <c r="I1969" s="2"/>
      <c r="J1969" s="2"/>
      <c r="K1969" s="2"/>
      <c r="L1969" s="2"/>
      <c r="M1969" s="2"/>
      <c r="N1969" s="5"/>
      <c r="O1969" s="5"/>
      <c r="P1969" s="5"/>
      <c r="Q1969" s="5"/>
    </row>
    <row r="1970" spans="1:17" ht="30" customHeight="1" x14ac:dyDescent="0.25">
      <c r="A1970" s="2">
        <v>10969</v>
      </c>
      <c r="B1970" s="3" t="str">
        <f>HYPERLINK("https://www.facebook.com/p/C%C3%B4ng-an-x%C3%A3-Ki%C3%AAn-Th%E1%BB%8D-huy%E1%BB%87n-Ng%E1%BB%8Dc-L%E1%BA%B7c-100032787444019/", "Công an xã Kiên Thọ tỉnh Thanh Hóa")</f>
        <v>Công an xã Kiên Thọ tỉnh Thanh Hóa</v>
      </c>
      <c r="C1970" s="12" t="s">
        <v>342</v>
      </c>
      <c r="D1970" s="13" t="s">
        <v>343</v>
      </c>
      <c r="F1970" s="5"/>
      <c r="G1970" s="5"/>
      <c r="H1970" s="5"/>
      <c r="I1970" s="2"/>
      <c r="J1970" s="2"/>
      <c r="K1970" s="2"/>
      <c r="L1970" s="2"/>
      <c r="M1970" s="2"/>
      <c r="N1970" s="5"/>
      <c r="O1970" s="5"/>
      <c r="P1970" s="5"/>
      <c r="Q1970" s="5"/>
    </row>
    <row r="1971" spans="1:17" ht="30" customHeight="1" x14ac:dyDescent="0.25">
      <c r="A1971" s="2">
        <v>10970</v>
      </c>
      <c r="B1971" s="3" t="str">
        <f>HYPERLINK("https://kientho.ngoclac.thanhhoa.gov.vn/file/download/637384705.html", "UBND Ủy ban nhân dân xã Kiên Thọ tỉnh Thanh Hóa")</f>
        <v>UBND Ủy ban nhân dân xã Kiên Thọ tỉnh Thanh Hóa</v>
      </c>
      <c r="C1971" s="12" t="s">
        <v>342</v>
      </c>
      <c r="F1971" s="5"/>
      <c r="G1971" s="5"/>
      <c r="H1971" s="5"/>
      <c r="I1971" s="2"/>
      <c r="J1971" s="2"/>
      <c r="K1971" s="2"/>
      <c r="L1971" s="2"/>
      <c r="M1971" s="2"/>
      <c r="N1971" s="5"/>
      <c r="O1971" s="5"/>
      <c r="P1971" s="5"/>
      <c r="Q1971" s="5"/>
    </row>
    <row r="1972" spans="1:17" ht="30" customHeight="1" x14ac:dyDescent="0.25">
      <c r="A1972" s="2">
        <v>10971</v>
      </c>
      <c r="B1972" s="3" t="str">
        <f>HYPERLINK("https://www.facebook.com/p/C%C3%B4ng-an-x%C3%A3-Minh-Ti%E1%BA%BFn-100063708079827/", "Công an xã Minh Tiến tỉnh Thanh Hóa")</f>
        <v>Công an xã Minh Tiến tỉnh Thanh Hóa</v>
      </c>
      <c r="C1972" s="12" t="s">
        <v>342</v>
      </c>
      <c r="D1972" s="13"/>
      <c r="F1972" s="5"/>
      <c r="G1972" s="5"/>
      <c r="H1972" s="5"/>
      <c r="I1972" s="2"/>
      <c r="J1972" s="2"/>
      <c r="K1972" s="2"/>
      <c r="L1972" s="2"/>
      <c r="M1972" s="2"/>
      <c r="N1972" s="5"/>
      <c r="O1972" s="5"/>
      <c r="P1972" s="5"/>
      <c r="Q1972" s="5"/>
    </row>
    <row r="1973" spans="1:17" ht="30" customHeight="1" x14ac:dyDescent="0.25">
      <c r="A1973" s="2">
        <v>10972</v>
      </c>
      <c r="B1973" s="3" t="str">
        <f>HYPERLINK("https://minhtien.daitu.thainguyen.gov.vn/", "UBND Ủy ban nhân dân xã Minh Tiến tỉnh Thanh Hóa")</f>
        <v>UBND Ủy ban nhân dân xã Minh Tiến tỉnh Thanh Hóa</v>
      </c>
      <c r="C1973" s="12" t="s">
        <v>342</v>
      </c>
      <c r="F1973" s="5"/>
      <c r="G1973" s="5"/>
      <c r="H1973" s="5"/>
      <c r="I1973" s="2"/>
      <c r="J1973" s="2"/>
      <c r="K1973" s="2"/>
      <c r="L1973" s="2"/>
      <c r="M1973" s="2"/>
      <c r="N1973" s="5"/>
      <c r="O1973" s="5"/>
      <c r="P1973" s="5"/>
      <c r="Q1973" s="5"/>
    </row>
    <row r="1974" spans="1:17" ht="30" customHeight="1" x14ac:dyDescent="0.25">
      <c r="A1974" s="2">
        <v>10973</v>
      </c>
      <c r="B1974" s="3" t="str">
        <f>HYPERLINK("https://www.facebook.com/p/C%C3%B4ng-an-x%C3%A3-Minh-S%C6%A1n-huy%E1%BB%87n-Ng%E1%BB%8Dc-L%E1%BA%B7c-t%E1%BB%89nh-Thanh-Ho%C3%A1-100069324514973/", "Công an xã Minh Sơn tỉnh Thanh Hóa")</f>
        <v>Công an xã Minh Sơn tỉnh Thanh Hóa</v>
      </c>
      <c r="C1974" s="12" t="s">
        <v>342</v>
      </c>
      <c r="D1974" s="13" t="s">
        <v>343</v>
      </c>
      <c r="F1974" s="5"/>
      <c r="G1974" s="5"/>
      <c r="H1974" s="5"/>
      <c r="I1974" s="2"/>
      <c r="J1974" s="2"/>
      <c r="K1974" s="2"/>
      <c r="L1974" s="2"/>
      <c r="M1974" s="2"/>
      <c r="N1974" s="5"/>
      <c r="O1974" s="5"/>
      <c r="P1974" s="5"/>
      <c r="Q1974" s="5"/>
    </row>
    <row r="1975" spans="1:17" ht="30" customHeight="1" x14ac:dyDescent="0.25">
      <c r="A1975" s="2">
        <v>10974</v>
      </c>
      <c r="B1975" s="3" t="str">
        <f>HYPERLINK("https://minhson.trieuson.thanhhoa.gov.vn/hoi-dong-nhan-dan", "UBND Ủy ban nhân dân xã Minh Sơn tỉnh Thanh Hóa")</f>
        <v>UBND Ủy ban nhân dân xã Minh Sơn tỉnh Thanh Hóa</v>
      </c>
      <c r="C1975" s="12" t="s">
        <v>342</v>
      </c>
      <c r="F1975" s="5"/>
      <c r="G1975" s="5"/>
      <c r="H1975" s="5"/>
      <c r="I1975" s="2"/>
      <c r="J1975" s="2"/>
      <c r="K1975" s="2"/>
      <c r="L1975" s="2"/>
      <c r="M1975" s="2"/>
      <c r="N1975" s="5"/>
      <c r="O1975" s="5"/>
      <c r="P1975" s="5"/>
      <c r="Q1975" s="5"/>
    </row>
    <row r="1976" spans="1:17" ht="30" customHeight="1" x14ac:dyDescent="0.25">
      <c r="A1976" s="2">
        <v>10975</v>
      </c>
      <c r="B1976" s="1" t="str">
        <f>HYPERLINK("", "Công an thị trấn Cẩm Thủy tỉnh Thanh Hóa")</f>
        <v>Công an thị trấn Cẩm Thủy tỉnh Thanh Hóa</v>
      </c>
      <c r="C1976" s="12" t="s">
        <v>342</v>
      </c>
      <c r="D1976" s="13"/>
      <c r="F1976" s="5"/>
      <c r="G1976" s="5"/>
      <c r="H1976" s="5"/>
      <c r="I1976" s="2"/>
      <c r="J1976" s="2"/>
      <c r="K1976" s="2"/>
      <c r="L1976" s="2"/>
      <c r="M1976" s="2"/>
      <c r="N1976" s="5"/>
      <c r="O1976" s="5"/>
      <c r="P1976" s="5"/>
      <c r="Q1976" s="5"/>
    </row>
    <row r="1977" spans="1:17" ht="30" customHeight="1" x14ac:dyDescent="0.25">
      <c r="A1977" s="2">
        <v>10976</v>
      </c>
      <c r="B1977" s="3" t="str">
        <f>HYPERLINK("https://thitranphongson.camthuy.thanhhoa.gov.vn/", "UBND Ủy ban nhân dân thị trấn Cẩm Thủy tỉnh Thanh Hóa")</f>
        <v>UBND Ủy ban nhân dân thị trấn Cẩm Thủy tỉnh Thanh Hóa</v>
      </c>
      <c r="C1977" s="12" t="s">
        <v>342</v>
      </c>
      <c r="F1977" s="5"/>
      <c r="G1977" s="5"/>
      <c r="H1977" s="5"/>
      <c r="I1977" s="2"/>
      <c r="J1977" s="2"/>
      <c r="K1977" s="2"/>
      <c r="L1977" s="2"/>
      <c r="M1977" s="2"/>
      <c r="N1977" s="5"/>
      <c r="O1977" s="5"/>
      <c r="P1977" s="5"/>
      <c r="Q1977" s="5"/>
    </row>
    <row r="1978" spans="1:17" ht="30" customHeight="1" x14ac:dyDescent="0.25">
      <c r="A1978" s="2">
        <v>10977</v>
      </c>
      <c r="B1978" s="1" t="str">
        <f>HYPERLINK("", "Công an xã Phúc Do tỉnh Thanh Hóa")</f>
        <v>Công an xã Phúc Do tỉnh Thanh Hóa</v>
      </c>
      <c r="C1978" s="13" t="s">
        <v>342</v>
      </c>
      <c r="F1978" s="5"/>
      <c r="G1978" s="5"/>
      <c r="H1978" s="5"/>
      <c r="I1978" s="2"/>
      <c r="J1978" s="2"/>
      <c r="K1978" s="2"/>
      <c r="L1978" s="2"/>
      <c r="M1978" s="2"/>
      <c r="N1978" s="5"/>
      <c r="O1978" s="5"/>
      <c r="P1978" s="5"/>
      <c r="Q1978" s="5"/>
    </row>
    <row r="1979" spans="1:17" ht="30" customHeight="1" x14ac:dyDescent="0.25">
      <c r="A1979" s="2">
        <v>10978</v>
      </c>
      <c r="B1979" s="3" t="str">
        <f>HYPERLINK("http://xuanphuc.nhuthanh.thanhhoa.gov.vn/web/nhan-su.htm?cbxTochuc=6059a864-8f37-4782-0856-21494a730f19", "UBND Ủy ban nhân dân xã Phúc Do tỉnh Thanh Hóa")</f>
        <v>UBND Ủy ban nhân dân xã Phúc Do tỉnh Thanh Hóa</v>
      </c>
      <c r="C1979" s="12" t="s">
        <v>342</v>
      </c>
      <c r="F1979" s="5"/>
      <c r="G1979" s="5"/>
      <c r="H1979" s="5"/>
      <c r="I1979" s="2"/>
      <c r="J1979" s="2"/>
      <c r="K1979" s="2"/>
      <c r="L1979" s="2"/>
      <c r="M1979" s="2"/>
      <c r="N1979" s="5"/>
      <c r="O1979" s="5"/>
      <c r="P1979" s="5"/>
      <c r="Q1979" s="5"/>
    </row>
    <row r="1980" spans="1:17" ht="30" customHeight="1" x14ac:dyDescent="0.25">
      <c r="A1980" s="2">
        <v>10979</v>
      </c>
      <c r="B1980" s="3" t="str">
        <f>HYPERLINK("https://www.facebook.com/congancamthanh/", "Công an xã Cẩm Thành tỉnh Thanh Hóa")</f>
        <v>Công an xã Cẩm Thành tỉnh Thanh Hóa</v>
      </c>
      <c r="C1980" s="12" t="s">
        <v>342</v>
      </c>
      <c r="D1980" s="11" t="s">
        <v>343</v>
      </c>
      <c r="F1980" s="5"/>
      <c r="G1980" s="5"/>
      <c r="H1980" s="5"/>
      <c r="I1980" s="2"/>
      <c r="J1980" s="2"/>
      <c r="K1980" s="2"/>
      <c r="L1980" s="2"/>
      <c r="M1980" s="2"/>
      <c r="N1980" s="5"/>
      <c r="O1980" s="5"/>
      <c r="P1980" s="5"/>
      <c r="Q1980" s="5"/>
    </row>
    <row r="1981" spans="1:17" ht="30" customHeight="1" x14ac:dyDescent="0.25">
      <c r="A1981" s="2">
        <v>10980</v>
      </c>
      <c r="B1981" s="3" t="str">
        <f>HYPERLINK("https://camthanh.camthuy.thanhhoa.gov.vn/", "UBND Ủy ban nhân dân xã Cẩm Thành tỉnh Thanh Hóa")</f>
        <v>UBND Ủy ban nhân dân xã Cẩm Thành tỉnh Thanh Hóa</v>
      </c>
      <c r="C1981" s="12" t="s">
        <v>342</v>
      </c>
      <c r="F1981" s="5"/>
      <c r="G1981" s="5"/>
      <c r="H1981" s="5"/>
      <c r="I1981" s="2"/>
      <c r="J1981" s="2"/>
      <c r="K1981" s="2"/>
      <c r="L1981" s="2"/>
      <c r="M1981" s="2"/>
      <c r="N1981" s="5"/>
      <c r="O1981" s="5"/>
      <c r="P1981" s="5"/>
      <c r="Q1981" s="5"/>
    </row>
    <row r="1982" spans="1:17" ht="30" customHeight="1" x14ac:dyDescent="0.25">
      <c r="A1982" s="2">
        <v>10981</v>
      </c>
      <c r="B1982" s="3" t="str">
        <f>HYPERLINK("https://www.facebook.com/p/C%C3%B4ng-an-x%C3%A3-C%E1%BA%A9m-Qu%C3%BD-huy%E1%BB%87n-C%E1%BA%A9m-Thu%E1%BB%B7-t%E1%BB%89nh-Thanh-H%C3%B3a-100063540038479/", "Công an xã Cẩm Quý tỉnh Thanh Hóa")</f>
        <v>Công an xã Cẩm Quý tỉnh Thanh Hóa</v>
      </c>
      <c r="C1982" s="12" t="s">
        <v>342</v>
      </c>
      <c r="D1982" s="13" t="s">
        <v>343</v>
      </c>
      <c r="F1982" s="5"/>
      <c r="G1982" s="5"/>
      <c r="H1982" s="5"/>
      <c r="I1982" s="2"/>
      <c r="J1982" s="2"/>
      <c r="K1982" s="2"/>
      <c r="L1982" s="2"/>
      <c r="M1982" s="2"/>
      <c r="N1982" s="5"/>
      <c r="O1982" s="5"/>
      <c r="P1982" s="5"/>
      <c r="Q1982" s="5"/>
    </row>
    <row r="1983" spans="1:17" ht="30" customHeight="1" x14ac:dyDescent="0.25">
      <c r="A1983" s="2">
        <v>10982</v>
      </c>
      <c r="B1983" s="3" t="str">
        <f>HYPERLINK("http://camquy.camthuy.thanhhoa.gov.vn/web/trang-chu/thu-tuc-hanh-chinh", "UBND Ủy ban nhân dân xã Cẩm Quý tỉnh Thanh Hóa")</f>
        <v>UBND Ủy ban nhân dân xã Cẩm Quý tỉnh Thanh Hóa</v>
      </c>
      <c r="C1983" s="12" t="s">
        <v>342</v>
      </c>
      <c r="F1983" s="5"/>
      <c r="G1983" s="5"/>
      <c r="H1983" s="5"/>
      <c r="I1983" s="2"/>
      <c r="J1983" s="2"/>
      <c r="K1983" s="2"/>
      <c r="L1983" s="2"/>
      <c r="M1983" s="2"/>
      <c r="N1983" s="5"/>
      <c r="O1983" s="5"/>
      <c r="P1983" s="5"/>
      <c r="Q1983" s="5"/>
    </row>
    <row r="1984" spans="1:17" ht="30" customHeight="1" x14ac:dyDescent="0.25">
      <c r="A1984" s="2">
        <v>10983</v>
      </c>
      <c r="B1984" s="1" t="str">
        <f>HYPERLINK("https://www.facebook.com/profile.php?id=100093305077555", "Công an xã Cẩm Lương tỉnh Thanh Hóa")</f>
        <v>Công an xã Cẩm Lương tỉnh Thanh Hóa</v>
      </c>
      <c r="C1984" s="12" t="s">
        <v>342</v>
      </c>
      <c r="D1984" s="13" t="s">
        <v>343</v>
      </c>
      <c r="F1984" s="5"/>
      <c r="G1984" s="5"/>
      <c r="H1984" s="5"/>
      <c r="I1984" s="2"/>
      <c r="J1984" s="2"/>
      <c r="K1984" s="2"/>
      <c r="L1984" s="2"/>
      <c r="M1984" s="2"/>
      <c r="N1984" s="5"/>
      <c r="O1984" s="5"/>
      <c r="P1984" s="5"/>
      <c r="Q1984" s="5"/>
    </row>
    <row r="1985" spans="1:17" ht="30" customHeight="1" x14ac:dyDescent="0.25">
      <c r="A1985" s="2">
        <v>10984</v>
      </c>
      <c r="B1985" s="3" t="str">
        <f>HYPERLINK("https://camluong.camthuy.thanhhoa.gov.vn/", "UBND Ủy ban nhân dân xã Cẩm Lương tỉnh Thanh Hóa")</f>
        <v>UBND Ủy ban nhân dân xã Cẩm Lương tỉnh Thanh Hóa</v>
      </c>
      <c r="C1985" s="12" t="s">
        <v>342</v>
      </c>
      <c r="F1985" s="5"/>
      <c r="G1985" s="5"/>
      <c r="H1985" s="5"/>
      <c r="I1985" s="2"/>
      <c r="J1985" s="2"/>
      <c r="K1985" s="2"/>
      <c r="L1985" s="2"/>
      <c r="M1985" s="2"/>
      <c r="N1985" s="5"/>
      <c r="O1985" s="5"/>
      <c r="P1985" s="5"/>
      <c r="Q1985" s="5"/>
    </row>
    <row r="1986" spans="1:17" ht="30" customHeight="1" x14ac:dyDescent="0.25">
      <c r="A1986" s="2">
        <v>10985</v>
      </c>
      <c r="B1986" s="3" t="str">
        <f>HYPERLINK("https://www.facebook.com/p/C%C3%B4ng-an-x%C3%A3-C%E1%BA%A9m-Th%E1%BA%A1ch-huy%E1%BB%87n-C%E1%BA%A9m-Thu%E1%BB%B7-100063596555894/", "Công an xã Cẩm Thạch tỉnh Thanh Hóa")</f>
        <v>Công an xã Cẩm Thạch tỉnh Thanh Hóa</v>
      </c>
      <c r="C1986" s="12" t="s">
        <v>342</v>
      </c>
      <c r="D1986" s="11" t="s">
        <v>343</v>
      </c>
      <c r="F1986" s="5"/>
      <c r="G1986" s="5"/>
      <c r="H1986" s="5"/>
      <c r="I1986" s="2"/>
      <c r="J1986" s="2"/>
      <c r="K1986" s="2"/>
      <c r="L1986" s="2"/>
      <c r="M1986" s="2"/>
      <c r="N1986" s="5"/>
      <c r="O1986" s="5"/>
      <c r="P1986" s="5"/>
      <c r="Q1986" s="5"/>
    </row>
    <row r="1987" spans="1:17" ht="30" customHeight="1" x14ac:dyDescent="0.25">
      <c r="A1987" s="2">
        <v>10986</v>
      </c>
      <c r="B1987" s="3" t="str">
        <f>HYPERLINK("https://camthach.camthuy.thanhhoa.gov.vn/", "UBND Ủy ban nhân dân xã Cẩm Thạch tỉnh Thanh Hóa")</f>
        <v>UBND Ủy ban nhân dân xã Cẩm Thạch tỉnh Thanh Hóa</v>
      </c>
      <c r="C1987" s="12" t="s">
        <v>342</v>
      </c>
      <c r="F1987" s="5"/>
      <c r="G1987" s="5"/>
      <c r="H1987" s="5"/>
      <c r="I1987" s="2"/>
      <c r="J1987" s="2"/>
      <c r="K1987" s="2"/>
      <c r="L1987" s="2"/>
      <c r="M1987" s="2"/>
      <c r="N1987" s="5"/>
      <c r="O1987" s="5"/>
      <c r="P1987" s="5"/>
      <c r="Q1987" s="5"/>
    </row>
    <row r="1988" spans="1:17" ht="30" customHeight="1" x14ac:dyDescent="0.25">
      <c r="A1988" s="2">
        <v>10987</v>
      </c>
      <c r="B1988" s="3" t="s">
        <v>339</v>
      </c>
      <c r="C1988" s="14" t="s">
        <v>1</v>
      </c>
      <c r="D1988" s="13" t="s">
        <v>343</v>
      </c>
      <c r="F1988" s="5"/>
      <c r="G1988" s="5"/>
      <c r="H1988" s="5"/>
      <c r="I1988" s="2"/>
      <c r="J1988" s="2"/>
      <c r="K1988" s="2"/>
      <c r="L1988" s="2"/>
      <c r="M1988" s="2"/>
      <c r="N1988" s="5"/>
      <c r="O1988" s="5"/>
      <c r="P1988" s="5"/>
      <c r="Q1988" s="5"/>
    </row>
    <row r="1989" spans="1:17" ht="30" customHeight="1" x14ac:dyDescent="0.25">
      <c r="A1989" s="2">
        <v>10988</v>
      </c>
      <c r="B1989" s="3" t="str">
        <f>HYPERLINK("https://camlien.camthuy.thanhhoa.gov.vn/", "UBND Ủy ban nhân dân xã Cẩm Liên tỉnh Thanh Hóa")</f>
        <v>UBND Ủy ban nhân dân xã Cẩm Liên tỉnh Thanh Hóa</v>
      </c>
      <c r="C1989" s="12" t="s">
        <v>342</v>
      </c>
      <c r="F1989" s="5"/>
      <c r="G1989" s="5"/>
      <c r="H1989" s="5"/>
      <c r="I1989" s="2"/>
      <c r="J1989" s="2"/>
      <c r="K1989" s="2"/>
      <c r="L1989" s="2"/>
      <c r="M1989" s="2"/>
      <c r="N1989" s="5"/>
      <c r="O1989" s="5"/>
      <c r="P1989" s="5"/>
      <c r="Q1989" s="5"/>
    </row>
    <row r="1990" spans="1:17" ht="30" customHeight="1" x14ac:dyDescent="0.25">
      <c r="A1990" s="2">
        <v>10989</v>
      </c>
      <c r="B1990" s="1" t="str">
        <f>HYPERLINK("https://www.facebook.com/CAcamgiangCACG", "Công an xã Cẩm Giang tỉnh Thanh Hóa")</f>
        <v>Công an xã Cẩm Giang tỉnh Thanh Hóa</v>
      </c>
      <c r="C1990" s="12" t="s">
        <v>342</v>
      </c>
      <c r="D1990" s="11" t="s">
        <v>343</v>
      </c>
      <c r="F1990" s="5"/>
      <c r="G1990" s="5"/>
      <c r="H1990" s="5"/>
      <c r="I1990" s="2"/>
      <c r="J1990" s="2"/>
      <c r="K1990" s="2"/>
      <c r="L1990" s="2"/>
      <c r="M1990" s="2"/>
      <c r="N1990" s="5"/>
      <c r="O1990" s="5"/>
      <c r="P1990" s="5"/>
      <c r="Q1990" s="5"/>
    </row>
    <row r="1991" spans="1:17" ht="30" customHeight="1" x14ac:dyDescent="0.25">
      <c r="A1991" s="2">
        <v>10990</v>
      </c>
      <c r="B1991" s="3" t="str">
        <f>HYPERLINK("https://camgiang.camthuy.thanhhoa.gov.vn/", "UBND Ủy ban nhân dân xã Cẩm Giang tỉnh Thanh Hóa")</f>
        <v>UBND Ủy ban nhân dân xã Cẩm Giang tỉnh Thanh Hóa</v>
      </c>
      <c r="C1991" s="12" t="s">
        <v>342</v>
      </c>
      <c r="F1991" s="5"/>
      <c r="G1991" s="5"/>
      <c r="H1991" s="5"/>
      <c r="I1991" s="2"/>
      <c r="J1991" s="2"/>
      <c r="K1991" s="2"/>
      <c r="L1991" s="2"/>
      <c r="M1991" s="2"/>
      <c r="N1991" s="5"/>
      <c r="O1991" s="5"/>
      <c r="P1991" s="5"/>
      <c r="Q1991" s="5"/>
    </row>
    <row r="1992" spans="1:17" ht="30" customHeight="1" x14ac:dyDescent="0.25">
      <c r="A1992" s="2">
        <v>10991</v>
      </c>
      <c r="B1992" s="1" t="str">
        <f>HYPERLINK("https://www.facebook.com/profile.php?id=100064912023142", "Công an xã Cẩm Bình tỉnh Thanh Hóa")</f>
        <v>Công an xã Cẩm Bình tỉnh Thanh Hóa</v>
      </c>
      <c r="C1992" s="12" t="s">
        <v>342</v>
      </c>
      <c r="D1992" s="11" t="s">
        <v>343</v>
      </c>
      <c r="F1992" s="5"/>
      <c r="G1992" s="5"/>
      <c r="H1992" s="5"/>
      <c r="I1992" s="2"/>
      <c r="J1992" s="2"/>
      <c r="K1992" s="2"/>
      <c r="L1992" s="2"/>
      <c r="M1992" s="2"/>
      <c r="N1992" s="5"/>
      <c r="O1992" s="5"/>
      <c r="P1992" s="5"/>
      <c r="Q1992" s="5"/>
    </row>
    <row r="1993" spans="1:17" ht="30" customHeight="1" x14ac:dyDescent="0.25">
      <c r="A1993" s="2">
        <v>10992</v>
      </c>
      <c r="B1993" s="3" t="str">
        <f>HYPERLINK("https://cambinh.camthuy.thanhhoa.gov.vn/", "UBND Ủy ban nhân dân xã Cẩm Bình tỉnh Thanh Hóa")</f>
        <v>UBND Ủy ban nhân dân xã Cẩm Bình tỉnh Thanh Hóa</v>
      </c>
      <c r="C1993" s="12" t="s">
        <v>342</v>
      </c>
      <c r="F1993" s="5"/>
      <c r="G1993" s="5"/>
      <c r="H1993" s="5"/>
      <c r="I1993" s="2"/>
      <c r="J1993" s="2"/>
      <c r="K1993" s="2"/>
      <c r="L1993" s="2"/>
      <c r="M1993" s="2"/>
      <c r="N1993" s="5"/>
      <c r="O1993" s="5"/>
      <c r="P1993" s="5"/>
      <c r="Q1993" s="5"/>
    </row>
    <row r="1994" spans="1:17" ht="30" customHeight="1" x14ac:dyDescent="0.25">
      <c r="A1994" s="2">
        <v>10993</v>
      </c>
      <c r="B1994" s="1" t="str">
        <f>HYPERLINK("https://www.facebook.com/profile.php?id=100064714059605", "Công an xã Cẩm Tú tỉnh Thanh Hóa")</f>
        <v>Công an xã Cẩm Tú tỉnh Thanh Hóa</v>
      </c>
      <c r="C1994" s="12" t="s">
        <v>342</v>
      </c>
      <c r="D1994" s="11" t="s">
        <v>343</v>
      </c>
      <c r="F1994" s="5"/>
      <c r="G1994" s="5"/>
      <c r="H1994" s="5"/>
      <c r="I1994" s="2"/>
      <c r="J1994" s="2"/>
      <c r="K1994" s="2"/>
      <c r="L1994" s="2"/>
      <c r="M1994" s="2"/>
      <c r="N1994" s="5"/>
      <c r="O1994" s="5"/>
      <c r="P1994" s="5"/>
      <c r="Q1994" s="5"/>
    </row>
    <row r="1995" spans="1:17" ht="30" customHeight="1" x14ac:dyDescent="0.25">
      <c r="A1995" s="2">
        <v>10994</v>
      </c>
      <c r="B1995" s="3" t="str">
        <f>HYPERLINK("https://camtu.camthuy.thanhhoa.gov.vn/", "UBND Ủy ban nhân dân xã Cẩm Tú tỉnh Thanh Hóa")</f>
        <v>UBND Ủy ban nhân dân xã Cẩm Tú tỉnh Thanh Hóa</v>
      </c>
      <c r="C1995" s="12" t="s">
        <v>342</v>
      </c>
      <c r="F1995" s="5"/>
      <c r="G1995" s="5"/>
      <c r="H1995" s="5"/>
      <c r="I1995" s="2"/>
      <c r="J1995" s="2"/>
      <c r="K1995" s="2"/>
      <c r="L1995" s="2"/>
      <c r="M1995" s="2"/>
      <c r="N1995" s="5"/>
      <c r="O1995" s="5"/>
      <c r="P1995" s="5"/>
      <c r="Q1995" s="5"/>
    </row>
    <row r="1996" spans="1:17" ht="30" customHeight="1" x14ac:dyDescent="0.25">
      <c r="A1996" s="2">
        <v>10995</v>
      </c>
      <c r="B1996" s="1" t="str">
        <f>HYPERLINK("", "Công an xã Cẩm Sơn tỉnh Thanh Hóa")</f>
        <v>Công an xã Cẩm Sơn tỉnh Thanh Hóa</v>
      </c>
      <c r="C1996" s="12" t="s">
        <v>342</v>
      </c>
      <c r="F1996" s="5"/>
      <c r="G1996" s="5"/>
      <c r="H1996" s="5"/>
      <c r="I1996" s="2"/>
      <c r="J1996" s="2"/>
      <c r="K1996" s="2"/>
      <c r="L1996" s="2"/>
      <c r="M1996" s="2"/>
      <c r="N1996" s="5"/>
      <c r="O1996" s="5"/>
      <c r="P1996" s="5"/>
      <c r="Q1996" s="5"/>
    </row>
    <row r="1997" spans="1:17" ht="30" customHeight="1" x14ac:dyDescent="0.25">
      <c r="A1997" s="2">
        <v>10996</v>
      </c>
      <c r="B1997" s="3" t="str">
        <f>HYPERLINK("https://anhson.nghean.gov.vn/cam-son/cam-son-473890", "UBND Ủy ban nhân dân xã Cẩm Sơn tỉnh Thanh Hóa")</f>
        <v>UBND Ủy ban nhân dân xã Cẩm Sơn tỉnh Thanh Hóa</v>
      </c>
      <c r="C1997" s="12" t="s">
        <v>342</v>
      </c>
      <c r="F1997" s="5"/>
      <c r="G1997" s="5"/>
      <c r="H1997" s="5"/>
      <c r="I1997" s="2"/>
      <c r="J1997" s="2"/>
      <c r="K1997" s="2"/>
      <c r="L1997" s="2"/>
      <c r="M1997" s="2"/>
      <c r="N1997" s="5"/>
      <c r="O1997" s="5"/>
      <c r="P1997" s="5"/>
      <c r="Q1997" s="5"/>
    </row>
    <row r="1998" spans="1:17" ht="30" customHeight="1" x14ac:dyDescent="0.25">
      <c r="A1998" s="2">
        <v>10997</v>
      </c>
      <c r="B1998" s="3" t="str">
        <f>HYPERLINK("https://www.facebook.com/caxcamchaucamthuy/?locale=vi_VN", "Công an xã Cẩm Châu tỉnh Thanh Hóa")</f>
        <v>Công an xã Cẩm Châu tỉnh Thanh Hóa</v>
      </c>
      <c r="C1998" s="12" t="s">
        <v>342</v>
      </c>
      <c r="D1998" s="13" t="s">
        <v>343</v>
      </c>
      <c r="F1998" s="5"/>
      <c r="G1998" s="5"/>
      <c r="H1998" s="5"/>
      <c r="I1998" s="2"/>
      <c r="J1998" s="2"/>
      <c r="K1998" s="2"/>
      <c r="L1998" s="2"/>
      <c r="M1998" s="2"/>
      <c r="N1998" s="5"/>
      <c r="O1998" s="5"/>
      <c r="P1998" s="5"/>
      <c r="Q1998" s="5"/>
    </row>
    <row r="1999" spans="1:17" ht="30" customHeight="1" x14ac:dyDescent="0.25">
      <c r="A1999" s="2">
        <v>10998</v>
      </c>
      <c r="B1999" s="3" t="str">
        <f>HYPERLINK("https://camchau.camthuy.thanhhoa.gov.vn/", "UBND Ủy ban nhân dân xã Cẩm Châu tỉnh Thanh Hóa")</f>
        <v>UBND Ủy ban nhân dân xã Cẩm Châu tỉnh Thanh Hóa</v>
      </c>
      <c r="C1999" s="12" t="s">
        <v>342</v>
      </c>
      <c r="F1999" s="5"/>
      <c r="G1999" s="5"/>
      <c r="H1999" s="5"/>
      <c r="I1999" s="2"/>
      <c r="J1999" s="2"/>
      <c r="K1999" s="2"/>
      <c r="L1999" s="2"/>
      <c r="M1999" s="2"/>
      <c r="N1999" s="5"/>
      <c r="O1999" s="5"/>
      <c r="P1999" s="5"/>
      <c r="Q1999" s="5"/>
    </row>
    <row r="2000" spans="1:17" ht="30" customHeight="1" x14ac:dyDescent="0.25">
      <c r="A2000" s="2">
        <v>10999</v>
      </c>
      <c r="B2000" s="3" t="str">
        <f>HYPERLINK("https://www.facebook.com/p/C%C3%B4ng-an-x%C3%A3-C%E1%BA%A9m-T%C3%A2m-C%E1%BA%A9m-Th%E1%BB%A7y-100034707926299/", "Công an xã Cẩm Tâm tỉnh Thanh Hóa")</f>
        <v>Công an xã Cẩm Tâm tỉnh Thanh Hóa</v>
      </c>
      <c r="C2000" s="12" t="s">
        <v>342</v>
      </c>
      <c r="D2000" s="11" t="s">
        <v>343</v>
      </c>
      <c r="F2000" s="5"/>
      <c r="G2000" s="5"/>
      <c r="H2000" s="5"/>
      <c r="I2000" s="2"/>
      <c r="J2000" s="2"/>
      <c r="K2000" s="2"/>
      <c r="L2000" s="2"/>
      <c r="M2000" s="2"/>
      <c r="N2000" s="5"/>
      <c r="O2000" s="5"/>
      <c r="P2000" s="5"/>
      <c r="Q2000" s="5"/>
    </row>
    <row r="2001" spans="1:17" ht="30" customHeight="1" x14ac:dyDescent="0.25">
      <c r="A2001" s="2">
        <v>11000</v>
      </c>
      <c r="B2001" s="3" t="s">
        <v>340</v>
      </c>
      <c r="C2001" s="14" t="s">
        <v>1</v>
      </c>
      <c r="F2001" s="5"/>
      <c r="G2001" s="5"/>
      <c r="H2001" s="5"/>
      <c r="I2001" s="2"/>
      <c r="J2001" s="2"/>
      <c r="K2001" s="2"/>
      <c r="L2001" s="2"/>
      <c r="M2001" s="2"/>
      <c r="N2001" s="5"/>
      <c r="O2001" s="5"/>
      <c r="P2001" s="5"/>
      <c r="Q2001" s="5"/>
    </row>
  </sheetData>
  <hyperlinks>
    <hyperlink ref="D2000" r:id="rId1" display="https://www.facebook.com/profile.php?id=100034707926299"/>
    <hyperlink ref="D1998" r:id="rId2" display="https://www.facebook.com/caxcamchaucamthuy"/>
    <hyperlink ref="D1994" r:id="rId3" display="https://www.facebook.com/profile.php?id=100064714059605"/>
    <hyperlink ref="D1992" r:id="rId4" display="https://www.facebook.com/profile.php?id=100064912023142"/>
    <hyperlink ref="D1990" r:id="rId5" display="https://www.facebook.com/CAcamgiangCACG"/>
    <hyperlink ref="D1988" r:id="rId6" display="https://www.facebook.com/conganxacamlien"/>
    <hyperlink ref="D1986" r:id="rId7" display="https://www.facebook.com/profile.php?id=100063596555894"/>
    <hyperlink ref="D1984" r:id="rId8" display="https://www.facebook.com/profile.php?id=100093305077555"/>
    <hyperlink ref="D1982" r:id="rId9" display="https://www.facebook.com/profile.php?id=100063540038479"/>
    <hyperlink ref="D1980" r:id="rId10" display="https://www.facebook.com/congancamthanh"/>
    <hyperlink ref="D1974" r:id="rId11" display="https://www.facebook.com/profile.php?id=100069324514973"/>
    <hyperlink ref="D1970" r:id="rId12" display="https://www.facebook.com/profile.php?id=100067452799525"/>
    <hyperlink ref="D1966" r:id="rId13" display="https://www.facebook.com/profile.php?id=100037192226173"/>
    <hyperlink ref="D1962" r:id="rId14" display="https://www.facebook.com/Conganxaphunggiao"/>
    <hyperlink ref="D1960" r:id="rId15" display="https://www.facebook.com/profile.php?id=100063645006724"/>
    <hyperlink ref="D1958" r:id="rId16" display="https://www.facebook.com/profile.php?id=100064626884818"/>
    <hyperlink ref="D1956" r:id="rId17" display="https://www.facebook.com/locthinh.cax"/>
    <hyperlink ref="D1950" r:id="rId18" display="https://www.facebook.com/profile.php?id=100088788595071"/>
    <hyperlink ref="D1948" r:id="rId19" display="https://www.facebook.com/profile.php?id=100064039745299"/>
    <hyperlink ref="D1944" r:id="rId20" display="https://www.facebook.com/profile.php?id=100063589652011"/>
    <hyperlink ref="D1942" r:id="rId21" display="https://www.facebook.com/profile.php?id=100063770215017"/>
    <hyperlink ref="D1940" r:id="rId22" display="https://www.facebook.com/profile.php?id=100068126476972"/>
    <hyperlink ref="D1938" r:id="rId23" display="https://www.facebook.com/profile.php?id=100063901999033"/>
    <hyperlink ref="D1932" r:id="rId24" display="https://www.facebook.com/profile.php?id=100063719319827"/>
    <hyperlink ref="D1930" r:id="rId25" display="https://www.facebook.com/huyhoangbocand"/>
    <hyperlink ref="D1926" r:id="rId26" display="https://www.facebook.com/profile.php?id=100078209754538"/>
    <hyperlink ref="D1924" r:id="rId27" display="https://www.facebook.com/profile.php?id=100049882940769"/>
    <hyperlink ref="D1922" r:id="rId28" display="https://www.facebook.com/conganxatanphuc"/>
    <hyperlink ref="D1920" r:id="rId29" display="https://www.facebook.com/Caxgt"/>
    <hyperlink ref="D1918" r:id="rId30" display="https://www.facebook.com/conganxagiaoan"/>
    <hyperlink ref="D1916" r:id="rId31" display="https://www.facebook.com/profile.php?id=100063912340776"/>
    <hyperlink ref="D1912" r:id="rId32" display="https://www.facebook.com/Conganyenkhuong"/>
    <hyperlink ref="D1910" r:id="rId33" display="https://www.facebook.com/conganthitranlangchanh"/>
    <hyperlink ref="D1908" r:id="rId34" display="https://www.facebook.com/profile.php?id=100069592774112"/>
    <hyperlink ref="D1906" r:id="rId35" display="https://www.facebook.com/caxsondien"/>
    <hyperlink ref="D1904" r:id="rId36" display="https://www.facebook.com/profile.php?id=100091410260429"/>
    <hyperlink ref="D1900" r:id="rId37" display="https://www.facebook.com/profile.php?id=100090652411639"/>
    <hyperlink ref="D1896" r:id="rId38" display="https://www.facebook.com/ConganxaTamThanh"/>
    <hyperlink ref="D1894" r:id="rId39" display="https://www.facebook.com/profile.php?id=100071511263409"/>
    <hyperlink ref="D1892" r:id="rId40" display="https://www.facebook.com/profile.php?id=100092171443165"/>
    <hyperlink ref="D1890" r:id="rId41" display="https://www.facebook.com/profile.php?id=100057034766736"/>
    <hyperlink ref="D1888" r:id="rId42" display="https://www.facebook.com/profile.php?id=100063349323680"/>
    <hyperlink ref="D1886" r:id="rId43" display="https://www.facebook.com/profile.php?id=100069557631134"/>
    <hyperlink ref="D1876" r:id="rId44" display="https://www.facebook.com/profile.php?id=100027717266493"/>
    <hyperlink ref="D1874" r:id="rId45" display="https://www.facebook.com/profile.php?id=100063597817923"/>
    <hyperlink ref="D1872" r:id="rId46" display="https://www.facebook.com/profile.php?id=100065035449071"/>
    <hyperlink ref="D1870" r:id="rId47" display="https://www.facebook.com/profile.php?id=100041374237807"/>
    <hyperlink ref="D1868" r:id="rId48" display="https://www.facebook.com/conganxathanhlam"/>
    <hyperlink ref="D1866" r:id="rId49" display="https://www.facebook.com/conganxacolung"/>
    <hyperlink ref="D1864" r:id="rId50" display="https://www.facebook.com/profile.php?id=100063740064710"/>
    <hyperlink ref="D1862" r:id="rId51" display="https://www.facebook.com/profile.php?id=100094622217760"/>
    <hyperlink ref="D1860" r:id="rId52" display="https://www.facebook.com/conganxalungniem"/>
    <hyperlink ref="D1858" r:id="rId53" display="https://www.facebook.com/conganxaluongtrung"/>
    <hyperlink ref="D1856" r:id="rId54" display="https://www.facebook.com/conganxadienlu"/>
    <hyperlink ref="D1854" r:id="rId55" display="https://www.facebook.com/profile.php?id=61552093680889"/>
    <hyperlink ref="D1852" r:id="rId56" display="https://www.facebook.com/profile.php?id=100064179360947"/>
    <hyperlink ref="D1850" r:id="rId57" display="https://www.facebook.com/profile.php?id=100065261359765"/>
    <hyperlink ref="D1848" r:id="rId58" display="https://www.facebook.com/conganxathanhson"/>
    <hyperlink ref="D1846" r:id="rId59" display="https://www.facebook.com/profile.php?id=100071839613381"/>
    <hyperlink ref="D1844" r:id="rId60" display="https://www.facebook.com/profile.php?id=100064966961378"/>
    <hyperlink ref="D1842" r:id="rId61" display="https://www.facebook.com/profile.php?id=100064758310979"/>
    <hyperlink ref="D1840" r:id="rId62" display="https://www.facebook.com/profile.php?id=100064493602643"/>
    <hyperlink ref="D1838" r:id="rId63" display="https://www.facebook.com/profile.php?id=100071216247100"/>
    <hyperlink ref="D1832" r:id="rId64" display="https://www.facebook.com/profile.php?id=100061283673247"/>
    <hyperlink ref="D1830" r:id="rId65" display="https://www.facebook.com/profile.php?id=100058870478302"/>
    <hyperlink ref="D1824" r:id="rId66" display="https://www.facebook.com/profile.php?id=100063923270490"/>
    <hyperlink ref="D1820" r:id="rId67" display="https://www.facebook.com/profile.php?id=100063601194744"/>
    <hyperlink ref="D1818" r:id="rId68" display="https://www.facebook.com/profile.php?id=100057252408108"/>
    <hyperlink ref="D1816" r:id="rId69" display="https://www.facebook.com/profile.php?id=100088382114593"/>
    <hyperlink ref="D1812" r:id="rId70" display="https://www.facebook.com/CAXPL"/>
    <hyperlink ref="D1810" r:id="rId71" display="https://www.facebook.com/profile.php?id=100070713225531"/>
    <hyperlink ref="D1808" r:id="rId72" display="https://www.facebook.com/profile.php?id=100063458078982"/>
    <hyperlink ref="D1806" r:id="rId73" display="https://www.facebook.com/profile.php?id=100069119563743"/>
    <hyperlink ref="D1804" r:id="rId74" display="https://www.facebook.com/conganxathanhson"/>
    <hyperlink ref="D1800" r:id="rId75" display="https://www.facebook.com/profile.php?id=100064284601284"/>
    <hyperlink ref="D1798" r:id="rId76" display="https://www.facebook.com/congannhison"/>
    <hyperlink ref="D1796" r:id="rId77" display="https://www.facebook.com/profile.php?id=100066395057535"/>
    <hyperlink ref="D1794" r:id="rId78" display="https://www.facebook.com/profile.php?id=100070223633169"/>
    <hyperlink ref="D1792" r:id="rId79" display="https://www.facebook.com/profile.php?id=100064598297790"/>
    <hyperlink ref="D1790" r:id="rId80" display="https://www.facebook.com/conganxamuongly"/>
    <hyperlink ref="D1786" r:id="rId81" display="https://www.facebook.com/profile.php?id=61550281776266"/>
    <hyperlink ref="D1782" r:id="rId82" display="https://www.facebook.com/profile.php?id=100069221439540"/>
    <hyperlink ref="D1780" r:id="rId83" display="https://www.facebook.com/profile.php?id=100064202615270"/>
    <hyperlink ref="D1778" r:id="rId84" display="https://www.facebook.com/capquangchau"/>
    <hyperlink ref="D1776" r:id="rId85" display="https://www.facebook.com/profile.php?id=100064098489738"/>
    <hyperlink ref="D1772" r:id="rId86" display="https://www.facebook.com/profile.php?id=100066807214699"/>
    <hyperlink ref="D1768" r:id="rId87" display="https://www.facebook.com/policequangcu"/>
    <hyperlink ref="D1764" r:id="rId88" display="https://www.facebook.com/profile.php?id=100068258467725"/>
    <hyperlink ref="D1762" r:id="rId89" display="https://www.facebook.com/profile.php?id=100059595613149"/>
    <hyperlink ref="D1758" r:id="rId90" display="https://www.facebook.com/profile.php?id=100064039745299"/>
    <hyperlink ref="D1756" r:id="rId91" display="https://www.facebook.com/profile.php?id=100063458289968"/>
    <hyperlink ref="D1754" r:id="rId92" display="https://www.facebook.com/conganphuongdongson"/>
    <hyperlink ref="D1752" r:id="rId93" display="https://www.facebook.com/profile.php?id=61552408657091"/>
    <hyperlink ref="D1750" r:id="rId94" display="https://www.facebook.com/capLamSon"/>
    <hyperlink ref="D1748" r:id="rId95" display="https://www.facebook.com/profile.php?id=100063961240575"/>
    <hyperlink ref="D1746" r:id="rId96" display="https://www.facebook.com/profile.php?id=100068258467725"/>
    <hyperlink ref="D1730" r:id="rId97" display="https://www.facebook.com/profile.php?id=100079558911659"/>
    <hyperlink ref="D1722" r:id="rId98" display="https://www.facebook.com/profile.php?id=100072146301266"/>
    <hyperlink ref="D1720" r:id="rId99" display="https://www.facebook.com/HoangQuangtpThanhHoa"/>
    <hyperlink ref="D1714" r:id="rId100" display="https://www.facebook.com/profile.php?id=100028941743157"/>
    <hyperlink ref="D1712" r:id="rId101" display="https://www.facebook.com/profile.php?id=100064542890354"/>
    <hyperlink ref="D1708" r:id="rId102" display="https://www.facebook.com/conganxathieuvan"/>
    <hyperlink ref="D1706" r:id="rId103" display="https://www.facebook.com/profile.php?id=100063456555126"/>
    <hyperlink ref="D1704" r:id="rId104" display="https://www.facebook.com/profile.php?id=61553337050736"/>
    <hyperlink ref="D1702" r:id="rId105" display="https://www.facebook.com/profile.php?id=100075713480192"/>
    <hyperlink ref="D1700" r:id="rId106" display="https://www.facebook.com/profile.php?id=100076661276024"/>
    <hyperlink ref="D1698" r:id="rId107" display="https://www.facebook.com/conganphuongdonghuong.tpth"/>
    <hyperlink ref="D1696" r:id="rId108" display="https://www.facebook.com/conganphuongdongcuong"/>
    <hyperlink ref="D1694" r:id="rId109" display="https://www.facebook.com/ConganphuongTanSon"/>
    <hyperlink ref="D1692" r:id="rId110" display="https://www.facebook.com/profile.php?id=100092466555884"/>
    <hyperlink ref="D1690" r:id="rId111" display="https://www.facebook.com/profile.php?id=100027853282094"/>
    <hyperlink ref="D1688" r:id="rId112" display="https://www.facebook.com/capngoctraobs"/>
    <hyperlink ref="D1686" r:id="rId113" display="https://www.facebook.com/profile.php?id=100063961240575"/>
    <hyperlink ref="D1684" r:id="rId114" display="https://www.facebook.com/capLamSon"/>
    <hyperlink ref="D1682" r:id="rId115" display="https://www.facebook.com/profile.php?id=100063458289968"/>
    <hyperlink ref="D1680" r:id="rId116" display="https://www.facebook.com/profile.php?id=100063745954284"/>
    <hyperlink ref="D1678" r:id="rId117" display="https://www.facebook.com/conganphuongtruongthi"/>
    <hyperlink ref="D1676" r:id="rId118" display="https://www.facebook.com/profile.php?id=100070127197688"/>
    <hyperlink ref="D1674" r:id="rId119" display="https://www.facebook.com/profile.php?id=100063579787116"/>
    <hyperlink ref="D1672" r:id="rId120" display="https://www.facebook.com/profile.php?id=100083009238696"/>
    <hyperlink ref="D1670" r:id="rId121" display="https://www.facebook.com/conganxayenlam2019"/>
    <hyperlink ref="D1668" r:id="rId122" display="https://www.facebook.com/conganyenthai"/>
    <hyperlink ref="D1664" r:id="rId123" display="https://www.facebook.com/profile.php?id=100079508658647"/>
    <hyperlink ref="D1662" r:id="rId124" display="https://www.facebook.com/profile.php?id=100076954121688"/>
    <hyperlink ref="D1656" r:id="rId125" display="https://www.facebook.com/profile.php?id=100079904653113"/>
    <hyperlink ref="D1654" r:id="rId126" display="https://www.facebook.com/profile.php?id=100071801558032"/>
    <hyperlink ref="D1650" r:id="rId127" display="https://www.facebook.com/profile.php?id=100076161210682"/>
    <hyperlink ref="D1648" r:id="rId128" display="https://www.facebook.com/profile.php?id=100035319913903"/>
    <hyperlink ref="D1646" r:id="rId129" display="https://www.facebook.com/CA.KHANHTHINH"/>
    <hyperlink ref="D1644" r:id="rId130" display="https://www.facebook.com/profile.php?id=100079591086068"/>
    <hyperlink ref="D1642" r:id="rId131" display="https://www.facebook.com/profile.php?id=100079872630834"/>
    <hyperlink ref="D1640" r:id="rId132" display="https://www.facebook.com/profile.php?id=100081888452425"/>
    <hyperlink ref="D1638" r:id="rId133" display="https://www.facebook.com/conganthitranyenthinh"/>
    <hyperlink ref="D1636" r:id="rId134" display="https://www.facebook.com/profile.php?id=100064465330716"/>
    <hyperlink ref="D1634" r:id="rId135" display="https://www.facebook.com/profile.php?id=100064265741913"/>
    <hyperlink ref="D1632" r:id="rId136" display="https://www.facebook.com/profile.php?id=100075857996845"/>
    <hyperlink ref="D1630" r:id="rId137" display="https://www.facebook.com/conganconthoi"/>
    <hyperlink ref="D1628" r:id="rId138" display="https://www.facebook.com/profile.php?id=100071438239232"/>
    <hyperlink ref="D1620" r:id="rId139" display="https://www.facebook.com/profile.php?id=100071282305646"/>
    <hyperlink ref="D1614" r:id="rId140" display="https://www.facebook.com/profile.php?id=100071380970684"/>
    <hyperlink ref="D1612" r:id="rId141" display="https://www.facebook.com/profile.php?id=100071263880376"/>
    <hyperlink ref="D1610" r:id="rId142" display="https://www.facebook.com/profile.php?id=100080240161567"/>
    <hyperlink ref="D1606" r:id="rId143" display="https://www.facebook.com/profile.php?id=100071611731907"/>
    <hyperlink ref="D1604" r:id="rId144" display="https://www.facebook.com/conganxanhuhoa"/>
    <hyperlink ref="D1602" r:id="rId145" display="https://www.facebook.com/profile.php?id=100077474649731"/>
    <hyperlink ref="D1598" r:id="rId146" display="https://www.facebook.com/profile.php?id=100063821294715"/>
    <hyperlink ref="D1594" r:id="rId147" display="https://www.facebook.com/profile.php?id=100063441986931"/>
    <hyperlink ref="D1590" r:id="rId148" display="https://www.facebook.com/conganhoininh"/>
    <hyperlink ref="D1588" r:id="rId149" display="https://www.facebook.com/profile.php?id=100091834942336"/>
    <hyperlink ref="D1586" r:id="rId150" display="https://www.facebook.com/cattbinhminh"/>
    <hyperlink ref="D1584" r:id="rId151" display="https://www.facebook.com/profile.php?id=100078176589503"/>
    <hyperlink ref="D1576" r:id="rId152" display="https://www.facebook.com/profile.php?id=100080025845187"/>
    <hyperlink ref="D1574" r:id="rId153" display="https://www.facebook.com/profile.php?id=100076400793652"/>
    <hyperlink ref="D1572" r:id="rId154" display="https://www.facebook.com/profile.php?id=100066684801981"/>
    <hyperlink ref="D1570" r:id="rId155" display="https://www.facebook.com/Conganxakhanhvan"/>
    <hyperlink ref="D1568" r:id="rId156" display="https://www.facebook.com/profile.php?id=100091968821206"/>
    <hyperlink ref="D1566" r:id="rId157" display="https://www.facebook.com/profile.php?id=100077287222228"/>
    <hyperlink ref="D1564" r:id="rId158" display="https://www.facebook.com/profile.php?id=100064504334143"/>
    <hyperlink ref="D1562" r:id="rId159" display="https://www.facebook.com/profile.php?id=100069704581551"/>
    <hyperlink ref="D1560" r:id="rId160" display="https://www.facebook.com/profile.php?id=100080448707733"/>
    <hyperlink ref="D1558" r:id="rId161" display="https://www.facebook.com/conganxakhanhcuong"/>
    <hyperlink ref="D1556" r:id="rId162" display="https://www.facebook.com/profile.php?id=100061614877552"/>
    <hyperlink ref="D1552" r:id="rId163" display="https://www.facebook.com/profile.php?id=100071618093163"/>
    <hyperlink ref="D1550" r:id="rId164" display="https://www.facebook.com/profile.php?id=100059362571237"/>
    <hyperlink ref="D1546" r:id="rId165" display="https://www.facebook.com/profile.php?id=100079328327393"/>
    <hyperlink ref="D1542" r:id="rId166" display="https://www.facebook.com/profile.php?id=100071465313623"/>
    <hyperlink ref="D1540" r:id="rId167" display="https://www.facebook.com/profile.php?id=100071436544591"/>
    <hyperlink ref="D1538" r:id="rId168" display="https://www.facebook.com/profile.php?id=100078454072636"/>
    <hyperlink ref="D1536" r:id="rId169" display="https://www.facebook.com/caxninhxuan"/>
    <hyperlink ref="D1534" r:id="rId170" display="https://www.facebook.com/caxninhhoa"/>
    <hyperlink ref="D1532" r:id="rId171" display="https://www.facebook.com/conganxaninhmy"/>
    <hyperlink ref="D1530" r:id="rId172" display="https://www.facebook.com/ConganxaNinhKhang"/>
    <hyperlink ref="D1528" r:id="rId173" display="https://www.facebook.com/profile.php?id=100080812836597"/>
    <hyperlink ref="D1526" r:id="rId174" display="https://www.facebook.com/profile.php?id=100066251514749"/>
    <hyperlink ref="D1524" r:id="rId175" display="https://www.facebook.com/CongAn.TT.ThienTon.H.HoaLu"/>
    <hyperlink ref="D1522" r:id="rId176" display="https://www.facebook.com/profile.php?id=100071562724223"/>
    <hyperlink ref="D1520" r:id="rId177" display="https://www.facebook.com/profile.php?id=100079553720084"/>
    <hyperlink ref="D1514" r:id="rId178" display="https://www.facebook.com/profile.php?id=100070019633719"/>
    <hyperlink ref="D1512" r:id="rId179" display="https://www.facebook.com/profile.php?id=100068264054980"/>
    <hyperlink ref="D1510" r:id="rId180" display="https://www.facebook.com/profile.php?id=100076327599000"/>
    <hyperlink ref="D1506" r:id="rId181" display="https://www.facebook.com/profile.php?id=100076347844664"/>
    <hyperlink ref="D1504" r:id="rId182" display="https://www.facebook.com/profile.php?id=100079168254164"/>
    <hyperlink ref="D1502" r:id="rId183" display="https://www.facebook.com/profile.php?id=100079542224436"/>
    <hyperlink ref="D1498" r:id="rId184" display="https://www.facebook.com/profile.php?id=100071425931849"/>
    <hyperlink ref="D1496" r:id="rId185" display="https://www.facebook.com/profile.php?id=100071425931849"/>
    <hyperlink ref="D1490" r:id="rId186" display="https://www.facebook.com/ConganxaGiaThanh"/>
    <hyperlink ref="D1488" r:id="rId187" display="https://www.facebook.com/profile.php?id=100075900791226"/>
    <hyperlink ref="D1486" r:id="rId188" display="https://www.facebook.com/profile.php?id=100067479593480"/>
    <hyperlink ref="D1484" r:id="rId189" display="https://www.facebook.com/profile.php?id=100079101969188"/>
    <hyperlink ref="D1480" r:id="rId190" display="https://www.facebook.com/profile.php?id=100080957610196"/>
    <hyperlink ref="D1478" r:id="rId191" display="https://www.facebook.com/profile.php?id=100071573438794"/>
    <hyperlink ref="D1476" r:id="rId192" display="https://www.facebook.com/caxsonha"/>
    <hyperlink ref="D1474" r:id="rId193" display="https://www.facebook.com/profile.php?id=100080470178050"/>
    <hyperlink ref="D1470" r:id="rId194" display="https://www.facebook.com/profile.php?id=100067067992551"/>
    <hyperlink ref="D1458" r:id="rId195" display="https://www.facebook.com/profile.php?id=100072360071221"/>
    <hyperlink ref="D1456" r:id="rId196" display="https://www.facebook.com/caxth"/>
    <hyperlink ref="D1454" r:id="rId197" display="https://www.facebook.com/profile.php?id=100071408089953"/>
    <hyperlink ref="D1450" r:id="rId198" display="https://www.facebook.com/profile.php?id=100071483042696"/>
    <hyperlink ref="D1446" r:id="rId199" display="https://www.facebook.com/profile.php?id=100071958213132"/>
    <hyperlink ref="D1444" r:id="rId200" display="https://www.facebook.com/profile.php?id=100067845964898"/>
    <hyperlink ref="D1442" r:id="rId201" display="https://www.facebook.com/profile.php?id=100079833732163"/>
    <hyperlink ref="D1440" r:id="rId202" display="https://www.facebook.com/profile.php?id=100067069000549"/>
    <hyperlink ref="D1438" r:id="rId203" display="https://www.facebook.com/profile.php?id=100081904400589"/>
    <hyperlink ref="D1436" r:id="rId204" display="https://www.facebook.com/profile.php?id=100071976018989"/>
    <hyperlink ref="D1434" r:id="rId205" display="https://www.facebook.com/profile.php?id=100065534625442"/>
    <hyperlink ref="D1432" r:id="rId206" display="https://www.facebook.com/profile.php?id=100079998546542"/>
    <hyperlink ref="D1430" r:id="rId207" display="https://www.facebook.com/profile.php?id=100071329603605"/>
    <hyperlink ref="D1428" r:id="rId208" display="https://www.facebook.com/CATTNQ"/>
    <hyperlink ref="D1422" r:id="rId209" display="https://www.facebook.com/congantanbinhtamdiep"/>
    <hyperlink ref="D1420" r:id="rId210" display="https://www.facebook.com/CAPYENBINH"/>
    <hyperlink ref="D1414" r:id="rId211" display="https://www.facebook.com/conganphuongnamson99"/>
    <hyperlink ref="D1406" r:id="rId212" display="https://www.facebook.com/profile.php?id=100071464517830"/>
    <hyperlink ref="D1404" r:id="rId213" display="https://www.facebook.com/ConganxaNinhPhuc"/>
    <hyperlink ref="D1402" r:id="rId214" display="https://www.facebook.com/profile.php?id=100059997458679"/>
    <hyperlink ref="D1390" r:id="rId215" display="https://www.facebook.com/profile.php?id=100078373081971"/>
    <hyperlink ref="D1386" r:id="rId216" display="https://www.facebook.com/profile.php?id=100071471547113"/>
    <hyperlink ref="D1380" r:id="rId217" display="https://www.facebook.com/ConganxaHaiHoa"/>
    <hyperlink ref="D1374" r:id="rId218" display="https://www.facebook.com/CaxHaiXuan"/>
    <hyperlink ref="D1372" r:id="rId219" display="https://www.facebook.com/profile.php?id=100083268915963"/>
    <hyperlink ref="D1370" r:id="rId220" display="https://www.facebook.com/profile.php?id=100083636100761"/>
    <hyperlink ref="D1366" r:id="rId221" display="https://www.facebook.com/profile.php?id=100083638155590"/>
    <hyperlink ref="D1364" r:id="rId222" display="https://www.facebook.com/CAXHAIPHU"/>
    <hyperlink ref="D1350" r:id="rId223" display="https://www.facebook.com/profile.php?id=100083117122927"/>
    <hyperlink ref="D1348" r:id="rId224" display="https://www.facebook.com/profile.php?id=100083695952285"/>
    <hyperlink ref="D1346" r:id="rId225" display="https://www.facebook.com/profile.php?id=61552633005825"/>
    <hyperlink ref="D1342" r:id="rId226" display="https://www.facebook.com/profile.php?id=100059174680984"/>
    <hyperlink ref="D1340" r:id="rId227" display="https://www.facebook.com/profile.php?id=100083400315483"/>
    <hyperlink ref="D1338" r:id="rId228" display="https://www.facebook.com/Conganhailong"/>
    <hyperlink ref="D1336" r:id="rId229" display="https://www.facebook.com/profile.php?id=100083660763607"/>
    <hyperlink ref="D1334" r:id="rId230" display="https://www.facebook.com/profile.php?id=100083598332694"/>
    <hyperlink ref="D1328" r:id="rId231" display="https://www.facebook.com/profile.php?id=100072486316808"/>
    <hyperlink ref="D1326" r:id="rId232" display="https://www.facebook.com/profile.php?id=100083123359271"/>
    <hyperlink ref="D1316" r:id="rId233" display="https://www.facebook.com/profile.php?id=100083043897101"/>
    <hyperlink ref="D1306" r:id="rId234" display="https://www.facebook.com/profile.php?id=100083207503327"/>
    <hyperlink ref="D1304" r:id="rId235" display="https://www.facebook.com/profile.php?id=100063358928324"/>
    <hyperlink ref="D1302" r:id="rId236" display="https://www.facebook.com/profile.php?id=100071368718967"/>
    <hyperlink ref="D1296" r:id="rId237" display="https://www.facebook.com/profile.php?id=100071876779388"/>
    <hyperlink ref="D1288" r:id="rId238" display="https://www.facebook.com/profile.php?id=100071876779388"/>
    <hyperlink ref="D1286" r:id="rId239" display="https://www.facebook.com/profile.php?id=100091538145712"/>
    <hyperlink ref="D1284" r:id="rId240" display="https://www.facebook.com/profile.php?id=100071210200064"/>
    <hyperlink ref="D1280" r:id="rId241" display="https://www.facebook.com/conganxahoanhson"/>
    <hyperlink ref="D1278" r:id="rId242" display="https://www.facebook.com/congangiaothanh"/>
    <hyperlink ref="D1274" r:id="rId243" display="https://www.facebook.com/profile.php?id=100093064050922"/>
    <hyperlink ref="D1262" r:id="rId244" display="https://www.facebook.com/caxxuantien"/>
    <hyperlink ref="D1246" r:id="rId245" display="https://www.facebook.com/profile.php?id=100072429159631"/>
    <hyperlink ref="D1244" r:id="rId246" display="https://www.facebook.com/profile.php?id=100066347632750"/>
    <hyperlink ref="D1242" r:id="rId247" display="https://www.facebook.com/profile.php?id=100081772332944"/>
    <hyperlink ref="D1234" r:id="rId248" display="https://www.facebook.com/profile.php?id=100063499509521"/>
    <hyperlink ref="D1232" r:id="rId249" display="https://www.facebook.com/profile.php?id=100057327824815"/>
    <hyperlink ref="D1224" r:id="rId250" display="https://www.facebook.com/profile.php?id=100071263414324"/>
    <hyperlink ref="D1222" r:id="rId251" display="https://www.facebook.com/profile.php?id=100072039308025"/>
    <hyperlink ref="D1218" r:id="rId252" display="https://www.facebook.com/profile.php?id=100071298306943"/>
    <hyperlink ref="D1208" r:id="rId253" display="https://www.facebook.com/profile.php?id=100083410865810"/>
    <hyperlink ref="D1200" r:id="rId254" display="https://www.facebook.com/profile.php?id=100070011039371"/>
    <hyperlink ref="D1196" r:id="rId255" display="https://www.facebook.com/profile.php?id=100066786433399"/>
    <hyperlink ref="D1194" r:id="rId256" display="https://www.facebook.com/profile.php?id=100072019406104"/>
    <hyperlink ref="D1186" r:id="rId257" display="https://www.facebook.com/profile.php?id=100069913269136"/>
    <hyperlink ref="D1172" r:id="rId258" display="https://www.facebook.com/profile.php?id=100072479108806"/>
    <hyperlink ref="D1152" r:id="rId259" display="https://www.facebook.com/profile.php?id=100039441225749"/>
    <hyperlink ref="D1132" r:id="rId260" display="https://www.facebook.com/caxnghialam"/>
    <hyperlink ref="D1118" r:id="rId261" display="https://www.facebook.com/profile.php?id=100068611368211"/>
    <hyperlink ref="D1116" r:id="rId262" display="https://www.facebook.com/profile.php?id=100066517454795"/>
    <hyperlink ref="D1100" r:id="rId263" display="https://www.facebook.com/profile.php?id=100064024244185"/>
    <hyperlink ref="D1094" r:id="rId264" display="https://www.facebook.com/profile.php?id=100063343892280"/>
    <hyperlink ref="D1092" r:id="rId265" display="https://www.facebook.com/profile.php?id=100071322351237"/>
    <hyperlink ref="D1084" r:id="rId266" display="https://www.facebook.com/profile.php?id=100066355458012"/>
    <hyperlink ref="D1078" r:id="rId267" display="https://www.facebook.com/profile.php?id=100076021241876"/>
    <hyperlink ref="D1076" r:id="rId268" display="https://www.facebook.com/profile.php?id=100063399769155"/>
    <hyperlink ref="D1070" r:id="rId269" display="https://www.facebook.com/profile.php?id=100071153246794"/>
    <hyperlink ref="D1066" r:id="rId270" display="https://www.facebook.com/profile.php?id=100087866033762"/>
    <hyperlink ref="D1064" r:id="rId271" display="https://www.facebook.com/profile.php?id=100072049415473"/>
    <hyperlink ref="D1054" r:id="rId272" display="https://www.facebook.com/profile.php?id=100063908656283"/>
    <hyperlink ref="D1050" r:id="rId273" display="https://www.facebook.com/profile.php?id=100071867406660"/>
    <hyperlink ref="D1048" r:id="rId274" display="https://www.facebook.com/profile.php?id=100080099675650"/>
    <hyperlink ref="D1040" r:id="rId275" display="https://www.facebook.com/profile.php?id=100091620012814"/>
    <hyperlink ref="D1032" r:id="rId276" display="https://www.facebook.com/profile.php?id=100080254186975"/>
    <hyperlink ref="D1030" r:id="rId277" display="https://www.facebook.com/CAXVH"/>
    <hyperlink ref="D1024" r:id="rId278" display="https://www.facebook.com/profile.php?id=100072062666915"/>
    <hyperlink ref="D1022" r:id="rId279" display="https://www.facebook.com/profile.php?id=100072039630020"/>
    <hyperlink ref="D1008" r:id="rId280" display="https://www.facebook.com/ConganxaDaiAnVuBanNamDinh"/>
    <hyperlink ref="D1000" r:id="rId281" display="https://www.facebook.com/profile.php?id=100079519235078"/>
    <hyperlink ref="D998" r:id="rId282" display="https://www.facebook.com/profile.php?id=100060108394604"/>
    <hyperlink ref="D996" r:id="rId283" display="https://www.facebook.com/CongAnXaMyThanh"/>
    <hyperlink ref="D992" r:id="rId284" display="https://www.facebook.com/profile.php?id=100077070921664"/>
    <hyperlink ref="D988" r:id="rId285" display="https://www.facebook.com/profile.php?id=100075952150469"/>
    <hyperlink ref="D978" r:id="rId286" display="https://www.facebook.com/CAXMyHa"/>
    <hyperlink ref="D976" r:id="rId287" display="https://www.facebook.com/profile.php?id=100057671978243"/>
    <hyperlink ref="D952" r:id="rId288" display="https://www.facebook.com/profile.php?id=100091305521069"/>
    <hyperlink ref="D934" r:id="rId289" display="https://www.facebook.com/capquangtrung.nd"/>
    <hyperlink ref="D924" r:id="rId290" display="https://www.facebook.com/profile.php?id=100083069663577"/>
    <hyperlink ref="D922" r:id="rId291" display="https://www.facebook.com/profile.php?id=100082075132355"/>
    <hyperlink ref="D916" r:id="rId292" display="https://www.facebook.com/caxnhanbinhln"/>
    <hyperlink ref="D894" r:id="rId293" display="https://www.facebook.com/profile.php?id=100080921496118"/>
    <hyperlink ref="D892" r:id="rId294" display="https://www.facebook.com/profile.php?id=100063489934939"/>
    <hyperlink ref="D890" r:id="rId295" display="https://www.facebook.com/CONGANXADAOLY"/>
    <hyperlink ref="D876" r:id="rId296" display="https://www.facebook.com/profile.php?id=100083278757954"/>
    <hyperlink ref="D868" r:id="rId297" display="https://www.facebook.com/profile.php?id=61552191487041"/>
    <hyperlink ref="D854" r:id="rId298" display="https://www.facebook.com/profile.php?id=100082512692152"/>
    <hyperlink ref="D852" r:id="rId299" display="https://www.facebook.com/profile.php?id=61552252238400"/>
    <hyperlink ref="D850" r:id="rId300" display="https://www.facebook.com/profile.php?id=100081000597057"/>
    <hyperlink ref="D842" r:id="rId301" display="https://www.facebook.com/profile.php?id=61552040387815"/>
    <hyperlink ref="D832" r:id="rId302" display="https://www.facebook.com/profile.php?id=100068643182047"/>
    <hyperlink ref="D826" r:id="rId303" display="https://www.facebook.com/profile.php?id=100070293272144"/>
    <hyperlink ref="D814" r:id="rId304" display="https://www.facebook.com/profile.php?id=100085571702504"/>
    <hyperlink ref="D804" r:id="rId305" display="https://www.facebook.com/caxthison"/>
    <hyperlink ref="D802" r:id="rId306" display="https://www.facebook.com/profile.php?id=100072091316213"/>
    <hyperlink ref="D800" r:id="rId307" display="https://www.facebook.com/profile.php?id=100083516104638"/>
    <hyperlink ref="D794" r:id="rId308" display="https://www.facebook.com/profile.php?id=100072181699300"/>
    <hyperlink ref="D792" r:id="rId309" display="https://www.facebook.com/caxthuyloi"/>
    <hyperlink ref="D790" r:id="rId310" display="https://www.facebook.com/ConganxaTanson"/>
    <hyperlink ref="D786" r:id="rId311" display="https://www.facebook.com/profile.php?id=100072175101945"/>
    <hyperlink ref="D784" r:id="rId312" display="https://www.facebook.com/congankimbang"/>
    <hyperlink ref="D778" r:id="rId313" display="https://www.facebook.com/profile.php?id=100064560319193"/>
    <hyperlink ref="D774" r:id="rId314" display="https://www.facebook.com/cattqkbhn"/>
    <hyperlink ref="D766" r:id="rId315" display="https://www.facebook.com/profile.php?id=100082858256355"/>
    <hyperlink ref="D736" r:id="rId316" display="https://www.facebook.com/profile.php?id=100083034955323"/>
    <hyperlink ref="D730" r:id="rId317" display="https://www.facebook.com/profile.php?id=100080888036165"/>
    <hyperlink ref="D724" r:id="rId318" display="https://www.facebook.com/profile.php?id=100075866299583"/>
    <hyperlink ref="D722" r:id="rId319" display="https://www.facebook.com/profile.php?id=61552604290834"/>
    <hyperlink ref="D716" r:id="rId320" display="https://www.facebook.com/profile.php?id=100086677282934"/>
    <hyperlink ref="D712" r:id="rId321" display="https://www.facebook.com/profile.php?id=100077234290469"/>
    <hyperlink ref="D710" r:id="rId322" display="https://www.facebook.com/profile.php?id=100081428667530"/>
    <hyperlink ref="D680" r:id="rId323" display="https://www.facebook.com/profile.php?id=100075874274651"/>
    <hyperlink ref="D670" r:id="rId324" display="https://www.facebook.com/profile.php?id=100071707385629"/>
    <hyperlink ref="D666" r:id="rId325" display="https://www.facebook.com/profile.php?id=100063494855130"/>
    <hyperlink ref="D664" r:id="rId326" display="https://www.facebook.com/profile.php?id=100068635860222"/>
    <hyperlink ref="D660" r:id="rId327" display="https://www.facebook.com/profile.php?id=100071804550852"/>
    <hyperlink ref="D626" r:id="rId328" display="https://www.facebook.com/profile.php?id=100086752510512"/>
    <hyperlink ref="D616" r:id="rId329" display="https://www.facebook.com/profile.php?id=100069056934308"/>
    <hyperlink ref="D614" r:id="rId330" display="https://www.facebook.com/profile.php?id=100071621916731"/>
    <hyperlink ref="D572" r:id="rId331" display="https://www.facebook.com/profile.php?id=100071478154627"/>
    <hyperlink ref="D566" r:id="rId332" display="https://www.facebook.com/profile.php?id=100092481380018"/>
    <hyperlink ref="D564" r:id="rId333" display="https://www.facebook.com/profile.php?id=100067087161929"/>
    <hyperlink ref="D560" r:id="rId334" display="https://www.facebook.com/profile.php?id=100071860307251"/>
    <hyperlink ref="D556" r:id="rId335" display="https://www.facebook.com/profile.php?id=100086802710113"/>
    <hyperlink ref="D554" r:id="rId336" display="https://www.facebook.com/profile.php?id=100089240803324"/>
    <hyperlink ref="D552" r:id="rId337" display="https://www.facebook.com/profile.php?id=100072050875000"/>
    <hyperlink ref="D550" r:id="rId338" display="https://www.facebook.com/profile.php?id=100072479108806"/>
    <hyperlink ref="D544" r:id="rId339" display="https://www.facebook.com/profile.php?id=100071327843931"/>
    <hyperlink ref="D538" r:id="rId340" display="https://www.facebook.com/profile.php?id=100072158541042"/>
    <hyperlink ref="D534" r:id="rId341" display="https://www.facebook.com/profile.php?id=100062863974205"/>
    <hyperlink ref="D530" r:id="rId342" display="https://www.facebook.com/profile.php?id=100081125221609"/>
    <hyperlink ref="D528" r:id="rId343" display="https://www.facebook.com/profile.php?id=100071338102224"/>
    <hyperlink ref="D526" r:id="rId344" display="https://www.facebook.com/profile.php?id=100072489274631"/>
    <hyperlink ref="D520" r:id="rId345" display="https://www.facebook.com/profile.php?id=100072482591959"/>
    <hyperlink ref="D512" r:id="rId346" display="https://www.facebook.com/profile.php?id=100072375638529"/>
    <hyperlink ref="D508" r:id="rId347" display="https://www.facebook.com/profile.php?id=100071336199010"/>
    <hyperlink ref="D502" r:id="rId348" display="https://www.facebook.com/profile.php?id=100072224777383"/>
    <hyperlink ref="D496" r:id="rId349" display="https://www.facebook.com/profile.php?id=100092898631072"/>
    <hyperlink ref="D494" r:id="rId350" display="https://www.facebook.com/CONGANXADONGHAI"/>
    <hyperlink ref="D492" r:id="rId351" display="https://www.facebook.com/profile.php?id=100076515901655"/>
    <hyperlink ref="D470" r:id="rId352" display="https://www.facebook.com/ConganxaThaiHung"/>
    <hyperlink ref="D468" r:id="rId353" display="https://www.facebook.com/profile.php?id=100071295552018"/>
    <hyperlink ref="D458" r:id="rId354" display="https://www.facebook.com/CommunePolice"/>
    <hyperlink ref="D452" r:id="rId355" display="https://www.facebook.com/profile.php?id=100077113216062"/>
    <hyperlink ref="D448" r:id="rId356" display="https://www.facebook.com/profile.php?id=61550843445772"/>
    <hyperlink ref="D446" r:id="rId357" display="https://www.facebook.com/profile.php?id=100072107333325"/>
    <hyperlink ref="D440" r:id="rId358" display="https://www.facebook.com/conganxathuyduyen"/>
    <hyperlink ref="D438" r:id="rId359" display="https://www.facebook.com/profile.php?id=100064962757159"/>
    <hyperlink ref="D434" r:id="rId360" display="https://www.facebook.com/profile.php?id=100071295552018"/>
    <hyperlink ref="D432" r:id="rId361" display="https://www.facebook.com/profile.php?id=100071422696961"/>
    <hyperlink ref="D430" r:id="rId362" display="https://www.facebook.com/PoliceThuyDan"/>
    <hyperlink ref="D428" r:id="rId363" display="https://www.facebook.com/profile.php?id=100092188904003"/>
    <hyperlink ref="D424" r:id="rId364" display="https://www.facebook.com/CAXThuyTrinh"/>
    <hyperlink ref="D420" r:id="rId365" display="https://www.facebook.com/profile.php?id=61550475757430"/>
    <hyperlink ref="D418" r:id="rId366" display="https://www.facebook.com/profile.php?id=100079410619792"/>
    <hyperlink ref="D414" r:id="rId367" display="https://www.facebook.com/profile.php?id=100071286165615"/>
    <hyperlink ref="D412" r:id="rId368" display="https://www.facebook.com/profile.php?id=100066331942409"/>
    <hyperlink ref="D408" r:id="rId369" display="https://www.facebook.com/profile.php?id=100064223348737"/>
    <hyperlink ref="D400" r:id="rId370" display="https://www.facebook.com/profile.php?id=100093432711319"/>
    <hyperlink ref="D396" r:id="rId371" display="https://www.facebook.com/profile.php?id=100091386188999"/>
    <hyperlink ref="D388" r:id="rId372" display="https://www.facebook.com/profile.php?id=100072375638529"/>
    <hyperlink ref="D384" r:id="rId373" display="https://www.facebook.com/conganxaDongA"/>
    <hyperlink ref="D382" r:id="rId374" display="https://www.facebook.com/profile.php?id=100087774663893"/>
    <hyperlink ref="D380" r:id="rId375" display="https://www.facebook.com/conganxaDongQuang"/>
    <hyperlink ref="D378" r:id="rId376" display="https://www.facebook.com/profile.php?id=100071042246293"/>
    <hyperlink ref="D376" r:id="rId377" display="https://www.facebook.com/profile.php?id=61552003954416"/>
    <hyperlink ref="D372" r:id="rId378" display="https://www.facebook.com/conganxatrongquan"/>
    <hyperlink ref="D366" r:id="rId379" display="https://www.facebook.com/profile.php?id=100071455333294"/>
    <hyperlink ref="D364" r:id="rId380" display="https://www.facebook.com/ConganxaDongVinh"/>
    <hyperlink ref="D362" r:id="rId381" display="https://www.facebook.com/profile.php?id=100071699825487"/>
    <hyperlink ref="D356" r:id="rId382" display="https://www.facebook.com/conganxaPhuChau"/>
    <hyperlink ref="D354" r:id="rId383" display="https://www.facebook.com/profile.php?id=100071387960428"/>
    <hyperlink ref="D352" r:id="rId384" display="https://www.facebook.com/conganxaThangLong"/>
    <hyperlink ref="D350" r:id="rId385" display="https://www.facebook.com/profile.php?id=100071493706778"/>
    <hyperlink ref="D348" r:id="rId386" display="https://www.facebook.com/profile.php?id=100063824029469"/>
    <hyperlink ref="D342" r:id="rId387" display="https://www.facebook.com/ConganxaHongViet"/>
    <hyperlink ref="D340" r:id="rId388" display="https://www.facebook.com/ConganxaHopTien1"/>
    <hyperlink ref="D338" r:id="rId389" display="https://www.facebook.com/ConganxaPhongChau"/>
    <hyperlink ref="D336" r:id="rId390" display="https://www.facebook.com/profile.php?id=100075874274651"/>
    <hyperlink ref="D330" r:id="rId391" display="https://www.facebook.com/profile.php?id=100086752510512"/>
    <hyperlink ref="D328" r:id="rId392" display="https://www.facebook.com/ConganxaDongLa"/>
    <hyperlink ref="D324" r:id="rId393" display="https://www.facebook.com/profile.php?id=100068448625504"/>
    <hyperlink ref="D320" r:id="rId394" display="https://www.facebook.com/profile.php?id=100071262357256"/>
    <hyperlink ref="D318" r:id="rId395" display="https://www.facebook.com/CONGANDONGSON"/>
    <hyperlink ref="D314" r:id="rId396" display="https://www.facebook.com/profile.php?id=61553389420312"/>
    <hyperlink ref="D312" r:id="rId397" display="https://www.facebook.com/conganxadongphuongg"/>
    <hyperlink ref="D310" r:id="rId398" display="https://www.facebook.com/profile.php?id=61552180223874"/>
    <hyperlink ref="D308" r:id="rId399" display="https://www.facebook.com/conganthitrandonghung"/>
    <hyperlink ref="D298" r:id="rId400" display="https://www.facebook.com/profile.php?id=100064912478174"/>
    <hyperlink ref="D296" r:id="rId401" display="https://www.facebook.com/profile.php?id=100086752510512"/>
    <hyperlink ref="D294" r:id="rId402" display="https://www.facebook.com/profile.php?id=100093159091941"/>
    <hyperlink ref="D286" r:id="rId403" display="https://www.facebook.com/profile.php?id=100080226620665"/>
    <hyperlink ref="D280" r:id="rId404" display="https://www.facebook.com/ConganxaThaiHung"/>
    <hyperlink ref="D276" r:id="rId405" display="https://www.facebook.com/profile.php?id=100068619543444"/>
    <hyperlink ref="D272" r:id="rId406" display="https://www.facebook.com/profile.php?id=100080355647329"/>
    <hyperlink ref="D270" r:id="rId407" display="https://www.facebook.com/profile.php?id=100093518395170"/>
    <hyperlink ref="D268" r:id="rId408" display="https://www.facebook.com/profile.php?id=100088603961459"/>
    <hyperlink ref="D264" r:id="rId409" display="https://www.facebook.com/profile.php?id=100077984722046"/>
    <hyperlink ref="D258" r:id="rId410" display="https://www.facebook.com/profile.php?id=100071420977532"/>
    <hyperlink ref="D256" r:id="rId411" display="https://www.facebook.com/profile.php?id=100071335478351"/>
    <hyperlink ref="D252" r:id="rId412" display="https://www.facebook.com/profile.php?id=61551373991623"/>
    <hyperlink ref="D244" r:id="rId413" display="https://www.facebook.com/profile.php?id=100070603413678"/>
    <hyperlink ref="D236" r:id="rId414" display="https://www.facebook.com/profile.php?id=100086777988059"/>
    <hyperlink ref="D234" r:id="rId415" display="https://www.facebook.com/profile.php?id=100072103932675"/>
    <hyperlink ref="D232" r:id="rId416" display="https://www.facebook.com/profile.php?id=100072019284210"/>
    <hyperlink ref="D230" r:id="rId417" display="https://www.facebook.com/CONGANXADONGHAI"/>
    <hyperlink ref="D228" r:id="rId418" display="https://www.facebook.com/Police.An.Duc"/>
    <hyperlink ref="D224" r:id="rId419" display="https://www.facebook.com/profile.php?id=100067241026392"/>
    <hyperlink ref="D222" r:id="rId420" display="https://www.facebook.com/caquynhnguyen"/>
    <hyperlink ref="D216" r:id="rId421" display="https://www.facebook.com/profile.php?id=100067509011427"/>
    <hyperlink ref="D212" r:id="rId422" display="https://www.facebook.com/profile.php?id=100080099313346"/>
    <hyperlink ref="D208" r:id="rId423" display="https://www.facebook.com/profile.php?id=100066957979579"/>
    <hyperlink ref="D204" r:id="rId424" display="https://www.facebook.com/profile.php?id=100080314555783"/>
    <hyperlink ref="D200" r:id="rId425" display="https://www.facebook.com/CAXQUYNHHOI"/>
    <hyperlink ref="D198" r:id="rId426" display="https://www.facebook.com/profile.php?id=100072376419877"/>
    <hyperlink ref="D196" r:id="rId427" display="https://www.facebook.com/congananbai"/>
    <hyperlink ref="D192" r:id="rId428" display="https://www.facebook.com/profile.php?id=100071571601626"/>
    <hyperlink ref="D190" r:id="rId429" display="https://www.facebook.com/profile.php?id=100072482591959"/>
    <hyperlink ref="D186" r:id="rId430" display="https://www.facebook.com/profile.php?id=100069461508295"/>
    <hyperlink ref="D184" r:id="rId431" display="https://www.facebook.com/profile.php?id=100054208164938"/>
    <hyperlink ref="D180" r:id="rId432" display="https://www.facebook.com/profile.php?id=100080097829182"/>
    <hyperlink ref="D178" r:id="rId433" display="https://www.facebook.com/profile.php?id=100064223256283"/>
    <hyperlink ref="D176" r:id="rId434" display="https://www.facebook.com/profile.php?id=100071703224611"/>
    <hyperlink ref="D174" r:id="rId435" display="https://www.facebook.com/profile.php?id=100072167405701"/>
    <hyperlink ref="D172" r:id="rId436" display="https://www.facebook.com/conganxaquynhtho\"/>
    <hyperlink ref="D170" r:id="rId437" display="https://www.facebook.com/profile.php?id=61550743418110"/>
    <hyperlink ref="D168" r:id="rId438" display="https://www.facebook.com/profile.php?id=100059689203802"/>
    <hyperlink ref="D158" r:id="rId439" display="https://www.facebook.com/profile.php?id=100072005928183"/>
    <hyperlink ref="D150" r:id="rId440" display="https://www.facebook.com/profile.php?id=100064482352891"/>
    <hyperlink ref="D148" r:id="rId441" display="https://www.facebook.com/profile.php?id=100072407438723"/>
    <hyperlink ref="D146" r:id="rId442" display="https://www.facebook.com/profile.php?id=100061004888210"/>
    <hyperlink ref="D134" r:id="rId443" display="https://www.facebook.com/profile.php?id=100061084563171"/>
    <hyperlink ref="D130" r:id="rId444" display="https://www.facebook.com/profile.php?id=100088474233077"/>
    <hyperlink ref="D128" r:id="rId445" display="https://www.facebook.com/profile.php?id=100072357731750"/>
    <hyperlink ref="D126" r:id="rId446" display="https://www.facebook.com/profile.php?id=100063515631200"/>
    <hyperlink ref="D118" r:id="rId447" display="https://www.facebook.com/profile.php?id=100063708079827"/>
    <hyperlink ref="D116" r:id="rId448" display="https://www.facebook.com/conganxatamda"/>
    <hyperlink ref="D110" r:id="rId449" display="https://www.facebook.com/Congandinhcaophucu"/>
    <hyperlink ref="D102" r:id="rId450" display="https://www.facebook.com/profile.php?id=61555660371743"/>
    <hyperlink ref="D96" r:id="rId451" display="https://www.facebook.com/profile.php?id=61555218358619"/>
    <hyperlink ref="D90" r:id="rId452" display="https://www.facebook.com/caxthuyloi"/>
    <hyperlink ref="D84" r:id="rId453" display="https://www.facebook.com/profile.php?id=100092273927278"/>
    <hyperlink ref="D68" r:id="rId454" display="https://www.facebook.com/profile.php?id=100057049946598"/>
    <hyperlink ref="D14" r:id="rId455" display="https://www.facebook.com/profile.php?id=100063678513770"/>
    <hyperlink ref="D10" r:id="rId456" display="https://www.facebook.com/caxtanchau"/>
    <hyperlink ref="D478" r:id="rId457" display="https://www.facebook.com/profile.php?id=100080228014145"/>
    <hyperlink ref="D910" r:id="rId458" display="https://www.facebook.com/profile.php?id=100069107072102"/>
    <hyperlink ref="D932" r:id="rId459" display="https://www.facebook.com/profile.php?id=100071150336437"/>
    <hyperlink ref="C2" r:id="rId460" display="https://www.facebook.com/groups/1629646797172100/"/>
    <hyperlink ref="C3" r:id="rId461" display="https://congan.hungyen.gov.vn/chuyen-hoa-xay-dung-dia-ban-xa-phuong-thi-tran-khong-co-ma-tuy-c227003.html"/>
    <hyperlink ref="C4" r:id="rId462" display="https://www.facebook.com/3437140626350298"/>
    <hyperlink ref="C5" r:id="rId463" display="https://dichvucong.hungyen.gov.vn/dichvucong/hotline"/>
    <hyperlink ref="C7" r:id="rId464" display="https://dongtien.yenthe.bacgiang.gov.vn/"/>
    <hyperlink ref="C8" r:id="rId465" display="https://www.facebook.com/p/C%C3%B4ng-an-x%C3%A3-H%E1%BB%93ng-Ti%E1%BA%BFn-huy%E1%BB%87n-Kho%C3%A1i-Ch%C3%A2u-100083154767754/"/>
    <hyperlink ref="C9" r:id="rId466" display="https://dichvucong.gov.vn/p/phananhkiennghi/pakn-detail.html?id=89846"/>
    <hyperlink ref="C10" r:id="rId467" display="https://www.facebook.com/caxtanchau/"/>
    <hyperlink ref="C11" r:id="rId468" display="https://tanchau.tayninh.gov.vn/vi/page/Uy-ban-nhan-dan-xa-Tan-Hoa.html"/>
    <hyperlink ref="C13" r:id="rId469" display="https://vpubnd.yenbai.gov.vn/Pages/Gioi-Thieu-Chung.aspx"/>
    <hyperlink ref="C14" r:id="rId470" display="https://www.facebook.com/p/C%C3%B4ng-an-x%C3%A3-Ph%C3%B9ng-H%C6%B0ng-Kho%C3%A1i-Ch%C3%A2u-100063678513770/"/>
    <hyperlink ref="C15" r:id="rId471" display="https://dichvucong.hungyen.gov.vn/dichvucong/hotline"/>
    <hyperlink ref="C17" r:id="rId472" display="https://vanlam.hungyen.gov.vn/"/>
    <hyperlink ref="C19" r:id="rId473" display="https://www.quangninh.gov.vn/"/>
    <hyperlink ref="C20" r:id="rId474" display="https://www.facebook.com/p/C%C3%B4ng-an-x%C3%A3-%C4%90%E1%BA%A1i-T%E1%BA%ADp-huy%E1%BB%87n-Kho%C3%A1i-Ch%C3%A2u-t%E1%BB%89nh-H%C6%B0ng-Y%C3%AAn-100082738157258/"/>
    <hyperlink ref="C21" r:id="rId475" display="https://vanlam.hungyen.gov.vn/"/>
    <hyperlink ref="C23" r:id="rId476" display="https://www.quangninh.gov.vn/donvi/xahiephoa/Trang/ChiTietTinTuc.aspx?nid=943"/>
    <hyperlink ref="C24" r:id="rId477" display="https://www.facebook.com/p/C%C3%B4ng-an-x%C3%A3-%C4%90%E1%BA%A1i-T%E1%BA%ADp-huy%E1%BB%87n-Kho%C3%A1i-Ch%C3%A2u-t%E1%BB%89nh-H%C6%B0ng-Y%C3%AAn-100082738157258/"/>
    <hyperlink ref="C25" r:id="rId478" display="https://vanlam.hungyen.gov.vn/"/>
    <hyperlink ref="C26" r:id="rId479" display="https://www.facebook.com/ConganxaThuanHung/"/>
    <hyperlink ref="C27" r:id="rId480" display="https://dichvucong.hungyen.gov.vn/dichvucong/bothutuc"/>
    <hyperlink ref="C29" r:id="rId481" display="https://thanhcong.phoyen.thainguyen.gov.vn/he-thong-chinh-tri/-/asset_publisher/2tcC5Qe2kAsY/content/bo-may-to-chuc-xa-thanh-cong?inheritRedirect=true"/>
    <hyperlink ref="C30" r:id="rId482" display="https://www.facebook.com/p/Tu%E1%BB%95i-tr%E1%BA%BB-x%C3%A3-Nhu%E1%BA%BF-D%C6%B0%C6%A1ng-100076364228769/"/>
    <hyperlink ref="C31" r:id="rId483" display="https://motcua.hungyen.gov.vn/dichvucong/thongke/aj_thong_ke_don_vi&amp;thang=&amp;nam=2023&amp;ma_co_quan=UBND_H_KHOAI_CHAU"/>
    <hyperlink ref="C32" r:id="rId484" display="https://www.facebook.com/p/C%C3%B4ng-An-Th%C3%A0nh-Ph%E1%BB%91-H%C6%B0ng-Y%C3%AAn-100057576334172/"/>
    <hyperlink ref="C33" r:id="rId485" display="https://dichvucong.hungyen.gov.vn/dichvucong/hotline"/>
    <hyperlink ref="C35" r:id="rId486" display="https://nghiadan.nghean.gov.vn/uy-ban-nhan-dan-huyen/ubnd-xa-thi-tran-487176"/>
    <hyperlink ref="C36" r:id="rId487" display="https://www.facebook.com/truongthcstoangthangkimdonghungyen/"/>
    <hyperlink ref="C37" r:id="rId488" display="https://duchop.gov.vn/danh-ba-so-dien-thoai-cua-lanh-dao-ubnd-tinh-hung-yen-huyen-kim-dong-cac-phong-ban-huyen-va-cac-xa-thi-tran/"/>
    <hyperlink ref="C38" r:id="rId489" display="https://www.facebook.com/p/Tr%C6%B0%E1%BB%9Dng-THCS-V%C4%A9nh-X%C3%A1-Kim-%C4%90%C3%B4%CC%A3ng-H%C6%B0ng-Y%C3%AAn-100072191914013/"/>
    <hyperlink ref="C39" r:id="rId490" display="https://vanlam.hungyen.gov.vn/"/>
    <hyperlink ref="C40" r:id="rId491" display="https://www.facebook.com/phamngulao.hungyen.vn/"/>
    <hyperlink ref="C41" r:id="rId492" display="https://congan.hungyen.gov.vn/cong-an-huyen-kim-dong-ra-mat-he-thong-camera-giam-sat-dam-bao-an-ninh-trat-tu-tai-nghia-dan-c215926.html"/>
    <hyperlink ref="C43" r:id="rId493" display="https://sonv.hungyen.gov.vn/kiem-tra-cong-tac-trien-khai-thuc-hien-sap-xep-don-vi-hanh-chinh-cap-xa-tren-dia-ban-tinh-hung-yen-giai-doan-2023-2025-tai-mot-so-dia-phuong-c21202.html"/>
    <hyperlink ref="C45" r:id="rId494" display="https://dichvucong.hungyen.gov.vn/dichvucong/hotline"/>
    <hyperlink ref="C46" r:id="rId495" display="https://www.facebook.com/events/c%C3%B4ng-ty-%C4%91%E1%BA%A5u-gi%C3%A1-h%E1%BB%A3p-danh-%C4%91%E1%BA%A1i-d%C6%B0%C6%A1ng-long/%C4%91%E1%BA%A5u-gi%C3%A1-t%C3%A0i-s%E1%BA%A3n-khu-%C4%91%E1%BA%A5t-x%C3%A3-song-mai-huy%E1%BB%87n-kim-%C4%91%E1%BB%99ng/3113073072123231/"/>
    <hyperlink ref="C47" r:id="rId496" display="https://songmai.tpbacgiang.bacgiang.gov.vn/van-ban-qppl"/>
    <hyperlink ref="C49" r:id="rId497" display="https://duchop.gov.vn/danh-ba-so-dien-thoai-cua-lanh-dao-ubnd-tinh-hung-yen-huyen-kim-dong-cac-phong-ban-huyen-va-cac-xa-thi-tran/"/>
    <hyperlink ref="C51" r:id="rId498" display="https://hungyennam.hungnguyen.nghean.gov.vn/"/>
    <hyperlink ref="C52" r:id="rId499" display="https://www.facebook.com/p/Tu%E1%BB%95i-tr%E1%BA%BB-C%C3%B4ng-an-Th%C3%A0nh-ph%E1%BB%91-V%C4%A9nh-Y%C3%AAn-100066497717181/?locale=nl_BE"/>
    <hyperlink ref="C53" r:id="rId500" display="https://phuthinh.daitu.thainguyen.gov.vn/"/>
    <hyperlink ref="C54" r:id="rId501" display="https://www.facebook.com/4023008191090849"/>
    <hyperlink ref="C55" r:id="rId502" display="http://phuxuyen.hanoi.gov.vn/ubnd-cac-xa-thi-tran/-/view_content/1637771-xa-khai-thai.html"/>
    <hyperlink ref="C56" r:id="rId503" display="https://www.facebook.com/p/Tr%C6%B0%E1%BB%9Dng-THCS-%C4%90%E1%BB%A9c-H%E1%BB%A3p-100057358581811/?locale=bn_IN"/>
    <hyperlink ref="C57" r:id="rId504" display="http://duchop.gov.vn/"/>
    <hyperlink ref="C59" r:id="rId505" display="https://hungyennam.hungnguyen.nghean.gov.vn/"/>
    <hyperlink ref="C60" r:id="rId506" display="https://www.facebook.com/684810815444728"/>
    <hyperlink ref="C61" r:id="rId507" display="https://phucyen.vinhphuc.gov.vn/noidung/tintuc/Lists/Gioithieucacxaphuong/View_Detail.aspx?ItemID=11"/>
    <hyperlink ref="C63" r:id="rId508" display="https://bacgiang.gov.vn/web/ubnd-xa-vu-xa"/>
    <hyperlink ref="C64" r:id="rId509" display="https://www.facebook.com/langluongxa/?locale=vi_VN"/>
    <hyperlink ref="C65" r:id="rId510" display="https://thainguyen.gov.vn/thong-bao/-/asset_publisher/L0n17VJXU23O/content/ve-hung-yen-xem-thon-thong-minh-co-gi-khac-la/20181"/>
    <hyperlink ref="C67" r:id="rId511" display="https://ttvuong.tienlu.hungyen.gov.vn/"/>
    <hyperlink ref="C69" r:id="rId512" display="https://hungdao.hungnguyen.nghean.gov.vn/"/>
    <hyperlink ref="C71" r:id="rId513" display="https://ngoquyen.tienlu.hungyen.gov.vn/"/>
    <hyperlink ref="C73" r:id="rId514" display="https://nhattan.tienlu.hungyen.gov.vn/"/>
    <hyperlink ref="C75" r:id="rId515" display="https://diche.tienlu.hungyen.gov.vn/"/>
    <hyperlink ref="C77" r:id="rId516" display="https://lexa.tienlu.hungyen.gov.vn/"/>
    <hyperlink ref="C78" r:id="rId517" display="https://www.facebook.com/Anvientienlu/?locale=vi_VN"/>
    <hyperlink ref="C79" r:id="rId518" display="http://anvien.tienlu.hungyen.gov.vn/"/>
    <hyperlink ref="C81" r:id="rId519" display="https://www.quangninh.gov.vn/donvi/xahiephoa/Trang/ChiTietTinTuc.aspx?nid=943"/>
    <hyperlink ref="C83" r:id="rId520" display="https://congan.hungyen.gov.vn/khoi-cong-xay-dung-tru-so-cong-an-xa-trung-dung-huyen-tien-lu-c220550.html"/>
    <hyperlink ref="C84" r:id="rId521" display="https://www.facebook.com/groups/853564461701106/"/>
    <hyperlink ref="C85" r:id="rId522" display="https://haitrieu.tienlu.hungyen.gov.vn/"/>
    <hyperlink ref="C87" r:id="rId523" display="https://thusy.tienlu.hungyen.gov.vn/"/>
    <hyperlink ref="C88" r:id="rId524" display="https://www.facebook.com/HoNgothienphien/"/>
    <hyperlink ref="C89" r:id="rId525" display="https://dichvucong.hungyen.gov.vn/dichvucong/thongke/ajaxChiTietLinhVuc&amp;nam=2021&amp;ma_don_vi=UB_TL_THIENPHIEN&amp;ma_co_quan=UBND_H_TIEN_LU"/>
    <hyperlink ref="C91" r:id="rId526" display="https://hungyennam.hungnguyen.nghean.gov.vn/"/>
    <hyperlink ref="C93" r:id="rId527" display="https://cuongchinh.tienlu.hungyen.gov.vn/"/>
    <hyperlink ref="C94" r:id="rId528" display="https://www.facebook.com/groups/307286884423569/"/>
    <hyperlink ref="C95" r:id="rId529" display="https://minhphuong.tienlu.hungyen.gov.vn/quyet-dinh-ve-viec-thanh-lap-ban-chi-dao-chuyen-doi-so-xa-minh-phuong-c277.html"/>
    <hyperlink ref="C97" r:id="rId530" display="https://dichvucong.hungyen.gov.vn/dichvucong/hotline"/>
    <hyperlink ref="C99" r:id="rId531" display="https://phucu.hungyen.gov.vn/"/>
    <hyperlink ref="C100" r:id="rId532" display="https://www.facebook.com/events/c%C3%B4ng-ty-%C4%91%E1%BA%A5u-gi%C3%A1-h%E1%BB%A3p-danh-%C4%91%E1%BA%A1i-d%C6%B0%C6%A1ng-long/%C4%91%E1%BA%A5u-gi%C3%A1-t%C3%A0i-s%E1%BA%A3n-t%E1%BA%A1i-th%C3%B4n-tr%C3%A0-b%E1%BB%93-phan-s%C3%A0o-nam-huy%E1%BB%87n-ph%C3%B9-c%E1%BB%AB/644082676143454/"/>
    <hyperlink ref="C101" r:id="rId533" display="https://phucu.hungyen.gov.vn/"/>
    <hyperlink ref="C103" r:id="rId534" display="https://www.quangninh.gov.vn/donvi/TXQuangYen/Trang/Default.aspx"/>
    <hyperlink ref="C104" r:id="rId535" display="https://www.facebook.com/groups/1024966124538939/"/>
    <hyperlink ref="C105" r:id="rId536" display="https://phucu.hungyen.gov.vn/"/>
    <hyperlink ref="C107" r:id="rId537" display="https://doandao.phucu.hungyen.gov.vn/dang-uy-uy-ban-nhan-dan-uy-ban-mttq-xa-doan-dao-trien-khai-chuong-trinh-tham-tang-qua-nguoi-co-cong-c23095.html"/>
    <hyperlink ref="C109" r:id="rId538" display="https://phucu.hungyen.gov.vn/"/>
    <hyperlink ref="C110" r:id="rId539" display="https://www.facebook.com/Congandinhcaophucu/"/>
    <hyperlink ref="C111" r:id="rId540" display="https://dichvucong.hungyen.gov.vn/dichvucong/hotline"/>
    <hyperlink ref="C113" r:id="rId541" display="https://congan.hungyen.gov.vn/xa-nhat-quang-huyen-phu-cu-to-chuc-ngay-hoi-toan-dan-bao-ve-an-ninh-to-quoc-c229232.html"/>
    <hyperlink ref="C114" r:id="rId542" display="https://www.facebook.com/p/C%C3%B4ng-an-x%C3%A3-Ti%C3%AAn-Ti%E1%BA%BFn-huy%E1%BB%87n-Ph%C3%B9-C%E1%BB%AB-t%E1%BB%89nh-H%C6%B0ng-Y%C3%AAn-100076594845340/"/>
    <hyperlink ref="C115" r:id="rId543" display="https://dichvucong.hungyen.gov.vn/dichvucong/hotline"/>
    <hyperlink ref="C117" r:id="rId544" display="http://tamda.phucu.hungyen.gov.vn/to-chuc-bo-may-xa-tam-da-c21083.html"/>
    <hyperlink ref="C119" r:id="rId545" display="https://minhtien.daitu.thainguyen.gov.vn/"/>
    <hyperlink ref="C120" r:id="rId546" display="https://www.facebook.com/C2nguyenhoa/"/>
    <hyperlink ref="C121" r:id="rId547" display="https://phucu.hungyen.gov.vn/"/>
    <hyperlink ref="C123" r:id="rId548" display="https://canhsatquanlyhanhchinh.gov.vn/cong-an-trong-long-dan/cong-an-xa-tong-tran-huyen-phu-cu-tinh-hung-yen-khac-phuc-moi-kho-khan-phat-huy-vai-tro-nong-cot-trong-cong-tac-2545"/>
    <hyperlink ref="C124" r:id="rId549" display="https://www.facebook.com/285967602759019"/>
    <hyperlink ref="C125" r:id="rId550" display="https://thanhpho.thaibinh.gov.vn/don-vi-hanh-chinh/phuong-le-hong-phong"/>
    <hyperlink ref="C126" r:id="rId551" display="https://www.facebook.com/533850498026155"/>
    <hyperlink ref="C127" r:id="rId552" display="https://thaibinh.gov.vn/van-ban-phap-luat/van-ban-dieu-hanh/ve-viec-giao-dat-cho-uy-ban-nhan-dan-phuong-bo-xuyen-thanh-p.html"/>
    <hyperlink ref="C128" r:id="rId553" display="https://www.facebook.com/p/C%C3%B4ng-An-ph%C6%B0%E1%BB%9Dng-%C4%90%E1%BB%81-Th%C3%A1m-th%C3%A0nh-ph%E1%BB%91-Th%C3%A1i-B%C3%ACnh-100072357731750/"/>
    <hyperlink ref="C129" r:id="rId554" display="https://congan.thaibinh.gov.vn/tin-tuc/tin-trong-nganh/phuong-de-tham-thanh-pho-thai-binh-to-chuc-diem-ngay-hoi-toa.html"/>
    <hyperlink ref="C131" r:id="rId555" display="https://thanhpho.thaibinh.gov.vn/don-vi-hanh-chinh/phuong-ky-ba"/>
    <hyperlink ref="C133" r:id="rId556" display="https://thanhpho.thaibinh.gov.vn/"/>
    <hyperlink ref="C134" r:id="rId557" display="https://www.facebook.com/p/C%C3%B4ng-an-ph%C6%B0%E1%BB%9Dng-Ph%C3%BA-Kh%C3%A1nh-TP-Th%C3%A1i-B%C3%ACnh-100061084563171/"/>
    <hyperlink ref="C135" r:id="rId558" display="https://thanhpho.thaibinh.gov.vn/don-vi-hanh-chinh/phuong-phu-khanh"/>
    <hyperlink ref="C137" r:id="rId559" display="https://thanhpho.thaibinh.gov.vn/don-vi-hanh-chinh/phuong-tien-phong"/>
    <hyperlink ref="C138" r:id="rId560" display="https://www.facebook.com/people/C%C3%B4ng-an-ph%C6%B0%E1%BB%9Dng-Tr%E1%BA%A7n-H%C6%B0ng-%C4%90%E1%BA%A1o-th%C3%A0nh-ph%E1%BB%91-Th%C3%A1i-B%C3%ACnh/100078892244352/"/>
    <hyperlink ref="C139" r:id="rId561" display="https://soxaydung.thaibinh.gov.vn/tin-tuc/nha-o-va-tt-bds/thong-tin-cac-du-an-nha-o/-du-an-phat-trien-nha-o-thuong-mai-khu-nha-o-tai-to-21-phuon.html"/>
    <hyperlink ref="C141" r:id="rId562" display="https://thanhpho.thaibinh.gov.vn/don-vi-hanh-chinh/phuong-tran-lam"/>
    <hyperlink ref="C142" r:id="rId563" display="https://www.facebook.com/3444584565590175"/>
    <hyperlink ref="C143" r:id="rId564" display="https://thaibinh.gov.vn/tin-tuc/tin-kinh-te/xa-dong-hoa-thanh-pho-thai-binh-voi-thanh-tich-phat-trien-ng.html"/>
    <hyperlink ref="C145" r:id="rId565" display="https://thanhpho.thaibinh.gov.vn/don-vi-hanh-chinh/phuong-hoang-dieu"/>
    <hyperlink ref="C146" r:id="rId566" display="https://www.facebook.com/p/C%C3%B4ng-an-x%C3%A3-Ph%C3%BA-Xu%C3%A2n-th%C3%A0nh-ph%E1%BB%91-Th%C3%A1i-B%C3%ACnh-100061004888210/"/>
    <hyperlink ref="C151" r:id="rId567" display="https://vuthu.thaibinh.gov.vn/"/>
    <hyperlink ref="C152" r:id="rId568" display="https://www.facebook.com/p/%C4%90o%C3%A0n-x%C3%A3-%C4%90%C3%B4ng-M%E1%BB%B9-Th%C3%A0nh-ph%E1%BB%91-Th%C3%A1i-B%C3%ACnh-100063664773718/"/>
    <hyperlink ref="C153" r:id="rId569" display="https://thaibinh.gov.vn/van-ban-phap-luat/van-ban-dieu-hanh/ve-viec-cho-phep-uy-ban-nhan-dan-xa-dong-my-thanh-pho-thai-b3.html"/>
    <hyperlink ref="C154" r:id="rId570" display="https://www.facebook.com/p/C%C3%B4ng-an-x%C3%A3-%C4%90%C3%B4ng-Th%E1%BB%8D-TP-Th%C3%A1i-B%C3%ACnh-100071936465870/?locale=it_IT"/>
    <hyperlink ref="C155" r:id="rId571" display="https://thaibinh.gov.vn/van-ban-phap-luat/van-ban-dieu-hanh/ve-viec-cho-phep-ubnd-xa-dong-tho-thanh-pho-thai-binh-su-dun.html"/>
    <hyperlink ref="C156" r:id="rId572" display="https://www.facebook.com/p/Tu%E1%BB%95i-tr%E1%BA%BB-C%C3%B4ng-an-Th%C3%A1i-B%C3%ACnh-100068113789461/"/>
    <hyperlink ref="C157" r:id="rId573" display="https://thanhpho.thaibinh.gov.vn/don-vi-hanh-chinh/xa-vu-dong"/>
    <hyperlink ref="C158" r:id="rId574" display="https://www.facebook.com/p/C%C3%B4ng-an-x%C3%A3-V%C5%A9-L%E1%BA%A1c-CATP-Th%C3%A1i-B%C3%ACnh-100072005928183/"/>
    <hyperlink ref="C159" r:id="rId575" display="https://vulac.thanhpho.thaibinh.gov.vn/"/>
    <hyperlink ref="C161" r:id="rId576" display="https://thaibinh.gov.vn/van-ban-phap-luat/van-ban-dieu-hanh/ve-viec-giao-dat-cho-uy-ban-nhan-dan-xa-tan-binh-thanh-pho-t.html"/>
    <hyperlink ref="C162" r:id="rId577" display="https://www.facebook.com/p/Tu%E1%BB%95i-tr%E1%BA%BB-C%C3%B4ng-an-Th%C3%A1i-B%C3%ACnh-100068113789461/"/>
    <hyperlink ref="C163" r:id="rId578" display="https://quynhphu.thaibinh.gov.vn/"/>
    <hyperlink ref="C164" r:id="rId579" display="https://www.facebook.com/322827476213987"/>
    <hyperlink ref="C165" r:id="rId580" display="https://thaibinh.gov.vn/van-ban-phap-luat/van-ban-dieu-hanh/ve-viec-cho-phep-uy-ban-nhan-dan-xa-an-khe-huyen-quynh-phu-s.html"/>
    <hyperlink ref="C166" r:id="rId581" display="https://www.facebook.com/ConganxaDongVinh/"/>
    <hyperlink ref="C167" r:id="rId582" display="https://thaibinh.gov.vn/"/>
    <hyperlink ref="C168" r:id="rId583" display="https://www.facebook.com/people/C%C3%B4ng-An-X%C3%A3-Qu%E1%BB%B3nh-Hoa-Qu%E1%BB%B3nh-Ph%E1%BB%A5-Th%C3%A1i-Binh/100059689203802/"/>
    <hyperlink ref="C169" r:id="rId584" display="https://quynhphu.thaibinh.gov.vn/"/>
    <hyperlink ref="C170" r:id="rId585" display="https://www.facebook.com/groups/296758903750439/"/>
    <hyperlink ref="C171" r:id="rId586" display="https://quynhphu.thaibinh.gov.vn/"/>
    <hyperlink ref="C172" r:id="rId587" display="https://www.facebook.com/p/C%C3%B4ng-An-X%C3%A3-Qu%E1%BB%B3nh-Th%E1%BB%8D-100065240926119/"/>
    <hyperlink ref="C173" r:id="rId588" display="https://thaibinh.gov.vn/van-ban-phap-luat/van-ban-dieu-hanh/ve-viec-cho-phep-uy-ban-nhan-dan-xa-quynh-tho-huyen-quynh-ph2.html"/>
    <hyperlink ref="C174" r:id="rId589" display="https://www.facebook.com/groups/496281170389358/"/>
    <hyperlink ref="C175" r:id="rId590" display="https://thaibinh.gov.vn/van-ban-phap-luat/quyet-dinh-ve-viec-cho-phep-uy-ban-nhan-dan-xa-an-hiep-huyen.html"/>
    <hyperlink ref="C176" r:id="rId591" display="https://www.facebook.com/p/C%C3%B4ng-an-x%C3%A3-Qu%E1%BB%B3nh-Ho%C3%A0ng-100071703224611/"/>
    <hyperlink ref="C177" r:id="rId592" display="https://thaibinh.gov.vn/van-ban-phap-luat/van-ban-dieu-hanh/ve-viec-cho-phep-uy-ban-nhan-dan-xa-quynh-hoang-huyen-quynh-2.html"/>
    <hyperlink ref="C178" r:id="rId593" display="https://www.facebook.com/CumCongNghiepQuynhGiao/"/>
    <hyperlink ref="C179" r:id="rId594" display="https://quynhphu.thaibinh.gov.vn/danh-sach-cac-xa/xa-quynh-giao2"/>
    <hyperlink ref="C180" r:id="rId595" display="https://www.facebook.com/congan.thaibinh.gov.vn/"/>
    <hyperlink ref="C181" r:id="rId596" display="https://thaibinh.gov.vn/"/>
    <hyperlink ref="C182" r:id="rId597" display="https://www.facebook.com/p/Tu%E1%BB%95i-tr%E1%BA%BB-C%C3%B4ng-an-Th%C3%A1i-B%C3%ACnh-100068113789461/"/>
    <hyperlink ref="C183" r:id="rId598" display="https://thaibinh.gov.vn/van-ban-phap-luat/van-ban-dieu-hanh/ve-viec-cho-phep-uy-ban-nhan-dan-xa-an-cau-huyen-quynh-phu-s.html"/>
    <hyperlink ref="C184" r:id="rId599" display="https://www.facebook.com/p/C%C3%B4ng-an-x%C3%A3-Qu%E1%BB%B3nh-H%E1%BB%93ng-huy%E1%BB%87n-Qu%E1%BB%B3nh-Ph%E1%BB%A5-t%E1%BB%89nh-Th%C3%A1i-B%C3%ACnh-100054208164938/"/>
    <hyperlink ref="C185" r:id="rId600" display="https://thaibinh.gov.vn/van-ban-phap-luat/van-ban-dieu-hanh/ve-viec-cho-phep-uy-ban-nhan-dan-xa-quynh-hong-huyen-quynh-p3.html"/>
    <hyperlink ref="C187" r:id="rId601" display="https://quynhphu.thaibinh.gov.vn/"/>
    <hyperlink ref="C188" r:id="rId602" display="https://www.facebook.com/p/Tu%E1%BB%95i-tr%E1%BA%BB-C%C3%B4ng-an-Th%C3%A1i-B%C3%ACnh-100068113789461/"/>
    <hyperlink ref="C189" r:id="rId603" display="https://thaibinh.gov.vn/van-ban-phap-luat/van-ban-dieu-hanh/ve-viec-cho-phep-uy-ban-nhan-dan-xa-quynh-minh-huyen-quynh-p.html"/>
    <hyperlink ref="C190" r:id="rId604" display="https://www.facebook.com/p/Tu%E1%BB%95i-tr%E1%BA%BB-C%C3%B4ng-an-Th%C3%A1i-B%C3%ACnh-100068113789461/"/>
    <hyperlink ref="C191" r:id="rId605" display="https://kienxuong.thaibinh.gov.vn/cac-don-vi-hanh-chinh/xa-vu-ninh"/>
    <hyperlink ref="C192" r:id="rId606" display="https://www.facebook.com/p/C%C3%B4ng-an-x%C3%A3-Qu%E1%BB%B3nh-Ng%E1%BB%8Dc-huy%E1%BB%87n-Qu%E1%BB%B3nh-Ph%E1%BB%A5-t%E1%BB%89nh-Th%C3%A1i-B%C3%ACnh-100071571601626/"/>
    <hyperlink ref="C193" r:id="rId607" display="https://quynhphu.thaibinh.gov.vn/"/>
    <hyperlink ref="C195" r:id="rId608" display="https://quynhhai.quynhphu.thaibinh.gov.vn/"/>
    <hyperlink ref="C196" r:id="rId609" display="https://www.facebook.com/congananbai/"/>
    <hyperlink ref="C197" r:id="rId610" display="https://quynhphu.thaibinh.gov.vn/danh-sach-cac-xa/thi-tran-an-bai"/>
    <hyperlink ref="C198" r:id="rId611" display="https://www.facebook.com/p/C%C3%B4ng-an-x%C3%A3-An-%E1%BA%A4p-Qu%E1%BB%B3nh-Ph%E1%BB%A5-Th%C3%A1i-B%C3%ACnh-100072376419877/"/>
    <hyperlink ref="C199" r:id="rId612" display="https://thaibinh.gov.vn/van-ban-phap-luat/van-ban-dieu-hanh/giao-dat-cho-uy-ban-nhan-dan-xa-minh-tan-huyen-kien-xuong-de.html"/>
    <hyperlink ref="C200" r:id="rId613" display="https://www.facebook.com/CAXQUYNHHOI/"/>
    <hyperlink ref="C201" r:id="rId614" display="https://quynhphu.thaibinh.gov.vn/"/>
    <hyperlink ref="C202" r:id="rId615" display="https://www.facebook.com/p/C%C3%B4ng-an-x%C3%A3-Ch%C3%A2u-S%C6%A1n-Qu%E1%BB%B3nh-Ph%E1%BB%A5-Th%C3%A1i-B%C3%ACnh-100064265732831/"/>
    <hyperlink ref="C203" r:id="rId616" display="https://quynhphu.thaibinh.gov.vn/danh-sach-cac-xa/xa-quynh-son"/>
    <hyperlink ref="C204" r:id="rId617" display="https://www.facebook.com/p/C%C3%B4ng-an-x%C3%A3-Qu%E1%BB%B3nh-M%E1%BB%B9-huy%E1%BB%87n-Qu%E1%BB%B3nh-Ph%E1%BB%A5-t%E1%BB%89nh-Th%C3%A1i-B%C3%ACnh-100080314555783/"/>
    <hyperlink ref="C205" r:id="rId618" display="https://sotnmt.thaibinh.gov.vn/thong-tin-hanh-chinh-cong/van-ban/quyet-dinh-giao-dat/quyet-dinh-vv-cho-phep-uy-ban-nhan-dan-xa-quynh-my-huyen-quy.html"/>
    <hyperlink ref="C206" r:id="rId619" display="https://www.facebook.com/p/C%C3%B4ng-An-X%C3%A3-An-Qu%C3%BD-Qu%E1%BB%B3nh-Ph%E1%BB%A5-Th%C3%A1i-B%C3%ACnh-100079944631985/"/>
    <hyperlink ref="C207" r:id="rId620" display="https://kienxuong.thaibinh.gov.vn/cac-don-vi-hanh-chinh/xa-vu-quy"/>
    <hyperlink ref="C208" r:id="rId621" display="https://www.facebook.com/p/Tu%E1%BB%95i-tr%E1%BA%BB-C%C3%B4ng-an-Th%C3%A1i-B%C3%ACnh-100068113789461/"/>
    <hyperlink ref="C209" r:id="rId622" display="https://kienxuong.thaibinh.gov.vn/cac-don-vi-hanh-chinh/xa-binh-thanh"/>
    <hyperlink ref="C210" r:id="rId623" display="https://www.facebook.com/conganxaquynhchau/"/>
    <hyperlink ref="C211" r:id="rId624" display="https://quynhphu.thaibinh.gov.vn/tin-tuc/van-hoa-xa-hoi/xa-chau-son-huyen-quynh-phu-to-chuc-ky-hop-thu-nhat-hdnd-xa-.html"/>
    <hyperlink ref="C212" r:id="rId625" display="https://www.facebook.com/p/Tu%E1%BB%95i-tr%E1%BA%BB-C%C3%B4ng-an-Th%C3%A1i-B%C3%ACnh-100068113789461/"/>
    <hyperlink ref="C213" r:id="rId626" display="https://vuthu.thaibinh.gov.vn/"/>
    <hyperlink ref="C215" r:id="rId627" display="https://thaibinh.gov.vn/"/>
    <hyperlink ref="C216" r:id="rId628" display="https://www.facebook.com/p/C%C3%B4ng-an-x%C3%A3-Qu%E1%BB%B3nh-H%C6%B0ng-100067509011427/"/>
    <hyperlink ref="C217" r:id="rId629" display="https://quynhphu.thaibinh.gov.vn/"/>
    <hyperlink ref="C218" r:id="rId630" display="https://www.facebook.com/p/Tu%E1%BB%95i-tr%E1%BA%BB-C%C3%B4ng-an-Th%C3%A1i-B%C3%ACnh-100068113789461/"/>
    <hyperlink ref="C219" r:id="rId631" display="https://quynhphu.thaibinh.gov.vn/danh-sach-cac-xa/xa-quynh-bao"/>
    <hyperlink ref="C220" r:id="rId632" display="https://www.facebook.com/p/C%C3%B4ng-an-x%C3%A3-Qu%E1%BB%B3nh-M%E1%BB%B9-huy%E1%BB%87n-Qu%E1%BB%B3nh-Ph%E1%BB%A5-t%E1%BB%89nh-Th%C3%A1i-B%C3%ACnh-100080314555783/"/>
    <hyperlink ref="C221" r:id="rId633" display="https://anmy.quynhphu.thaibinh.gov.vn/"/>
    <hyperlink ref="C222" r:id="rId634" display="https://www.facebook.com/caquynhnguyen/"/>
    <hyperlink ref="C223" r:id="rId635" display="https://quynhphu.thaibinh.gov.vn/"/>
    <hyperlink ref="C224" r:id="rId636" display="https://www.facebook.com/ConganxaDongVinh/"/>
    <hyperlink ref="C225" r:id="rId637" display="https://anvinh.quynhphu.thaibinh.gov.vn/tru-so-ubnd-xa-an-vinh.html"/>
    <hyperlink ref="C227" r:id="rId638" display="https://quynhphu.thaibinh.gov.vn/"/>
    <hyperlink ref="C228" r:id="rId639" display="https://www.facebook.com/p/Tu%E1%BB%95i-tr%E1%BA%BB-C%C3%B4ng-an-Th%C3%A1i-B%C3%ACnh-100068113789461/"/>
    <hyperlink ref="C229" r:id="rId640" display="https://thaibinh.gov.vn/"/>
    <hyperlink ref="C230" r:id="rId641" display="https://www.facebook.com/CONGANXADONGHAI/"/>
    <hyperlink ref="C231" r:id="rId642" display="https://www.quangninh.gov.vn/donvi/huyentienyen/Trang/ChiTietBVGioiThieu.aspx?bvid=67"/>
    <hyperlink ref="C232" r:id="rId643" display="https://www.facebook.com/p/Tu%E1%BB%95i-tr%E1%BA%BB-C%C3%B4ng-an-Th%C3%A1i-B%C3%ACnh-100068113789461/"/>
    <hyperlink ref="C233" r:id="rId644" display="https://quynhphu.thaibinh.gov.vn/"/>
    <hyperlink ref="C234" r:id="rId645" display="https://www.facebook.com/p/Tu%E1%BB%95i-tr%E1%BA%BB-C%C3%B4ng-an-Th%C3%A1i-B%C3%ACnh-100068113789461/"/>
    <hyperlink ref="C235" r:id="rId646" display="https://thaibinh.gov.vn/van-ban-phap-luat/van-ban-dieu-hanh/ve-viec-cho-phep-uy-ban-nhan-dan-xa-an-trang-huyen-quynh-phu.html"/>
    <hyperlink ref="C236" r:id="rId647" display="https://www.facebook.com/Dongtienquynhphuthaibinh.vn/?locale=vi_VN"/>
    <hyperlink ref="C237" r:id="rId648" display="https://thaibinh.gov.vn/van-ban-phap-luat/van-ban-dieu-hanh/ve-viec-cho-phep-uy-ban-nhan-dan-xa-dong-tien-huyen-quynh-ph2.html"/>
    <hyperlink ref="C238" r:id="rId649" display="https://www.facebook.com/533850498026155"/>
    <hyperlink ref="C239" r:id="rId650" display="https://hungha.thaibinh.gov.vn/"/>
    <hyperlink ref="C240" r:id="rId651" display="https://www.facebook.com/p/Tu%E1%BB%95i-tr%E1%BA%BB-C%C3%B4ng-an-Th%C3%A1i-B%C3%ACnh-100068113789461/"/>
    <hyperlink ref="C241" r:id="rId652" display="https://hungha.thaibinh.gov.vn/tin-tuc/van-hoa-xa-hoi/h29.html"/>
    <hyperlink ref="C243" r:id="rId653" display="https://hungha.thaibinh.gov.vn/"/>
    <hyperlink ref="C245" r:id="rId654" display="https://conghoa.hungha.thaibinh.gov.vn/album/uy-ban-nhan-dan-xa-cong-hoa-huyen-hung-ha-tinh-thai-binh/146.html"/>
    <hyperlink ref="C246" r:id="rId655" display="https://www.facebook.com/DanChuHungHaThaiBinh/?locale=vi_VN"/>
    <hyperlink ref="C247" r:id="rId656" display="https://thaibinh.gov.vn/van-ban-phap-luat/van-ban-dieu-hanh/ve-viec-cho-phep-uy-ban-nhan-dan-xa-dan-chu-huyen-hung-ha-su.html"/>
    <hyperlink ref="C249" r:id="rId657" display="https://thaibinh.gov.vn/van-ban-phap-luat/van-ban-tinh-uy/cho-phep-ubnd-xa-canh-tan-huyen-hung-ha-su-dung-dat-de-thuc-.html"/>
    <hyperlink ref="C251" r:id="rId658" display="https://hoatien.hungha.thaibinh.gov.vn/"/>
    <hyperlink ref="C253" r:id="rId659" display="https://hungha.thaibinh.gov.vn/tin-tuc/tin-tong-hop/xa-hung-dung-to-chuc-tiep-xuc-doi-thoai-giua-dong-chi-bi-thu.html"/>
    <hyperlink ref="C255" r:id="rId660" display="https://sotnmt.thaibinh.gov.vn/thong-tin-hanh-chinh-cong/van-ban/quyet-dinh-giao-dat/quyet-dinh-ve-viec-cho-phep-uy-ban-nhan-dan-xa-tan-tien-huye.html"/>
    <hyperlink ref="C256" r:id="rId661" display="https://www.facebook.com/533850498026155"/>
    <hyperlink ref="C257" r:id="rId662" display="https://hungha.thaibinh.gov.vn/tin-tuc/tin-tuc-su-kien-noi-bat/thi-tran-hung-nhan-ky-niem-17-nam-ngay-hoi-toan-dan-bthi-tra.html"/>
    <hyperlink ref="C259" r:id="rId663" display="https://hungha.thaibinh.gov.vn/tin-tuc/tin-tong-hop/xa-doan-hung-to-chuc-hoi-nghi-tiep-xuc-doi-thoai-giua-nguoi-.html"/>
    <hyperlink ref="C261" r:id="rId664" display="https://thaibinh.gov.vn/van-ban-phap-luat/van-ban-dieu-hanh/ve-viec-giao-dat-cho-uy-ban-nhan-dan-xa-duyen-hai-huyen-hung.html"/>
    <hyperlink ref="C263" r:id="rId665" display="https://thaibinh.gov.vn/van-ban-phap-luat/van-ban-dieu-hanh/ve-viec-cho-phep-uy-ban-nhan-dan-xa-tan-hoa-huyen-vu-thu-chu.html"/>
    <hyperlink ref="C265" r:id="rId666" display="https://thaibinh.gov.vn/van-ban-phap-luat/van-ban-dieu-hanh/ve-viec-giao-dat-cho-ho-giao-ngoc-lien-tai-xa-van-cam-huyen-.html"/>
    <hyperlink ref="C267" r:id="rId667" display="https://hungha.thaibinh.gov.vn/tin-tuc/tin-tuc-su-kien-noi-bat/xa-bac-son-to-chuc-diem-cua-huyen-ngay-hoi-toan-dan-bao-ve-a.html"/>
    <hyperlink ref="C269" r:id="rId668" display="https://hungha.thaibinh.gov.vn/tin-tuc/van-hoa-xa-hoi/le-cat-bang-khanh-thanh-dinh-lang-chi-linh-xa-dong-do.html"/>
    <hyperlink ref="C271" r:id="rId669" display="https://thaibinh.gov.vn/van-ban-phap-luat/van-ban-dieu-hanh/ve-viec-cho-phep-uy-ban-nhan-dan-xa-phuc-khanh-huyen-hung-ha3.html"/>
    <hyperlink ref="C272" r:id="rId670" display="https://www.facebook.com/hoilhpntinhthaibinh/"/>
    <hyperlink ref="C273" r:id="rId671" display="https://thaibinh.gov.vn/van-ban-phap-luat/van-ban-dieu-hanh/ve-viec-giao-dat-cho-uy-ban-nhan-dan-xa-lien-hiep-huyen-hung.html"/>
    <hyperlink ref="C274" r:id="rId672" display="https://www.facebook.com/tuoitretaydo/"/>
    <hyperlink ref="C275" r:id="rId673" display="https://sotnmt.thaibinh.gov.vn/thong-tin-hanh-chinh-cong/van-ban/quyet-dinh-giao-dat/quyet-dinh-vv-cho-phep-uy-ban-nhan-dan-xa-quynh-my-huyen-quy.html"/>
    <hyperlink ref="C277" r:id="rId674" display="https://thaibinh.gov.vn/van-ban-phap-luat/van-ban-dieu-hanh/ve-viec-cho-phep-uy-ban-nhan-dan-xa-thong-nhat-huyen-hung-ha2.html"/>
    <hyperlink ref="C279" r:id="rId675" display="https://hungha.thaibinh.gov.vn/tin-tuc/van-hoa-xa-hoi/xa-tien-duc-to-chuc-hoi-nghi-tiep-xuc-doi-thoai-truc-tiep-gi.html"/>
    <hyperlink ref="C280" r:id="rId676" display="https://www.facebook.com/ConganxaThaiHung/"/>
    <hyperlink ref="C281" r:id="rId677" display="https://thaihung.thaithuy.thaibinh.gov.vn/"/>
    <hyperlink ref="C283" r:id="rId678" display="https://thaibinh.gov.vn/van-ban-phap-luat/van-ban-dieu-hanh/ve-viec-cho-pheo-uy-ban-nhan-dan-xa-thai-phuong-huyen-hung-h.html"/>
    <hyperlink ref="C284" r:id="rId679" display="https://www.facebook.com/p/CA-40-x%C3%A3-H%C3%B2a-B%C3%ACnh-V%C5%A9-Th%C6%B0-Th%C3%A1i-B%C3%ACnh-100063933038001/"/>
    <hyperlink ref="C285" r:id="rId680" display="https://kienxuong.thaibinh.gov.vn/cac-don-vi-hanh-chinh/xa-hoa-binh"/>
    <hyperlink ref="C287" r:id="rId681" display="https://thaibinh.gov.vn/van-ban-phap-luat/van-ban-dieu-hanh/ve-viec-cho-phep-uy-ban-nhan-dan-xa-chi-lang-huyen-hung-ha-c.html?customDomain=thaibinh.gov.vn"/>
    <hyperlink ref="C288" r:id="rId682" display="https://www.facebook.com/p/Minh-Khai-V%C5%A9-Th%C6%B0-100071429033720/"/>
    <hyperlink ref="C289" r:id="rId683" display="https://vuthu.thaibinh.gov.vn/tin-tuc/chinh-tri/hoi-dong-nhan-dan-xa-minh-khai-khoa-xx-to-chuc-ky-hop-thu-nh.html"/>
    <hyperlink ref="C290" r:id="rId684" display="https://www.facebook.com/ConganxaHongViet/"/>
    <hyperlink ref="C291" r:id="rId685" display="https://thaibinh.gov.vn/van-ban-phap-luat/van-ban-dieu-hanh/ve-viec-cho-phep-uy-ban-nhan-dan-xa-hong-an-huyen-hung-ha-ch.html"/>
    <hyperlink ref="C293" r:id="rId686" display="https://kimson.ninhbinh.gov.vn/gioi-thieu/xa-kim-chinh"/>
    <hyperlink ref="C294" r:id="rId687" display="https://www.facebook.com/p/Tu%E1%BB%95i-tr%E1%BA%BB-C%C3%B4ng-an-Th%C3%A1i-B%C3%ACnh-100068113789461/"/>
    <hyperlink ref="C295" r:id="rId688" display="https://thaibinh.gov.vn/van-ban-phap-luat/van-ban-dieu-hanh/ve-viec-cho-phep-uy-ban-nhan-dan-xa-hong-linh-huyen-hung-ha-.html"/>
    <hyperlink ref="C296" r:id="rId689" display="https://www.facebook.com/ConganxaMinhTan/"/>
    <hyperlink ref="C297" r:id="rId690" display="https://minhtan.kienxuong.thaibinh.gov.vn/"/>
    <hyperlink ref="C298" r:id="rId691" display="https://www.facebook.com/tuoitreconganhuyenvanquan/"/>
    <hyperlink ref="C299" r:id="rId692" display="https://donghy.thainguyen.gov.vn/xa-van-lang"/>
    <hyperlink ref="C300" r:id="rId693" display="https://www.facebook.com/p/Tu%E1%BB%95i-tr%E1%BA%BB-C%C3%B4ng-an-Th%C3%A1i-B%C3%ACnh-100068113789461/"/>
    <hyperlink ref="C301" r:id="rId694" display="https://doclap.hungha.thaibinh.gov.vn/quye-t-di-nh-ban-ha-nh-quy-di-nh-ve-thu-c-hie-n-ne-p-so-ng-van-ho-a-tren-di-a-ba-n-ti-nh-tha-i-bi-nh.html"/>
    <hyperlink ref="C303" r:id="rId695" display="https://hungha.thaibinh.gov.vn/tin-tuc/tin-tong-hop/h13.html"/>
    <hyperlink ref="C305" r:id="rId696" display="https://thaibinh.gov.vn/van-ban-phap-luat/van-ban-dieu-hanh/ve-viec-cho-phep-uy-ban-nhan-dan-xa-minh-hoa-huyen-hung-ha-s.html"/>
    <hyperlink ref="C307" r:id="rId697" display="https://thaibinh.gov.vn/van-ban-phap-luat/van-ban-dieu-hanh/ve-viec-cho-phep-uy-ban-nhan-dan-xa-hong-minh-huyen-hung-ha-.html?customDomain=thaibinh.gov.vn"/>
    <hyperlink ref="C309" r:id="rId698" display="https://donghung.thaibinh.gov.vn/"/>
    <hyperlink ref="C311" r:id="rId699" display="https://thaibinh.gov.vn/van-ban-phap-luat/van-ban-dieu-hanh/ve-viec-cho-phep-uy-ban-nhan-dan-xa-do-luong-huyen-dong-hung.html"/>
    <hyperlink ref="C313" r:id="rId700" display="https://thaibinh.gov.vn/van-ban-phap-luat/van-ban-dieu-hanh/ve-viec-cho-phep-uy-ban-nhan-dan-xa-dong-phuong-huyen-dong-h.html"/>
    <hyperlink ref="C315" r:id="rId701" display="https://thaibinh.gov.vn/doanhnghiep/van-ban-phap-luat/van-ban-dieu-hanh/ve-viec-cho-phep-uy-ban-nhan-dan-xa-lien-giang-huyen-dong-hu.html"/>
    <hyperlink ref="C316" r:id="rId702" display="https://www.facebook.com/p/C%C3%B4ng-an-x%C3%A3-Ch%C3%A2u-S%C6%A1n-Qu%E1%BB%B3nh-Ph%E1%BB%A5-Th%C3%A1i-B%C3%ACnh-100064265732831/"/>
    <hyperlink ref="C317" r:id="rId703" display="https://thaibinh.gov.vn/van-ban-phap-luat/van-ban-dieu-hanh/ve-viec-cho-phep-uy-ban-nhan-dan-xa-an-chau-huyen-dong-hung-.html"/>
    <hyperlink ref="C318" r:id="rId704" display="https://www.facebook.com/CONGANDONGSON/"/>
    <hyperlink ref="C319" r:id="rId705" display="https://dongson.donghung.thaibinh.gov.vn/"/>
    <hyperlink ref="C320" r:id="rId706" display="https://www.facebook.com/p/C%C3%B4ng-an-x%C3%A3-%C4%90%C3%B4ng-C%C6%B0%E1%BB%9Dng-100071262357256/"/>
    <hyperlink ref="C321" r:id="rId707" display="https://donghung.thaibinh.gov.vn/danh-sach-xa-thi-tran/xa-dong-cuong"/>
    <hyperlink ref="C323" r:id="rId708" display="https://thaibinh.gov.vn/van-ban-phap-luat/ve-viec-cho-phep-uy-ban-nhan-dan-xa-phu-luong-huyen-dong-hun.html"/>
    <hyperlink ref="C324" r:id="rId709" display="https://www.facebook.com/61551797894176"/>
    <hyperlink ref="C325" r:id="rId710" display="https://thaibinh.gov.vn/van-ban-phap-luat/van-ban-dieu-hanh/ve-viec-cho-phep-uy-ban-nhan-dan-xa-me-linh-huyen-dong-hung-.html"/>
    <hyperlink ref="C326" r:id="rId711" display="https://www.facebook.com/p/Tu%E1%BB%95i-tr%E1%BA%BB-C%C3%B4ng-an-Th%C3%A1i-B%C3%ACnh-100068113789461/"/>
    <hyperlink ref="C327" r:id="rId712" display="https://thaibinh.gov.vn/van-ban-phap-luat/van-ban-tinh-uy/cho-phep-uy-ban-nhan-dan-xa-lo-giang-huyen-dong-hung-chuyen-.html?customDomain=thaibinh.gov.vn"/>
    <hyperlink ref="C329" r:id="rId713" display="https://donghung.thaibinh.gov.vn/danh-sach-xa-thi-tran/xa-dong-la"/>
    <hyperlink ref="C330" r:id="rId714" display="https://www.facebook.com/ConganxaMinhTan/"/>
    <hyperlink ref="C331" r:id="rId715" display="https://minhtan.kienxuong.thaibinh.gov.vn/"/>
    <hyperlink ref="C332" r:id="rId716" display="https://www.facebook.com/ConganxaDongXa/"/>
    <hyperlink ref="C333" r:id="rId717" display="https://donghung.thaibinh.gov.vn/danh-sach-xa-thi-tran/xa-dong-xa"/>
    <hyperlink ref="C334" r:id="rId718" display="https://www.facebook.com/p/C%C3%B4ng-an-x%C3%A3-Ch%C6%B0%C6%A1ng-D%C6%B0%C6%A1ng-100071680176951/?locale=be_BY"/>
    <hyperlink ref="C335" r:id="rId719" display="https://thaibinh.gov.vn/van-ban-phap-luat/van-ban-dieu-hanh/ve-viec-cho-phep-uy-ban-nhan-dan-xa-chuong-duong-huyen-dong-.html"/>
    <hyperlink ref="C336" r:id="rId720" display="https://www.facebook.com/p/C%C3%B4ng-an-x%C3%A3-Nguy%C3%AAn-X%C3%A1-%C4%90%C3%B4ng-H%C6%B0ng-Th%C3%A1i-B%C3%ACnh-100075874274651/"/>
    <hyperlink ref="C337" r:id="rId721" display="https://soxaydung.thaibinh.gov.vn/tin-tuc/-du-an-phat-trien-nha-o-thuong-mai-khu-dan-cu-thon-thai-xa-n.html"/>
    <hyperlink ref="C338" r:id="rId722" display="https://www.facebook.com/groups/PhongChau/?locale=vi_VN"/>
    <hyperlink ref="C339" r:id="rId723" display="https://thaibinh.gov.vn/van-ban-phap-luat/van-ban-tinh-uy/ubnd-xa-phong-chau-huyen-dong-hung-chuyen-muc-dich-su-dung-d.html"/>
    <hyperlink ref="C340" r:id="rId724" display="https://www.facebook.com/p/C%C3%B4ng-an-x%C3%A3-H%E1%BB%A3p-Ti%E1%BA%BFn-huy%E1%BB%87n-%C4%90%E1%BB%93ng-H%E1%BB%B7-t%E1%BB%89nh-Th%C3%A1i-Nguy%C3%AAn-100069418098218/"/>
    <hyperlink ref="C341" r:id="rId725" display="https://thaibinh.gov.vn/van-ban-phap-luat/van-ban-dieu-hanh/ve-viec-cho-phep-uy-ban-nhan-dan-xa-hop-tien-huyen-dong-hung.html"/>
    <hyperlink ref="C342" r:id="rId726" display="https://www.facebook.com/ConganxaHongViet/"/>
    <hyperlink ref="C343" r:id="rId727" display="https://donghung.thaibinh.gov.vn/danh-sach-xa-thi-tran/xa-hong-viet"/>
    <hyperlink ref="C345" r:id="rId728" display="https://donghung.thaibinh.gov.vn/"/>
    <hyperlink ref="C347" r:id="rId729" display="https://donghung.thaibinh.gov.vn/"/>
    <hyperlink ref="C348" r:id="rId730" display="https://www.facebook.com/ConganxaDongKinh/"/>
    <hyperlink ref="C349" r:id="rId731" display="https://donghung.thaibinh.gov.vn/danh-sach-xa-thi-tran/xa-dong-kinh"/>
    <hyperlink ref="C351" r:id="rId732" display="https://donghung.thaibinh.gov.vn/"/>
    <hyperlink ref="C352" r:id="rId733" display="https://www.facebook.com/p/Tu%E1%BB%95i-tr%E1%BA%BB-C%C3%B4ng-an-Th%C3%A1i-B%C3%ACnh-100068113789461/"/>
    <hyperlink ref="C353" r:id="rId734" display="https://donghung.thaibinh.gov.vn/danh-sach-xa-thi-tran/xa-thang-long"/>
    <hyperlink ref="C354" r:id="rId735" display="https://www.facebook.com/p/C%C3%B4ng-an-x%C3%A3-%C4%90%C3%B4ng-C%C3%A1c-100071387960428/"/>
    <hyperlink ref="C355" r:id="rId736" display="https://donghung.thaibinh.gov.vn/"/>
    <hyperlink ref="C356" r:id="rId737" display="https://www.facebook.com/conganxaPhuChau/"/>
    <hyperlink ref="C357" r:id="rId738" display="https://thaibinh.gov.vn/van-ban-phap-luat/van-ban-dieu-hanh/ve-viec-cho-phep-uy-ban-nhan-dan-xa-phu-chau-huyen-dong-hung.html"/>
    <hyperlink ref="C359" r:id="rId739" display="https://thaibinh.gov.vn/van-ban-phap-luat/van-ban-dieu-hanh/quyet-dinh-so-2897-qd-ubnd-ve-viec-cho-phep-uy-ban-nhan-dan-.html"/>
    <hyperlink ref="C360" r:id="rId740" display="https://www.facebook.com/groups/834857846538090/"/>
    <hyperlink ref="C361" r:id="rId741" display="https://donghung.thaibinh.gov.vn/gioi-thieu/so-do-to-chuc/dang-uy-H%C4%90ND-UBND-cac-xa-thi-tran"/>
    <hyperlink ref="C362" r:id="rId742" display="https://www.facebook.com/p/C%C3%B4ng-an-x%C3%A3-%C4%90%C3%B4ng-T%C3%A2n-Huy%E1%BB%87n-%C4%90%C3%B4ng-H%C6%B0ng-100071699825487/"/>
    <hyperlink ref="C363" r:id="rId743" display="https://donghung.thaibinh.gov.vn/"/>
    <hyperlink ref="C364" r:id="rId744" display="https://www.facebook.com/ConganxaDongVinh/"/>
    <hyperlink ref="C365" r:id="rId745" display="https://donghung.thaibinh.gov.vn/danh-sach-xa-thi-tran/xa-dong-vinh"/>
    <hyperlink ref="C366" r:id="rId746" display="https://www.facebook.com/ConganxaDongVinh/"/>
    <hyperlink ref="C367" r:id="rId747" display="https://donghung.thaibinh.gov.vn/"/>
    <hyperlink ref="C369" r:id="rId748" display="https://donghung.thaibinh.gov.vn/gioi-thieu/so-do-to-chuc/dang-uy-H%C4%90ND-UBND-cac-xa-thi-tran"/>
    <hyperlink ref="C370" r:id="rId749" display="https://www.facebook.com/xabachdang/?locale=vi_VN"/>
    <hyperlink ref="C371" r:id="rId750" display="http://bachdang.tanuyen.binhduong.gov.vn/"/>
    <hyperlink ref="C373" r:id="rId751" display="https://donghung.thaibinh.gov.vn/danh-sach-xa-thi-tran/xa-trong-quan"/>
    <hyperlink ref="C374" r:id="rId752" display="https://www.facebook.com/322827476213987"/>
    <hyperlink ref="C375" r:id="rId753" display="https://vuthu.thaibinh.gov.vn/"/>
    <hyperlink ref="C376" r:id="rId754" display="https://www.facebook.com/ConganxaHongGiang/"/>
    <hyperlink ref="C377" r:id="rId755" display="https://thaibinh.gov.vn/van-ban-phap-luat/quyet-dinh-cho-phep-uy-ban-nhan-dan-xa-hong-giang-huyen-dong.html"/>
    <hyperlink ref="C378" r:id="rId756" display="https://www.facebook.com/100071042246293"/>
    <hyperlink ref="C379" r:id="rId757" display="https://thaibinh.gov.vn/"/>
    <hyperlink ref="C380" r:id="rId758" display="https://www.facebook.com/conganxaDongQuang/"/>
    <hyperlink ref="C381" r:id="rId759" display="https://thaibinh.gov.vn/van-ban-phap-luat/van-ban-dieu-hanh/ve-viec-cho-phep-uy-ban-nhan-dan-xa-dong-quang-huyen-dong-hu.html"/>
    <hyperlink ref="C383" r:id="rId760" display="https://thaibinh.gov.vn/van-ban-phap-luat/van-ban-dieu-hanh/ve-viec-cho-phep-uy-ban-nhan-dan-xa-dong-xuan-huyen-dong-hun.html?customDomain=thaibinh.gov.vn"/>
    <hyperlink ref="C384" r:id="rId761" display="https://www.facebook.com/p/Tu%E1%BB%95i-tr%E1%BA%BB-C%C3%B4ng-an-huy%E1%BB%87n-Th%C3%A1i-Th%E1%BB%A5y-100083773900284/?locale=cy_GB"/>
    <hyperlink ref="C385" r:id="rId762" display="https://donghung.thaibinh.gov.vn/danh-sach-xa-thi-tran/xa-dong-a"/>
    <hyperlink ref="C386" r:id="rId763" display="https://www.facebook.com/p/Tu%E1%BB%95i-tr%E1%BA%BB-C%C3%B4ng-an-Th%C3%A1i-B%C3%ACnh-100068113789461/"/>
    <hyperlink ref="C387" r:id="rId764" display="https://thaibinh.gov.vn/"/>
    <hyperlink ref="C389" r:id="rId765" display="https://thaibinh.gov.vn/van-ban-phap-luat/van-ban-dieu-hanh/ve-viec-cho-phep-uy-ban-nhan-dan-xa-dong-hoang-huyen-tien-ha.html"/>
    <hyperlink ref="C390" r:id="rId766" display="https://www.facebook.com/p/Tu%E1%BB%95i-tr%E1%BA%BB-C%C3%B4ng-an-Th%C3%A1i-B%C3%ACnh-100068113789461/"/>
    <hyperlink ref="C391" r:id="rId767" display="https://donghung.thaibinh.gov.vn/danh-sach-xa-thi-tran/xa-dong-duong"/>
    <hyperlink ref="C392" r:id="rId768" display="https://www.facebook.com/ConganxaDongXa/"/>
    <hyperlink ref="C393" r:id="rId769" display="https://donghung.thaibinh.gov.vn/"/>
    <hyperlink ref="C394" r:id="rId770" display="https://www.facebook.com/XaDongPhuDongHungThaiBinh/"/>
    <hyperlink ref="C395" r:id="rId771" display="https://dongphu.binhphuoc.gov.vn/vi/co-cau-to-chuc/"/>
    <hyperlink ref="C397" r:id="rId772" display="https://diemdien.thaithuy.thaibinh.gov.vn/"/>
    <hyperlink ref="C398" r:id="rId773" display="https://www.facebook.com/p/Tu%E1%BB%95i-tr%E1%BA%BB-C%C3%B4ng-an-huy%E1%BB%87n-Th%C3%A1i-Th%E1%BB%A5y-100083773900284/"/>
    <hyperlink ref="C399" r:id="rId774" display="https://thaithuy.thaibinh.gov.vn/"/>
    <hyperlink ref="C400" r:id="rId775" display="https://www.facebook.com/p/Tu%E1%BB%95i-tr%E1%BA%BB-C%C3%B4ng-an-huy%E1%BB%87n-Th%C3%A1i-Th%E1%BB%A5y-100083773900284/"/>
    <hyperlink ref="C401" r:id="rId776" display="https://thaibinh.gov.vn/van-ban-phap-luat/van-ban-dieu-hanh/ve-viec-cho-phep-uy-ban-nhan-dan-xa-thuy-truong-huyen-thai-t.html"/>
    <hyperlink ref="C402" r:id="rId777" display="https://www.facebook.com/p/C%C3%B4ng-an-x%C3%A3-Qu%E1%BB%B3nh-H%E1%BB%93ng-huy%E1%BB%87n-Qu%E1%BB%B3nh-Ph%E1%BB%A5-t%E1%BB%89nh-Th%C3%A1i-B%C3%ACnh-100054208164938/"/>
    <hyperlink ref="C403" r:id="rId778" display="https://quynhphu.thaibinh.gov.vn/"/>
    <hyperlink ref="C405" r:id="rId779" display="https://thaithuy.thaibinh.gov.vn/gioi-thieu/dia-diem-tham-quan/vui-choi-giai-tri"/>
    <hyperlink ref="C406" r:id="rId780" display="https://www.facebook.com/p/Tu%E1%BB%95i-tr%E1%BA%BB-C%C3%B4ng-an-huy%E1%BB%87n-Th%C3%A1i-Th%E1%BB%A5y-100083773900284/"/>
    <hyperlink ref="C407" r:id="rId781" display="https://thaibinh.gov.vn/van-ban-phap-luat/van-ban-dieu-hanh/ve-viec-cho-phep-uy-ban-nhan-dan-xa-thuy-trinh-huyen-thai-th.html"/>
    <hyperlink ref="C409" r:id="rId782" display="https://thuyquynh.thaithuy.thaibinh.gov.vn/"/>
    <hyperlink ref="C410" r:id="rId783" display="https://www.facebook.com/p/Tu%E1%BB%95i-tr%E1%BA%BB-C%C3%B4ng-an-huy%E1%BB%87n-Th%C3%A1i-Th%E1%BB%A5y-100083773900284/"/>
    <hyperlink ref="C411" r:id="rId784" display="https://dongtrieu.quangninh.gov.vn/Trang/ChiTietBVGioiThieu.aspx?bvid=207"/>
    <hyperlink ref="C412" r:id="rId785" display="https://www.facebook.com/p/Tu%E1%BB%95i-tr%E1%BA%BB-C%C3%B4ng-an-huy%E1%BB%87n-Th%C3%A1i-Th%E1%BB%A5y-100083773900284/"/>
    <hyperlink ref="C413" r:id="rId786" display="https://thaibinh.gov.vn/van-ban-phap-luat/van-ban-dieu-hanh/cho-phep-uy-ban-nhan-dan-xa-thuy-ninh-huyen-thai-thuy-chuyen.html"/>
    <hyperlink ref="C414" r:id="rId787" display="https://www.facebook.com/p/Tu%E1%BB%95i-tr%E1%BA%BB-C%C3%B4ng-an-huy%E1%BB%87n-Th%C3%A1i-Th%E1%BB%A5y-100083773900284/"/>
    <hyperlink ref="C415" r:id="rId788" display="https://thaithuy.thaibinh.gov.vn/"/>
    <hyperlink ref="C416" r:id="rId789" display="https://www.facebook.com/p/Tu%E1%BB%95i-tr%E1%BA%BB-C%C3%B4ng-an-huy%E1%BB%87n-Th%C3%A1i-Th%E1%BB%A5y-100083773900284/?locale=cy_GB"/>
    <hyperlink ref="C417" r:id="rId790" display="https://thaithuy.thaibinh.gov.vn/"/>
    <hyperlink ref="C418" r:id="rId791" display="https://www.facebook.com/p/C%C3%B4ng-an-x%C3%A3-Th%E1%BB%A5y-V%C4%83n-100079410619792/"/>
    <hyperlink ref="C419" r:id="rId792" display="https://thaithuy.thaibinh.gov.vn/"/>
    <hyperlink ref="C421" r:id="rId793" display="https://thuyxuan.thaithuy.thaibinh.gov.vn/thong-bao-cua-uy-ban-nhan-dan-xa-thuy-xuan-ve-niem-yet-cong-khai-danh-muc-thu-tuc-hanh-chinh-duoc-chuan-hoa-trong-linh-vuc-van-hoa-the-thao-va-du-lich.html"/>
    <hyperlink ref="C422" r:id="rId794" display="https://www.facebook.com/p/Tu%E1%BB%95i-tr%E1%BA%BB-C%C3%B4ng-an-huy%E1%BB%87n-Th%C3%A1i-Th%E1%BB%A5y-100083773900284/"/>
    <hyperlink ref="C423" r:id="rId795" display="https://thaibinh.gov.vn/van-ban-phap-luat/van-ban-tinh-uy/cho-phep-uy-ban-nhan-dan-xa-thuy-duong-huyen-thai-thuy-chuye.html?customDomain=thaibinh.gov.vn"/>
    <hyperlink ref="C424" r:id="rId796" display="https://www.facebook.com/p/Tu%E1%BB%95i-tr%E1%BA%BB-C%C3%B4ng-an-huy%E1%BB%87n-Th%C3%A1i-Th%E1%BB%A5y-100083773900284/"/>
    <hyperlink ref="C425" r:id="rId797" display="https://thaithuy.thaibinh.gov.vn/"/>
    <hyperlink ref="C426" r:id="rId798" display="https://www.facebook.com/p/Tu%E1%BB%95i-tr%E1%BA%BB-C%C3%B4ng-an-huy%E1%BB%87n-Th%C3%A1i-Th%E1%BB%A5y-100083773900284/"/>
    <hyperlink ref="C427" r:id="rId799" display="https://thaithuy.thaibinh.gov.vn/"/>
    <hyperlink ref="C428" r:id="rId800" display="https://www.facebook.com/p/Tu%E1%BB%95i-tr%E1%BA%BB-C%C3%B4ng-an-huy%E1%BB%87n-Th%C3%A1i-Th%E1%BB%A5y-100083773900284/"/>
    <hyperlink ref="C429" r:id="rId801" display="https://thaithuy.thaibinh.gov.vn/"/>
    <hyperlink ref="C430" r:id="rId802" display="https://www.facebook.com/p/Tu%E1%BB%95i-tr%E1%BA%BB-C%C3%B4ng-an-huy%E1%BB%87n-Th%C3%A1i-Th%E1%BB%A5y-100083773900284/"/>
    <hyperlink ref="C431" r:id="rId803" display="https://thuydan.thaithuy.thaibinh.gov.vn/"/>
    <hyperlink ref="C433" r:id="rId804" display="https://thaithuy.thaibinh.gov.vn/"/>
    <hyperlink ref="C435" r:id="rId805" display="https://thaithuy.thaibinh.gov.vn/"/>
    <hyperlink ref="C436" r:id="rId806" display="https://www.facebook.com/p/Tu%E1%BB%95i-tr%E1%BA%BB-C%C3%B4ng-an-huy%E1%BB%87n-Th%C3%A1i-Th%E1%BB%A5y-100083773900284/"/>
    <hyperlink ref="C437" r:id="rId807" display="https://thaibinh.gov.vn/van-ban-phap-luat/van-ban-tinh-uy/cho-phep-uy-ban-nhan-dan-xa-thuy-duong-huyen-thai-thuy-chuye.html?customDomain=thaibinh.gov.vn"/>
    <hyperlink ref="C438" r:id="rId808" display="https://www.facebook.com/p/Tu%E1%BB%95i-tr%E1%BA%BB-C%C3%B4ng-an-huy%E1%BB%87n-Th%C3%A1i-Th%E1%BB%A5y-100083773900284/"/>
    <hyperlink ref="C439" r:id="rId809" display="https://thaibinh.gov.vn/van-ban-phap-luat/van-ban-dieu-hanh/ve-viec-cho-phep-uy-ban-nhan-dan-xa-thuy-lien-huyen-thai-thu.html?customDomain=thaibinh.gov.vn"/>
    <hyperlink ref="C441" r:id="rId810" display="https://thaibinh.gov.vn/van-ban-phap-luat/van-ban-dieu-hanh/ve-viec-cho-phep-uy-ban-nhan-dan-xa-thuy-duyen-huyen-thai-th.html"/>
    <hyperlink ref="C442" r:id="rId811" display="https://www.facebook.com/p/Tu%E1%BB%95i-tr%E1%BA%BB-C%C3%B4ng-an-huy%E1%BB%87n-Th%C3%A1i-Th%E1%BB%A5y-100083773900284/"/>
    <hyperlink ref="C444" r:id="rId812" display="https://www.facebook.com/p/Tu%E1%BB%95i-tr%E1%BA%BB-C%C3%B4ng-an-huy%E1%BB%87n-Th%C3%A1i-Th%E1%BB%A5y-100083773900284/"/>
    <hyperlink ref="C445" r:id="rId813" display="https://thaithuy.thaibinh.gov.vn/"/>
    <hyperlink ref="C446" r:id="rId814" display="https://www.facebook.com/p/C%C3%B4ng-an-x%C3%A3-TH%E1%BB%A4Y-S%C6%A0N-100072107333325/"/>
    <hyperlink ref="C447" r:id="rId815" display="https://thuyson.thaithuy.thaibinh.gov.vn/"/>
    <hyperlink ref="C448" r:id="rId816" display="https://www.facebook.com/p/Tu%E1%BB%95i-tr%E1%BA%BB-C%C3%B4ng-an-huy%E1%BB%87n-Th%C3%A1i-Th%E1%BB%A5y-100083773900284/"/>
    <hyperlink ref="C449" r:id="rId817" display="https://thaithuy.thaibinh.gov.vn/"/>
    <hyperlink ref="C450" r:id="rId818" display="https://www.facebook.com/p/C%C3%B4ng-an-x%C3%A3-Th%C3%A1i-Th%C6%B0%E1%BB%A3ng-100071836983313/"/>
    <hyperlink ref="C451" r:id="rId819" display="https://thaibinh.gov.vn/van-ban-phap-luat/van-ban-dieu-hanh/cho-phep-uy-ban-nhan-dan-xa-thai-thuong-huyen-thai-thuy-su-d.html"/>
    <hyperlink ref="C452" r:id="rId820" display="https://www.facebook.com/p/Tu%E1%BB%95i-tr%E1%BA%BB-C%C3%B4ng-an-Th%C3%A1i-B%C3%ACnh-100068113789461/"/>
    <hyperlink ref="C453" r:id="rId821" display="https://thaithuy.thaibinh.gov.vn/"/>
    <hyperlink ref="C454" r:id="rId822" display="https://www.facebook.com/p/Tu%E1%BB%95i-tr%E1%BA%BB-C%C3%B4ng-an-huy%E1%BB%87n-Th%C3%A1i-Th%E1%BB%A5y-100083773900284/"/>
    <hyperlink ref="C455" r:id="rId823" display="https://thaithuy.thaibinh.gov.vn/"/>
    <hyperlink ref="C456" r:id="rId824" display="https://www.facebook.com/p/C%C3%B4ng-an-x%C3%A3-Th%C3%A1i-D%C6%B0%C6%A1ng-B%C3%ACnh-Giang-H%E1%BA%A3i-D%C6%B0%C6%A1ng-100066911606935/"/>
    <hyperlink ref="C457" r:id="rId825" display="https://thaibinh.gov.vn/van-ban-phap-luat/van-ban-tinh-uy/cho-phep-uy-ban-nhan-dan-xa-thuy-duong-huyen-thai-thuy-chuye.html?customDomain=thaibinh.gov.vn"/>
    <hyperlink ref="C458" r:id="rId826" display="https://www.facebook.com/CommunePolice/"/>
    <hyperlink ref="C459" r:id="rId827" display="https://thaibinh.gov.vn/van-ban-phap-luat/van-ban-dieu-hanh/ve-viec-cho-phep-uy-ban-nhan-dan-xa-thai-giang-huyen-thai-th.html"/>
    <hyperlink ref="C460" r:id="rId828" display="https://www.facebook.com/p/Truy%E1%BB%81n-th%C3%B4ng-Th%C3%A1i-H%C3%B2a-100057187671239/"/>
    <hyperlink ref="C461" r:id="rId829" display="https://hoaan.thaithuy.thaibinh.gov.vn/"/>
    <hyperlink ref="C462" r:id="rId830" display="https://www.facebook.com/p/Tu%E1%BB%95i-tr%E1%BA%BB-C%C3%B4ng-an-Th%C3%A1i-B%C3%ACnh-100068113789461/"/>
    <hyperlink ref="C463" r:id="rId831" display="https://thaison.hiephoa.bacgiang.gov.vn/"/>
    <hyperlink ref="C465" r:id="rId832" display="https://kienxuong.thaibinh.gov.vn/"/>
    <hyperlink ref="C466" r:id="rId833" display="https://www.facebook.com/p/Tu%E1%BB%95i-tr%E1%BA%BB-C%C3%B4ng-an-Th%C3%A1i-B%C3%ACnh-100068113789461/"/>
    <hyperlink ref="C467" r:id="rId834" display="https://thaithuy.thaibinh.gov.vn/"/>
    <hyperlink ref="C469" r:id="rId835" display="https://thaiphuc.thaithuy.thaibinh.gov.vn/"/>
    <hyperlink ref="C470" r:id="rId836" display="https://www.facebook.com/ConganxaThaiHung/"/>
    <hyperlink ref="C471" r:id="rId837" display="https://thaihung.thaithuy.thaibinh.gov.vn/"/>
    <hyperlink ref="C472" r:id="rId838" display="https://www.facebook.com/ConganxaThaiDo/"/>
    <hyperlink ref="C473" r:id="rId839" display="https://thaibinh.gov.vn/van-ban-phap-luat/van-ban-dieu-hanh/cho-phep-ubnd-xa-thai-do-huyen-thai-thuy-chuyen-muc-dich-su-.html"/>
    <hyperlink ref="C474" r:id="rId840" display="https://www.facebook.com/p/Tu%E1%BB%95i-tr%E1%BA%BB-C%C3%B4ng-an-huy%E1%BB%87n-Th%C3%A1i-Th%E1%BB%A5y-100083773900284/"/>
    <hyperlink ref="C475" r:id="rId841" display="https://thaibinh.gov.vn/van-ban-phap-luat/van-ban-dieu-hanh/ve-viec-cho-phep-uy-ban-nhan-dan-xa-thai-xuyen-huyen-thai-th.html"/>
    <hyperlink ref="C476" r:id="rId842" display="https://www.facebook.com/p/Tu%E1%BB%95i-tr%E1%BA%BB-C%C3%B4ng-an-Th%C3%A1i-B%C3%ACnh-100068113789461/"/>
    <hyperlink ref="C477" r:id="rId843" display="https://thaithuy.thaibinh.gov.vn/"/>
    <hyperlink ref="C478" r:id="rId844" display="https://www.facebook.com/p/%C4%90o%C3%A0n-thanh-ni%C3%AAn-M%E1%BB%B9-L%E1%BB%99c-100071965220629/"/>
    <hyperlink ref="C479" r:id="rId845" display="https://thaibinh.gov.vn/van-ban-phap-luat/van-ban-dieu-hanh/ve-viec-cho-phep-ubnd-xa-my-loc-huyen-thai-thuy-su-dung-dat-.html"/>
    <hyperlink ref="C481" r:id="rId846" display="https://thaithuy.thaibinh.gov.vn/"/>
    <hyperlink ref="C483" r:id="rId847" display="https://thuanthanh.thaithuy.thaibinh.gov.vn/"/>
    <hyperlink ref="C484" r:id="rId848" display="https://www.facebook.com/p/Tu%E1%BB%95i-tr%E1%BA%BB-C%C3%B4ng-an-Th%C3%A1i-B%C3%ACnh-100068113789461/"/>
    <hyperlink ref="C485" r:id="rId849" display="https://thaihoc.baolam.caobang.gov.vn/kinh-te-xa-hoi/uy-ban-nhan-dan-xa-thai-hoc-935029"/>
    <hyperlink ref="C486" r:id="rId850" display="https://www.facebook.com/groups/255866228298378/"/>
    <hyperlink ref="C487" r:id="rId851" display="https://thaithinh.thaithuy.thaibinh.gov.vn/"/>
    <hyperlink ref="C488" r:id="rId852" display="https://www.facebook.com/p/Tu%E1%BB%95i-tr%E1%BA%BB-C%C3%B4ng-an-Th%C3%A1i-B%C3%ACnh-100068113789461/"/>
    <hyperlink ref="C489" r:id="rId853" display="https://thuanthanh.thaithuy.thaibinh.gov.vn/"/>
    <hyperlink ref="C490" r:id="rId854" display="https://www.facebook.com/p/Tu%E1%BB%95i-tr%E1%BA%BB-C%C3%B4ng-an-Th%C3%A1i-B%C3%ACnh-100068113789461/"/>
    <hyperlink ref="C491" r:id="rId855" display="https://thaitho.thaithuy.thaibinh.gov.vn/"/>
    <hyperlink ref="C492" r:id="rId856" display="https://www.facebook.com/p/C%C3%B4ng-an-Th%E1%BB%8B-Tr%E1%BA%A5n-Ti%E1%BB%81n-H%E1%BA%A3i-100076515901655/"/>
    <hyperlink ref="C493" r:id="rId857" display="https://tienhai.thaibinh.gov.vn/"/>
    <hyperlink ref="C494" r:id="rId858" display="https://www.facebook.com/CONGANXADONGHAI/"/>
    <hyperlink ref="C495" r:id="rId859" display="https://www.quangninh.gov.vn/donvi/huyentienyen/Trang/ChiTietBVGioiThieu.aspx?bvid=67"/>
    <hyperlink ref="C497" r:id="rId860" display="https://dongtra.tienhai.thaibinh.gov.vn/"/>
    <hyperlink ref="C498" r:id="rId861" display="https://www.facebook.com/p/Tu%E1%BB%95i-tr%E1%BA%BB-C%C3%B4ng-an-Th%C3%A1i-B%C3%ACnh-100068113789461/"/>
    <hyperlink ref="C499" r:id="rId862" display="https://www.quangninh.gov.vn/"/>
    <hyperlink ref="C500" r:id="rId863" display="https://www.facebook.com/people/C%C3%B4ng-an-x%C3%A3-%C4%90%C3%B4ng-Qu%C3%BD/100072017245906/"/>
    <hyperlink ref="C501" r:id="rId864" display="https://dongquy.tienhai.thaibinh.gov.vn/"/>
    <hyperlink ref="C502" r:id="rId865" display="https://www.facebook.com/p/C%C3%B4ng-an-x%C3%A3-V%C5%A9-L%C4%83ng-100072224777383/"/>
    <hyperlink ref="C503" r:id="rId866" display="https://thaibinh.gov.vn/doanhnghiep/van-ban-phap-luat/van-ban-dieu-hanh/ve-viec-cho-phep-uy-ban-nhan-dan-xa-vu-lang-huyen-tien-hai-c.html"/>
    <hyperlink ref="C504" r:id="rId867" display="https://www.facebook.com/p/Tu%E1%BB%95i-tr%E1%BA%BB-C%C3%B4ng-an-Th%C3%A1i-B%C3%ACnh-100068113789461/"/>
    <hyperlink ref="C505" r:id="rId868" display="https://thaibinh.gov.vn/van-ban-phap-luat/van-ban-dieu-hanh/ve-viec-cho-phep-uy-ban-nhan-dan-xa-dong-xuyen-huyen-tien-ha.html"/>
    <hyperlink ref="C507" r:id="rId869" display="https://congan.thaibinh.gov.vn/tin-hoat-dong-cua-catp/nguoi-tot-viec-tot/uy-ban-nhan-dan-xa-tay-luong-huyen-tien-hai-ra-mat-02-mo-hin.html"/>
    <hyperlink ref="C508" r:id="rId870" display="https://www.facebook.com/p/X%C3%A3-T%C3%A2y-Ninh-Huy%E1%BB%87n-Ti%E1%BB%81n-H%E1%BA%A3i-T%E1%BB%89nh-Th%C3%A1i-B%C3%ACnh-100083339912531/"/>
    <hyperlink ref="C509" r:id="rId871" display="https://www.tayninh.gov.vn/"/>
    <hyperlink ref="C510" r:id="rId872" display="https://www.facebook.com/p/Tu%E1%BB%95i-tr%E1%BA%BB-C%C3%B4ng-an-Th%C3%A1i-B%C3%ACnh-100068113789461/"/>
    <hyperlink ref="C511" r:id="rId873" display="https://dongtrung.tienhai.thaibinh.gov.vn/uy-ban-nhan-dan-xa-dong-trung-041757.html"/>
    <hyperlink ref="C513" r:id="rId874" display="https://thaibinh.gov.vn/van-ban-phap-luat/van-ban-dieu-hanh/ve-viec-cho-phep-uy-ban-nhan-dan-xa-dong-hoang-huyen-tien-ha.html"/>
    <hyperlink ref="C514" r:id="rId875" display="https://www.facebook.com/p/Tu%E1%BB%95i-tr%E1%BA%BB-C%C3%B4ng-an-Th%C3%A1i-B%C3%ACnh-100068113789461/"/>
    <hyperlink ref="C515" r:id="rId876" display="https://thaibinh.gov.vn/van-ban-phap-luat/van-ban-dieu-hanh/cho-phep-uy-ban-nhan-dan-xa-vu-tien-huyen-vu-thu-chuyen-muc-.html?customDomain=thaibinh.gov.vn"/>
    <hyperlink ref="C516" r:id="rId877" display="https://www.facebook.com/p/X%C3%A3-T%C3%A2y-Ninh-Huy%E1%BB%87n-Ti%E1%BB%81n-H%E1%BA%A3i-T%E1%BB%89nh-Th%C3%A1i-B%C3%ACnh-100083339912531/"/>
    <hyperlink ref="C517" r:id="rId878" display="https://thaibinh.gov.vn/van-ban-phap-luat/van-ban-dieu-hanh/ve-viec-cho-phep-uy-ban-nhan-dan-xa-tay-giang-huyen-tien-hai.html?customDomain=thaibinh.gov.vn"/>
    <hyperlink ref="C518" r:id="rId879" display="https://www.facebook.com/100071042246293"/>
    <hyperlink ref="C519" r:id="rId880" display="https://thaibinh.gov.vn/"/>
    <hyperlink ref="C520" r:id="rId881" display="https://www.facebook.com/p/Tu%E1%BB%95i-tr%E1%BA%BB-C%C3%B4ng-an-Th%C3%A1i-B%C3%ACnh-100068113789461/"/>
    <hyperlink ref="C521" r:id="rId882" display="https://kienxuong.thaibinh.gov.vn/cac-don-vi-hanh-chinh/xa-vu-ninh"/>
    <hyperlink ref="C522" r:id="rId883" display="https://www.facebook.com/Tayson.kienxuong.thaibinh/"/>
    <hyperlink ref="C523" r:id="rId884" display="https://thaibinh.gov.vn/van-ban-phap-luat/van-ban-dieu-hanh/ve-viec-cho-phep-uy-ban-nhan-dan-xa-tay-son-huyen-kien-xuong.html"/>
    <hyperlink ref="C525" r:id="rId885" display="https://thaibinh.gov.vn/van-ban-phap-luat/van-ban-dieu-hanh/ve-viec-cho-phep-uy-ban-nhan-dan-xa-dong-co-huyen-tien-hai-c.html"/>
    <hyperlink ref="C526" r:id="rId886" display="https://www.facebook.com/p/C%C3%B4ng-an-x%C3%A3-T%C3%A2y-Giang-100072489274631/"/>
    <hyperlink ref="C527" r:id="rId887" display="https://thaibinh.gov.vn/van-ban-phap-luat/van-ban-dieu-hanh/ve-viec-cho-phep-uy-ban-nhan-dan-xa-tay-giang-huyen-tien-hai.html"/>
    <hyperlink ref="C529" r:id="rId888" display="https://donglam.tienhai.thaibinh.gov.vn/"/>
    <hyperlink ref="C530" r:id="rId889" display="https://www.facebook.com/p/UBND-x%C3%A3-Ph%C6%B0%C6%A1ng-C%C3%B4ng-100070352318466/"/>
    <hyperlink ref="C531" r:id="rId890" display="https://thaibinh.gov.vn/"/>
    <hyperlink ref="C532" r:id="rId891" display="https://www.facebook.com/p/Tu%E1%BB%95i-tr%E1%BA%BB-C%C3%B4ng-an-th%E1%BB%8B-x%C3%A3-S%C6%A1n-T%C3%A2y-100040884909606/"/>
    <hyperlink ref="C533" r:id="rId892" display="https://thaibinh.gov.vn/van-ban-phap-luat/van-ban-dieu-hanh/ve-viec-cho-phep-uy-ban-nhan-dan-xa-tay-phong-huyen-tien-hai.html"/>
    <hyperlink ref="C534" r:id="rId893" display="https://www.facebook.com/p/C%C3%B4ng-an-x%C3%A3-T%C3%A2y-Ti%E1%BA%BFn-Ti%E1%BB%81n-H%E1%BA%A3i-Th%C3%A1i-B%C3%ACnh-100062863974205/?locale=sl_SI"/>
    <hyperlink ref="C535" r:id="rId894" display="https://thaibinh.gov.vn/van-ban-phap-luat/van-ban-dieu-hanh/ve-viec-cho-phep-uy-ban-nhan-dan-xa-tay-tien-chuyen-muc-dich.html"/>
    <hyperlink ref="C536" r:id="rId895" display="https://www.facebook.com/p/Tu%E1%BB%95i-tr%E1%BA%BB-C%C3%B4ng-an-huy%E1%BB%87n-Th%C3%A1i-Th%E1%BB%A5y-100083773900284/"/>
    <hyperlink ref="C537" r:id="rId896" display="https://namcuong.tienhai.thaibinh.gov.vn/"/>
    <hyperlink ref="C538" r:id="rId897" display="https://www.facebook.com/p/C%C3%B4ng-an-x%C3%A3-V%C3%A2n-Tr%C6%B0%E1%BB%9Dng-Ti%E1%BB%81n-H%E1%BA%A3i-Th%C3%A1i-B%C3%ACnh-100072158541042/"/>
    <hyperlink ref="C539" r:id="rId898" display="https://thaibinh.gov.vn/van-ban-phap-luat/van-ban-dieu-hanh/ve-viec-cho-phep-uy-ban-nhan-dan-xa-van-truong-huyen-tien-ha.html"/>
    <hyperlink ref="C540" r:id="rId899" display="https://www.facebook.com/p/Tu%E1%BB%95i-tr%E1%BA%BB-C%C3%B4ng-an-Th%C3%A1i-B%C3%ACnh-100068113789461/"/>
    <hyperlink ref="C541" r:id="rId900" display="https://thaibinh.gov.vn/van-ban-phap-luat/van-ban-dieu-hanh/cho-phep-ubnd-xa-nam-thang-huyen-tien-hai-su-dung-dat-de-thu.html"/>
    <hyperlink ref="C542" r:id="rId901" display="https://www.facebook.com/p/Tu%E1%BB%95i-tr%E1%BA%BB-C%C3%B4ng-an-Th%C3%A1i-B%C3%ACnh-100068113789461/"/>
    <hyperlink ref="C543" r:id="rId902" display="https://kienxuong.thaibinh.gov.vn/cac-don-vi-hanh-chinh/xa-nam-binh"/>
    <hyperlink ref="C544" r:id="rId903" display="https://www.facebook.com/p/C%C3%B4ng-An-X%C3%A3-B%E1%BA%AFc-H%E1%BA%A3i-100071327843931/"/>
    <hyperlink ref="C545" r:id="rId904" display="https://thaibinh.gov.vn/van-ban-phap-luat/van-ban-dieu-hanh/ve-viec-cho-phep-uy-ban-nhan-dan-xa-bac-hai-huyen-tien-hai-c.html"/>
    <hyperlink ref="C546" r:id="rId905" display="https://www.facebook.com/p/Tu%E1%BB%95i-tr%E1%BA%BB-C%C3%B4ng-an-huy%E1%BB%87n-Th%C3%A1i-Th%E1%BB%A5y-100083773900284/"/>
    <hyperlink ref="C547" r:id="rId906" display="https://thaibinh.gov.vn/van-ban-phap-luat/quyet-dinh-cho-phep-ubnd-xa-nam-thinh-huyen-tien-hai-duoc-su.html"/>
    <hyperlink ref="C548" r:id="rId907" display="https://www.facebook.com/congannamha.19.8.1945/"/>
    <hyperlink ref="C549" r:id="rId908" display="https://kienxuong.thaibinh.gov.vn/cac-don-vi-hanh-chinh/xa-nam-binh"/>
    <hyperlink ref="C550" r:id="rId909" display="https://www.facebook.com/NamHaiNew/"/>
    <hyperlink ref="C551" r:id="rId910" display="https://thaibinh.gov.vn/van-ban-phap-luat/van-ban-dieu-hanh/ve-viec-cho-phep-uy-ban-nhan-dan-xa-nam-thanh-huyen-tien-hai.html"/>
    <hyperlink ref="C552" r:id="rId911" display="https://www.facebook.com/p/C%C3%B4ng-an-x%C3%A3-Nam-Trung-100072050875000/"/>
    <hyperlink ref="C553" r:id="rId912" display="https://thaibinh.gov.vn/van-ban-phap-luat/van-ban-dieu-hanh/ve-viec-cho-phep-uy-ban-nhan-dan-xa-nam-trung-huyen-tien-hai.html"/>
    <hyperlink ref="C555" r:id="rId913" display="https://dichvucong.namdinh.gov.vn/portaldvc/KenhTin/dich-vu-cong-truc-tuyen.aspx?_dv=C78DE14F-E063-9CEE-026B-9F3F49675801"/>
    <hyperlink ref="C556" r:id="rId914" display="https://www.facebook.com/p/Tu%E1%BB%95i-tr%E1%BA%BB-C%C3%B4ng-an-Th%C3%A1i-B%C3%ACnh-100068113789461/"/>
    <hyperlink ref="C557" r:id="rId915" display="https://tienhai.thaibinh.gov.vn/"/>
    <hyperlink ref="C558" r:id="rId916" display="https://www.facebook.com/NamHaiNew/"/>
    <hyperlink ref="C559" r:id="rId917" display="https://thaibinh.gov.vn/van-ban-phap-luat/van-ban-dieu-hanh/ve-viec-cho-phep-uy-ban-nhan-dan-xa-nam-hai-huyen-tien-hai-d.html?customDomain=thaibinh.gov.vn"/>
    <hyperlink ref="C560" r:id="rId918" display="https://www.facebook.com/p/Tu%E1%BB%95i-tr%E1%BA%BB-C%C3%B4ng-an-Th%C3%A1i-B%C3%ACnh-100068113789461/"/>
    <hyperlink ref="C561" r:id="rId919" display="https://tienhai.thaibinh.gov.vn/"/>
    <hyperlink ref="C563" r:id="rId920" display="https://kienxuong.thaibinh.gov.vn/cac-don-vi-hanh-chinh/tt-thanh-ne"/>
    <hyperlink ref="C564" r:id="rId921" display="https://www.facebook.com/p/C%C3%B4ng-an-x%C3%A3-Tr%C3%A0-Giang-C%C3%B4ng-an-Huy%E1%BB%87n-Ki%E1%BA%BFn-X%C6%B0%C6%A1ng-100067087161929/"/>
    <hyperlink ref="C565" r:id="rId922" display="https://kienxuong.thaibinh.gov.vn/cac-don-vi-hanh-chinh/xa-tra-giang"/>
    <hyperlink ref="C566" r:id="rId923" display="https://www.facebook.com/Xaquoctuankienxuong/"/>
    <hyperlink ref="C567" r:id="rId924" display="https://kienxuong.thaibinh.gov.vn/cac-don-vi-hanh-chinh/xa-vu-tay"/>
    <hyperlink ref="C568" r:id="rId925" display="https://www.facebook.com/p/Tu%E1%BB%95i-tr%E1%BA%BB-C%C3%B4ng-an-Th%C3%A1i-B%C3%ACnh-100068113789461/"/>
    <hyperlink ref="C569" r:id="rId926" display="https://kienxuong.thaibinh.gov.vn/cac-don-vi-hanh-chinh/xa-an-binh"/>
    <hyperlink ref="C570" r:id="rId927" display="https://www.facebook.com/NguoiVuTay17/"/>
    <hyperlink ref="C571" r:id="rId928" display="https://thaibinh.gov.vn/van-ban-phap-luat/van-ban-tinh-uy/cho-phep-ubnd-xa-vu-tay-huyen-kien-xuong-su-dung-dat-de-thuc.html"/>
    <hyperlink ref="C573" r:id="rId929" display="https://dongtrieu.quangninh.gov.vn/Trang/ChiTietBVGioiThieu.aspx?bvid=219"/>
    <hyperlink ref="C574" r:id="rId930" display="https://www.facebook.com/p/Tu%E1%BB%95i-tr%E1%BA%BB-C%C3%B4ng-an-Th%C3%A1i-B%C3%ACnh-100068113789461/"/>
    <hyperlink ref="C575" r:id="rId931" display="https://kienxuong.thaibinh.gov.vn/cac-don-vi-hanh-chinh/xa-binh-nguyen"/>
    <hyperlink ref="C576" r:id="rId932" display="https://www.facebook.com/tuoitrecongansonla/"/>
    <hyperlink ref="C577" r:id="rId933" display="https://kienxuong.thaibinh.gov.vn/cac-don-vi-hanh-chinh/xa-vu-le"/>
    <hyperlink ref="C578" r:id="rId934" display="https://www.facebook.com/groups/214404515389326/"/>
    <hyperlink ref="C579" r:id="rId935" display="https://kienxuong.thaibinh.gov.vn/cac-don-vi-hanh-chinh/xa-le-loi"/>
    <hyperlink ref="C581" r:id="rId936" display="https://hungha.thaibinh.gov.vn/tin-tuc/kinh-te/hoi-doanh-nhan-tre-tinh-thai-binh-trao-tang-cong-trinh-ngoi-.html"/>
    <hyperlink ref="C583" r:id="rId937" display="https://kienxuong.thaibinh.gov.vn/cac-don-vi-hanh-chinh/xa-vu-le"/>
    <hyperlink ref="C585" r:id="rId938" display="https://kienxuong.thaibinh.gov.vn/cac-don-vi-hanh-chinh/xa-thanh-tan"/>
    <hyperlink ref="C587" r:id="rId939" display="https://kienxuong.thaibinh.gov.vn/cac-don-vi-hanh-chinh/xa-thuong-hien"/>
    <hyperlink ref="C588" r:id="rId940" display="https://www.facebook.com/p/Tu%E1%BB%95i-tr%E1%BA%BB-C%C3%B4ng-an-Th%C3%A1i-B%C3%ACnh-100068113789461/"/>
    <hyperlink ref="C589" r:id="rId941" display="https://kienxuong.thaibinh.gov.vn/cac-don-vi-hanh-chinh/xa-nam-cao"/>
    <hyperlink ref="C590" r:id="rId942" display="https://www.facebook.com/groups/332223766901920/"/>
    <hyperlink ref="C591" r:id="rId943" display="https://kienxuong.thaibinh.gov.vn/cac-don-vi-hanh-chinh/xa-dinh-phung"/>
    <hyperlink ref="C592" r:id="rId944" display="https://www.facebook.com/p/Tu%E1%BB%95i-tr%E1%BA%BB-C%C3%B4ng-an-Th%C3%A1i-B%C3%ACnh-100068113789461/"/>
    <hyperlink ref="C593" r:id="rId945" display="https://kienxuong.thaibinh.gov.vn/cac-don-vi-hanh-chinh/xa-vu-ninh"/>
    <hyperlink ref="C594" r:id="rId946" display="https://www.facebook.com/p/Tu%E1%BB%95i-tr%E1%BA%BB-C%C3%B4ng-an-Th%C3%A1i-B%C3%ACnh-100068113789461/"/>
    <hyperlink ref="C595" r:id="rId947" display="https://vuthu.thaibinh.gov.vn/"/>
    <hyperlink ref="C597" r:id="rId948" display="https://kienxuong.thaibinh.gov.vn/cac-don-vi-hanh-chinh/xa-quang-lich"/>
    <hyperlink ref="C598" r:id="rId949" display="https://www.facebook.com/p/CA-40-x%C3%A3-H%C3%B2a-B%C3%ACnh-V%C5%A9-Th%C6%B0-Th%C3%A1i-B%C3%ACnh-100063933038001/"/>
    <hyperlink ref="C599" r:id="rId950" display="https://kienxuong.thaibinh.gov.vn/cac-don-vi-hanh-chinh/xa-hoa-binh"/>
    <hyperlink ref="C600" r:id="rId951" display="https://www.facebook.com/p/Tu%E1%BB%95i-tr%E1%BA%BB-C%C3%B4ng-an-Th%C3%A1i-B%C3%ACnh-100068113789461/"/>
    <hyperlink ref="C601" r:id="rId952" display="https://kienxuong.thaibinh.gov.vn/cac-don-vi-hanh-chinh/xa-binh-minh"/>
    <hyperlink ref="C602" r:id="rId953" display="https://www.facebook.com/p/Tu%E1%BB%95i-tr%E1%BA%BB-C%C3%B4ng-an-Th%C3%A1i-B%C3%ACnh-100068113789461/"/>
    <hyperlink ref="C603" r:id="rId954" display="https://kienxuong.thaibinh.gov.vn/cac-don-vi-hanh-chinh/xa-vu-quy"/>
    <hyperlink ref="C604" r:id="rId955" display="https://www.facebook.com/tuoitreconganquangbinh/"/>
    <hyperlink ref="C605" r:id="rId956" display="https://kienxuong.thaibinh.gov.vn/cac-don-vi-hanh-chinh/xa-quang-binh"/>
    <hyperlink ref="C606" r:id="rId957" display="https://www.facebook.com/p/Tu%E1%BB%95i-tr%E1%BA%BB-C%C3%B4ng-an-huy%E1%BB%87n-Th%C3%A1i-Th%E1%BB%A5y-100083773900284/"/>
    <hyperlink ref="C607" r:id="rId958" display="https://kienxuong.thaibinh.gov.vn/tin-tuc/nong-thon-moi/xa-an-boi-to-chuc-le-don-bang-cong-nhan-xa-dat-chuan-quoc-gi.html"/>
    <hyperlink ref="C608" r:id="rId959" display="https://www.facebook.com/p/Tu%E1%BB%95i-tr%E1%BA%BB-C%C3%B4ng-an-Th%C3%A1i-B%C3%ACnh-100068113789461/"/>
    <hyperlink ref="C609" r:id="rId960" display="https://kienxuong.thaibinh.gov.vn/cac-don-vi-hanh-chinh/xa-vu-le"/>
    <hyperlink ref="C610" r:id="rId961" display="https://www.facebook.com/goicavuthangthaibinhcoba/"/>
    <hyperlink ref="C611" r:id="rId962" display="https://kienxuong.thaibinh.gov.vn/cac-don-vi-hanh-chinh/xa-vu-thang"/>
    <hyperlink ref="C612" r:id="rId963" display="https://www.facebook.com/p/Tu%E1%BB%95i-tr%E1%BA%BB-C%C3%B4ng-an-Th%C3%A1i-B%C3%ACnh-100068113789461/"/>
    <hyperlink ref="C613" r:id="rId964" display="https://kienxuong.thaibinh.gov.vn/cac-don-vi-hanh-chinh/xa-vu-cong"/>
    <hyperlink ref="C614" r:id="rId965" display="https://www.facebook.com/p/C%C3%B4ng-an-x%C3%A3-V%C5%A9-Ho%C3%A0-Ki%E1%BA%BFn-X%C6%B0%C6%A1ng-100071621916731/"/>
    <hyperlink ref="C615" r:id="rId966" display="https://kienxuong.thaibinh.gov.vn/cac-don-vi-hanh-chinh/xa-vu-hoa"/>
    <hyperlink ref="C617" r:id="rId967" display="https://haiha.quangninh.gov.vn/Trang/ChiTietBVGioiThieu.aspx?bvid=128"/>
    <hyperlink ref="C618" r:id="rId968" display="https://www.facebook.com/p/Tu%E1%BB%95i-tr%E1%BA%BB-C%C3%B4ng-an-Th%C3%A1i-B%C3%ACnh-100068113789461/"/>
    <hyperlink ref="C619" r:id="rId969" display="https://hungha.thaibinh.gov.vn/tin-tuc/tin-tuc-su-kien-noi-bat/huyen-hung-ha-cong-bo-thanh-lap-dang-bo-xa-quang-trung..html"/>
    <hyperlink ref="C620" r:id="rId970" display="https://www.facebook.com/p/Tu%E1%BB%95i-tr%E1%BA%BB-C%C3%B4ng-an-Th%C3%A1i-B%C3%ACnh-100068113789461/"/>
    <hyperlink ref="C621" r:id="rId971" display="https://donghung.thaibinh.gov.vn/"/>
    <hyperlink ref="C623" r:id="rId972" display="https://thaibinh.gov.vn/van-ban-phap-luat/van-ban-dieu-hanh/ve-viec-cho-phep-ubnd-xa-quang-hung-huyen-kien-xuong-chuyen-.html"/>
    <hyperlink ref="C625" r:id="rId973" display="https://vubinh.kienxuong.thaibinh.gov.vn/"/>
    <hyperlink ref="C626" r:id="rId974" display="https://www.facebook.com/ConganxaMinhTan/"/>
    <hyperlink ref="C627" r:id="rId975" display="https://minhtan.kienxuong.thaibinh.gov.vn/"/>
    <hyperlink ref="C628" r:id="rId976" display="https://www.facebook.com/p/Tu%E1%BB%95i-tr%E1%BA%BB-C%C3%B4ng-an-Th%C3%A1i-B%C3%ACnh-100068113789461/"/>
    <hyperlink ref="C629" r:id="rId977" display="https://kienxuong.thaibinh.gov.vn/cac-don-vi-hanh-chinh/xa-nam-binh"/>
    <hyperlink ref="C630" r:id="rId978" display="https://www.facebook.com/p/Tu%E1%BB%95i-tr%E1%BA%BB-C%C3%B4ng-an-Th%C3%A1i-B%C3%ACnh-100068113789461/"/>
    <hyperlink ref="C631" r:id="rId979" display="https://kienxuong.thaibinh.gov.vn/cac-don-vi-hanh-chinh/xa-binh-thanh"/>
    <hyperlink ref="C632" r:id="rId980" display="https://www.facebook.com/p/Tu%E1%BB%95i-tr%E1%BA%BB-C%C3%B4ng-an-Th%C3%A1i-B%C3%ACnh-100068113789461/"/>
    <hyperlink ref="C633" r:id="rId981" display="https://kienxuong.thaibinh.gov.vn/quy-hoach/quy-hoach-chuyen-de/xa-binh-dinh"/>
    <hyperlink ref="C635" r:id="rId982" display="https://kienxuong.thaibinh.gov.vn/cac-don-vi-hanh-chinh/xa-hong-tien"/>
    <hyperlink ref="C637" r:id="rId983" display="https://vuthu.thaibinh.gov.vn/"/>
    <hyperlink ref="C639" r:id="rId984" display="https://thaibinh.gov.vn/van-ban-phap-luat/van-ban-dieu-hanh/ve-viec-giao-dat-cho-uy-ban-nhan-dan-xa-hong-ly-huyen-vu-thu.html"/>
    <hyperlink ref="C640" r:id="rId985" display="https://www.facebook.com/p/Tu%E1%BB%95i-tr%E1%BA%BB-C%C3%B4ng-an-Th%C3%A1i-B%C3%ACnh-100068113789461/"/>
    <hyperlink ref="C641" r:id="rId986" display="https://vuthu.thaibinh.gov.vn/"/>
    <hyperlink ref="C642" r:id="rId987" display="https://www.facebook.com/giaoxuxuanhoa/"/>
    <hyperlink ref="C643" r:id="rId988" display="https://vuthu.thaibinh.gov.vn/gioi-thieu/dia-diem-tham-quan/khach-san"/>
    <hyperlink ref="C644" r:id="rId989" display="https://www.facebook.com/cahhiephoa/"/>
    <hyperlink ref="C645" r:id="rId990" display="https://www.quangninh.gov.vn/donvi/TXQuangYen/Trang/ChiTietBVGioiThieu.aspx?bvid=203"/>
    <hyperlink ref="C647" r:id="rId991" display="https://thaibinh.gov.vn/van-ban-phap-luat/van-ban-dieu-hanh/ve-viec-cho-phep-uy-ban-nhan-dan-xa-phuc-thanh-huyen-vu-thu-.html"/>
    <hyperlink ref="C649" r:id="rId992" display="https://thaibinh.gov.vn/van-ban-phap-luat/van-ban-dieu-hanh/ve-viec-cho-phep-ubnd-xa-tan-phong-huyen-vu-thu-su-dung-de-t.html"/>
    <hyperlink ref="C651" r:id="rId993" display="https://vuthu.thaibinh.gov.vn/tin-tuc/chinh-tri/xa-song-la-ng-minh-quang-do-ng-chi-chu-ti-ch-uy-ban-nhan-dan.html"/>
    <hyperlink ref="C653" r:id="rId994" display="https://thaibinh.gov.vn/van-ban-phap-luat/van-ban-dieu-hanh/ve-viec-cho-phep-uy-ban-nhan-dan-xa-tan-hoa-huyen-vu-thu-chu.html"/>
    <hyperlink ref="C654" r:id="rId995" display="https://www.facebook.com/p/Vi%E1%BB%87t-H%C3%B9ng-V%C5%A9-Th%C6%B0-100071958408893/"/>
    <hyperlink ref="C655" r:id="rId996" display="https://thaibinh.gov.vn/van-ban-phap-luat/van-ban-dieu-hanh/ve-viec-giao-dat-cho-uy-ban-nhan-dan-xa-viet-hung-huyen-vu-t.html"/>
    <hyperlink ref="C657" r:id="rId997" display="https://vuthu.thaibinh.gov.vn/tin-tuc/chinh-tri/hdnd-xa-minh-lang-nhie-m-ky-mo-i-to-chuc-ky-hop-thu-nhat.html"/>
    <hyperlink ref="C658" r:id="rId998" display="https://www.facebook.com/p/Minh-Khai-V%C5%A9-Th%C6%B0-100071429033720/"/>
    <hyperlink ref="C659" r:id="rId999" display="https://vuthu.thaibinh.gov.vn/tin-tuc/chinh-tri/hoi-dong-nhan-dan-xa-minh-khai-khoa-xx-to-chuc-ky-hop-thu-nh.html"/>
    <hyperlink ref="C661" r:id="rId1000" display="https://vuthu.thaibinh.gov.vn/"/>
    <hyperlink ref="C663" r:id="rId1001" display="https://sokhcn.thaibinh.gov.vn/thong-tin/cong-khai-minh-bach/quyet-dinh-so-3340-qd-ubnd-ngay-27-12-2021-cua-uy-ban-nhan-d.html"/>
    <hyperlink ref="C665" r:id="rId1002" display="https://vuthu.thaibinh.gov.vn/"/>
    <hyperlink ref="C666" r:id="rId1003" display="https://www.facebook.com/p/C%C3%B4ng-an-x%C3%A3-T%C3%A2n-L%E1%BA%ADp-V%C5%A9-Th%C6%B0-Th%C3%A1i-B%C3%ACnh-100071370459145/"/>
    <hyperlink ref="C667" r:id="rId1004" display="https://vuthu.thaibinh.gov.vn/tin-tuc/chinh-tri/hoi-dong-nhan-dan-xa-tan-lap-khoa-xx-ban-hanh-8-nghi-quyet-t.html"/>
    <hyperlink ref="C669" r:id="rId1005" display="https://vuthu.thaibinh.gov.vn/"/>
    <hyperlink ref="C670" r:id="rId1006" display="https://www.facebook.com/groups/2045495872347954/"/>
    <hyperlink ref="C671" r:id="rId1007" display="https://vuthu.thaibinh.gov.vn/"/>
    <hyperlink ref="C673" r:id="rId1008" display="https://vuthu.thaibinh.gov.vn/"/>
    <hyperlink ref="C674" r:id="rId1009" display="https://www.facebook.com/p/Tu%E1%BB%95i-tr%E1%BA%BB-C%C3%B4ng-an-Th%C3%A1i-B%C3%ACnh-100068113789461/"/>
    <hyperlink ref="C675" r:id="rId1010" display="https://vuthu.thaibinh.gov.vn/"/>
    <hyperlink ref="C677" r:id="rId1011" display="https://vuthu.thaibinh.gov.vn/"/>
    <hyperlink ref="C678" r:id="rId1012" display="https://www.facebook.com/p/CA-40-x%C3%A3-H%C3%B2a-B%C3%ACnh-V%C5%A9-Th%C6%B0-Th%C3%A1i-B%C3%ACnh-100063933038001/"/>
    <hyperlink ref="C679" r:id="rId1013" display="https://kienxuong.thaibinh.gov.vn/cac-don-vi-hanh-chinh/xa-hoa-binh"/>
    <hyperlink ref="C680" r:id="rId1014" display="https://www.facebook.com/p/C%C3%B4ng-an-x%C3%A3-Nguy%C3%AAn-X%C3%A1-%C4%90%C3%B4ng-H%C6%B0ng-Th%C3%A1i-B%C3%ACnh-100075874274651/"/>
    <hyperlink ref="C681" r:id="rId1015" display="https://soxaydung.thaibinh.gov.vn/tin-tuc/-du-an-phat-trien-nha-o-thuong-mai-khu-dan-cu-thon-thai-xa-n.html"/>
    <hyperlink ref="C682" r:id="rId1016" display="https://www.facebook.com/p/Tr%C6%B0%E1%BB%9Dng-Ti%E1%BB%83u-h%E1%BB%8Dc-Vi%E1%BB%87t-Thu%E1%BA%ADn-Huy%E1%BB%87n-V%C5%A9-Th%C6%B0-T%E1%BB%89nh-Th%C3%A1i-B%C3%ACnh-100027317997066/?locale=vi_VN"/>
    <hyperlink ref="C683" r:id="rId1017" display="https://vuthu.thaibinh.gov.vn/"/>
    <hyperlink ref="C685" r:id="rId1018" display="https://vuthu.thaibinh.gov.vn/"/>
    <hyperlink ref="C687" r:id="rId1019" display="https://vudoai.vuthu.thaibinh.gov.vn/"/>
    <hyperlink ref="C689" r:id="rId1020" display="https://thaibinh.gov.vn/van-ban-phap-luat/van-ban-dieu-hanh/cho-phep-uy-ban-nhan-dan-xa-vu-tien-huyen-vu-thu-chuyen-muc-.html?customDomain=thaibinh.gov.vn"/>
    <hyperlink ref="C691" r:id="rId1021" display="https://vuthu.thaibinh.gov.vn/"/>
    <hyperlink ref="C692" r:id="rId1022" display="https://www.facebook.com/p/Tu%E1%BB%95i-tr%E1%BA%BB-C%C3%B4ng-an-Th%C3%A1i-B%C3%ACnh-100068113789461/"/>
    <hyperlink ref="C693" r:id="rId1023" display="https://sotnmt.thaibinh.gov.vn/thong-tin-hanh-chinh-cong/van-ban/quyet-dinh-giao-dat/vv-giao-dat-cho-ubnd-xa-duy-nhat-huyen-vu-thu-de-thuc-hien-q.html"/>
    <hyperlink ref="C694" r:id="rId1024" display="https://www.facebook.com/p/H%E1%BB%93ng-Phong-V%C5%A9-Th%C6%B0-Th%C3%A1i-B%C3%ACnh-100071349681937/"/>
    <hyperlink ref="C695" r:id="rId1025" display="https://vuthu.thaibinh.gov.vn/"/>
    <hyperlink ref="C697" r:id="rId1026" display="https://dichvucong.namdinh.gov.vn/portaldvc/KenhTin/dich-vu-cong-truc-tuyen.aspx?_dv=DF4850ED-1515-B7E6-4C22-92D618504C50"/>
    <hyperlink ref="C699" r:id="rId1027" display="https://phuly.hanam.gov.vn/Pages/cac-xa-phuong175562080.aspx"/>
    <hyperlink ref="C701" r:id="rId1028" display="https://phuly.hanam.gov.vn/Pages/ky-hop-thu-nhat-hoi-dong-nhan-dan-phuong-le-hong-phong-khoa-v-nhiem-ky-2021-2026.aspx"/>
    <hyperlink ref="C702" r:id="rId1029" display="https://www.facebook.com/p/C%C3%B4ng-an-ph%C6%B0%E1%BB%9Dng-Minh-Khai-th%C3%A0nh-ph%E1%BB%91-Ph%E1%BB%A7-L%C3%BD-61552689226494/"/>
    <hyperlink ref="C703" r:id="rId1030" display="https://phuly.hanam.gov.vn/Pages/cac-xa-phuong175562080.aspx"/>
    <hyperlink ref="C705" r:id="rId1031" display="https://dean06.hanam.gov.vn/index.php/vi/news/tin-cap-huyen/ubnd-phuong-hai-ba-trung-trien-khai-mo-hinh-tuyen-truyen-thuc-hien-de-an-06-cua-chinh-phu-tren-dia-ban-phuong-hai-ba-trung-646.html"/>
    <hyperlink ref="C706" r:id="rId1032" display="https://www.facebook.com/p/C%C3%B4ng-an-ph%C6%B0%E1%BB%9Dng-Tr%E1%BA%A7n-H%C6%B0ng-%C4%90%E1%BA%A1o-TpPh%E1%BB%A7-L%C3%BD-H%C3%A0-Nam-100083035562709/"/>
    <hyperlink ref="C707" r:id="rId1033" display="https://phuly.hanam.gov.vn/Pages/cac-xa-phuong175562080.aspx"/>
    <hyperlink ref="C708" r:id="rId1034" display="https://www.facebook.com/tuoitreconganquanhadong/"/>
    <hyperlink ref="C709" r:id="rId1035" display="https://phuly.hanam.gov.vn/Pages/ubnd-phuong-lam-ha-thanh-pho-phu-ly-to-chuc-hoi-nghi-trien-khai-mo-hinh-phoi-hop-quan-ly-giao-duc-giup-do-nguoi-co.aspx"/>
    <hyperlink ref="C711" r:id="rId1036" display="https://phuly.hanam.gov.vn/Pages/hdnd-xa-phu-van-to-chuc-ky-hop-thu-nhat-hdnd-xa-khoa-xxvi-nhiem-ky-2021-2026.aspx"/>
    <hyperlink ref="C713" r:id="rId1037" display="https://congan.hanam.gov.vn/index.php/vi/news/tin-hoat-dong/uy-ban-nhan-dan-phuong-liem-chinh-thanh-pho-phu-ly-trien-khai-xay-dung-mo-hinh-phuong-khong-co-hoat-dong-tin-dung-den-853.html"/>
    <hyperlink ref="C714" r:id="rId1038" display="https://www.facebook.com/doanthanhnienconganhanam/"/>
    <hyperlink ref="C715" r:id="rId1039" display="https://phuly.hanam.gov.vn/Pages/hdnd-xa-liem-chung-to-chuc-ky-hop-thu-nhat-khoa-xix-nhiem-ky-2021-2026.aspx"/>
    <hyperlink ref="C716" r:id="rId1040" display="https://www.facebook.com/p/C%C3%B4ng-an-ph%C6%B0%E1%BB%9Dng-Ch%C3%A2u-S%C6%A1n-100081799500667/?locale=zh_HK"/>
    <hyperlink ref="C717" r:id="rId1041" display="https://phuly.hanam.gov.vn/Pages/cac-xa-phuong175562080.aspx"/>
    <hyperlink ref="C718" r:id="rId1042" display="https://www.facebook.com/p/C%C3%B4ng-an-ph%C6%B0%E1%BB%9Dng-Ch%C3%A2u-S%C6%A1n-100081799500667/"/>
    <hyperlink ref="C719" r:id="rId1043" display="https://phuly.hanam.gov.vn/Pages/ky-hop-thu-nhat-hoi-dong-nhan-dan-phuong-chau-son-khoa-xviii-nhiem-ky-2021-2026.aspx"/>
    <hyperlink ref="C720" r:id="rId1044" display="https://www.facebook.com/people/C%C3%B4ng-an-x%C3%A3-TI%C3%8AN-T%C3%82N/100082973810090/"/>
    <hyperlink ref="C721" r:id="rId1045" display="https://phuly.hanam.gov.vn/Pages/dai-hoi-dai-bieu-dang-bo-xa-tien-tan-lan-thu-xxvii-nhiem-ky-2020-2025.aspx"/>
    <hyperlink ref="C722" r:id="rId1046" display="https://www.facebook.com/doanthanhnienconganhanam/"/>
    <hyperlink ref="C723" r:id="rId1047" display="https://hanam.gov.vn/Pages/chu-tich-ubnd-tinh-doi-thoai-voi-nhan-dan-xa-tien-hiep-thanh-pho-phu-ly-ve-cong-tac-giai-phong-mat-bang-khu-do-thi-thoi.aspx"/>
    <hyperlink ref="C724" r:id="rId1048" display="https://www.facebook.com/p/C%C3%B4ng-an-x%C3%A3-ti%C3%AAn-h%E1%BA%A3i-100075866299583/"/>
    <hyperlink ref="C725" r:id="rId1049" display="https://phuly.hanam.gov.vn/Pages/xa-tien-hai-tp-phu-ly-to-chuc-le-cong-bo-xa-tien-hai-dat-chuan-ntm-nang-cao-nam-2023-va-ra-mat-luc-luong-tham-gia-bao-v.aspx"/>
    <hyperlink ref="C726" r:id="rId1050" display="https://www.facebook.com/doanthanhnienconganhanam/"/>
    <hyperlink ref="C727" r:id="rId1051" display="https://phuly.hanam.gov.vn/Pages/ky-hop-thu-nhat-hdnd-xa-kim-binh-khoa-xv-nhiem-ky-2021-2026.aspx"/>
    <hyperlink ref="C728" r:id="rId1052" display="https://www.facebook.com/doanthanhnienconganhanam/"/>
    <hyperlink ref="C729" r:id="rId1053" display="https://phuly.hanam.gov.vn/Pages/hdnd-xa-liem-tuyen-khoa-xix-nhiem-ky-2021-2026-to-chuc-ky-hop-thu-7-ky-hop-chuyen-de.aspx"/>
    <hyperlink ref="C731" r:id="rId1054" display="https://phuly.hanam.gov.vn/Pages/dang-uy-hdnd-ubnd-ubmttq-xa-liem-tiet-long-trong-to-chuc-le-cong-bo-quyet-dinh-cua-ubnd-tinh-ha-nam-cong-nhan-xa-dat.aspx"/>
    <hyperlink ref="C732" r:id="rId1055" display="https://www.facebook.com/groups/392818678834051/permalink/998850618230851/"/>
    <hyperlink ref="C733" r:id="rId1056" display="https://congan.hanam.gov.vn/index.php/vi/news/tin-hoat-dong/phuong-thanh-tuyen-tp-phu-ly-to-chuc-ngay-hoi-toan-dan-bao-ve-an-ninh-to-quoc-nam-2024-2726.html"/>
    <hyperlink ref="C734" r:id="rId1057" display="https://www.facebook.com/XaDinhXa.PhuLy.HaNam/?locale=vi_VN"/>
    <hyperlink ref="C735" r:id="rId1058" display="https://phuly.hanam.gov.vn/Pages/dang-uy---hdnd--ubnd-xa-dinh-xa-xa-liem-chung-va-phuong-thanh-chau-gap-mat-mung-thanh-nien-len-duong-bao-ve-to-quoc.aspx"/>
    <hyperlink ref="C736" r:id="rId1059" display="https://www.facebook.com/doanthanhnienconganhanam/"/>
    <hyperlink ref="C737" r:id="rId1060" display="https://phuly.hanam.gov.vn/Pages/dang-uy--hdnd--ubnd--ub-mttq-xa-trinh-xa-thanh-pho-phu-ly-to-chuc-le-don-nhan-va-an-tang-hai-cot-liet-sy-chu-phuc-thien.aspx"/>
    <hyperlink ref="C738" r:id="rId1061" display="https://www.facebook.com/p/C%C3%B4ng-an-ph%C6%B0%E1%BB%9Dng-%C4%90%E1%BB%93ng-V%C4%83n-100077179269092/"/>
    <hyperlink ref="C739" r:id="rId1062" display="https://hanam.gov.vn/"/>
    <hyperlink ref="C740" r:id="rId1063" display="https://www.facebook.com/p/C%C3%B4ng-an-ph%C6%B0%E1%BB%9Dng-Ho%C3%A0-M%E1%BA%A1c-100078748161662/"/>
    <hyperlink ref="C741" r:id="rId1064" display="https://www.duytien.gov.vn/"/>
    <hyperlink ref="C743" r:id="rId1065" display="https://duytien.hanam.gov.vn/Pages/danh-sach-so-dien-thoai-cua-lanh-dao-cac-xa-thi-tran-tren-dia-ban-huyen-duy-tien.aspx"/>
    <hyperlink ref="C744" r:id="rId1066" display="https://www.facebook.com/thehanh78/"/>
    <hyperlink ref="C745" r:id="rId1067" display="https://duytien.hanam.gov.vn/Pages/danh-ba-thu-dien-tu-638035252698929969.aspx"/>
    <hyperlink ref="C746" r:id="rId1068" display="https://www.facebook.com/p/C%C3%B4ng-an-ph%C6%B0%E1%BB%9Dng-B%E1%BA%A1ch-Th%C6%B0%E1%BB%A3ng-100081711753886/"/>
    <hyperlink ref="C747" r:id="rId1069" display="https://duytien.hanam.gov.vn/Pages/ubnd-phuong-bach-thuong-thi-xa-duy-tien-trien-khai-xay-dung-mo-hinh-nha-tro-khu-cong-nhan-tam-tru-tu-quan-dam-bao-an.aspx"/>
    <hyperlink ref="C748" r:id="rId1070" display="https://www.facebook.com/doanthanhnienconganhanam/"/>
    <hyperlink ref="C749" r:id="rId1071" display="https://duytien.hanam.gov.vn/Pages/thong-tin-nguoi-cung-cap-thong-tin-cho-bao-chi-cua-thi-xa-duy-tien.aspx"/>
    <hyperlink ref="C751" r:id="rId1072" display="https://duytien.hanam.gov.vn/Pages/xa-moc-nam-tong-ket-phong-trao-thi-dua-yeu-nuoc-va-don-bang-cong-nhan-dat-chuan-ntm-kieu-mau.aspx"/>
    <hyperlink ref="C753" r:id="rId1073" display="https://duytien.hanam.gov.vn/Pages/danh-sach-so-dien-thoai-cua-lanh-dao-cac-xa-thi-tran-tren-dia-ban-huyen-duy-tien.aspx"/>
    <hyperlink ref="C754" r:id="rId1074" display="https://www.facebook.com/p/C%C3%B4ng-an-x%C3%A3-Chuy%C3%AAn-Ngo%E1%BA%A1i-100077123795093/"/>
    <hyperlink ref="C755" r:id="rId1075" display="https://duytien.hanam.gov.vn/Pages/danh-sach-so-dien-thoai-cua-lanh-dao-cac-xa-thi-tran-tren-dia-ban-huyen-duy-tien.aspx"/>
    <hyperlink ref="C756" r:id="rId1076" display="https://www.facebook.com/doanthanhnienconganhanam/"/>
    <hyperlink ref="C757" r:id="rId1077" display="https://duytien.hanam.gov.vn/Pages/danh-sach-so-dien-thoai-cua-lanh-dao-cac-xa-thi-tran-tren-dia-ban-huyen-duy-tien.aspx"/>
    <hyperlink ref="C758" r:id="rId1078" display="https://www.facebook.com/p/C%C3%B4ng-an-x%C3%A3-Tr%C3%A1c-V%C4%83n-100083218424501/"/>
    <hyperlink ref="C759" r:id="rId1079" display="https://duytien.hanam.gov.vn/Pages/danh-sach-so-dien-thoai-cua-lanh-dao-cac-xa-thi-tran-tren-dia-ban-huyen-duy-tien.aspx"/>
    <hyperlink ref="C760" r:id="rId1080" display="https://www.facebook.com/doanthanhnienconganhanam/"/>
    <hyperlink ref="C761" r:id="rId1081" display="https://duytien.hanam.gov.vn/Pages/danh-sach-so-dien-thoai-cua-lanh-dao-cac-xa-thi-tran-tren-dia-ban-huyen-duy-tien.aspx"/>
    <hyperlink ref="C762" r:id="rId1082" display="https://www.facebook.com/doanthanhnienconganhanam/"/>
    <hyperlink ref="C763" r:id="rId1083" display="https://duytien.hanam.gov.vn/Pages/danh-sach-so-dien-thoai-cua-lanh-dao-cac-xa-thi-tran-tren-dia-ban-huyen-duy-tien.aspx"/>
    <hyperlink ref="C764" r:id="rId1084" display="https://www.facebook.com/doanthanhnienconganhanam/"/>
    <hyperlink ref="C765" r:id="rId1085" display="https://hanam.gov.vn/Pages/Uy-ban-nhan-dan-tinh-Ha-Nam2060707545.aspx"/>
    <hyperlink ref="C766" r:id="rId1086" display="https://www.facebook.com/doanthanhnienconganhanam/"/>
    <hyperlink ref="C767" r:id="rId1087" display="https://hanam.gov.vn/Pages/dai-tuong-nguyen-tan-cuong-du-ngay-hoi-dai-doan-ket-toan-dan-toc-tai-thon-trung-lieu-xa-tien-ngoai.aspx"/>
    <hyperlink ref="C768" r:id="rId1088" display="https://www.facebook.com/doanthanhnienconganhanam/"/>
    <hyperlink ref="C769" r:id="rId1089" display="https://sonha.quangngai.gov.vn/"/>
    <hyperlink ref="C771" r:id="rId1090" display="https://bavi.hanoi.gov.vn/uy-ban-nhan-dan-xa-thi-tran/-/asset_publisher/BXvxOA8eYieu/content/xa-chau-son"/>
    <hyperlink ref="C772" r:id="rId1091" display="https://www.facebook.com/doanthanhnienconganhanam/"/>
    <hyperlink ref="C773" r:id="rId1092" display="https://www.quangninh.gov.vn/donvi/TXQuangYen/Trang/ChiTietBVGioiThieu.aspx?bvid=212"/>
    <hyperlink ref="C774" r:id="rId1093" display="https://www.facebook.com/cattqkbhn/"/>
    <hyperlink ref="C775" r:id="rId1094" display="https://kimbang.hanam.gov.vn/"/>
    <hyperlink ref="C776" r:id="rId1095" display="https://www.facebook.com/doanthanhnienconganhanam/"/>
    <hyperlink ref="C777" r:id="rId1096" display="https://kimbang.hanam.gov.vn/Pages/danh-sach-bi-thu-chu-tich-cac-xa-thi-tran.aspx"/>
    <hyperlink ref="C779" r:id="rId1097" display="https://kimbang.hanam.gov.vn/Pages/xa-le-ho-to-chuc-doi-thoai-giua-nguoi-dung-dau-cap-uy-dang-chinh-quyen-voi-can-bo-doan-vien-hoi-vien-va-nhan-dan-dia.aspx"/>
    <hyperlink ref="C780" r:id="rId1098" display="https://www.facebook.com/p/C%C3%B4ng-An-x%C3%A3-T%C6%B0%E1%BB%A3ng-L%C4%A9nh-100071815184607/"/>
    <hyperlink ref="C781" r:id="rId1099" display="https://moc.gov.vn/en/news/61742/uy-quyen-tham-dinh-thiet-ke-co-so--thiet-ke-ban-ve-thi-cong-du-an-san-golf-36-ho-va-khu-phu-tro-tai-xa-tuong-linh--huyen-kim-bang--tinh-ha-nam.aspx"/>
    <hyperlink ref="C782" r:id="rId1100" display="https://www.facebook.com/doanthanhnienconganhanam/"/>
    <hyperlink ref="C783" r:id="rId1101" display="https://kimbang.hanam.gov.vn/Pages/danh-sach-bi-thu-chu-tich-cac-xa-thi-tran.aspx"/>
    <hyperlink ref="C784" r:id="rId1102" display="https://www.facebook.com/congankimbang/"/>
    <hyperlink ref="C785" r:id="rId1103" display="https://sxd.hanam.gov.vn/Pages/hoi-nghi-tham-dinh-quy-hoach-chi-tiet-ty-le-1500-du-an-dau-tu-xay-dung-khu-dan-cu-nong-thon-moi-tai-xa-nhat-tan-dong-h.aspx"/>
    <hyperlink ref="C786" r:id="rId1104" display="https://www.facebook.com/p/C%C3%B4ng-an-x%C3%A3-%C4%90%E1%BB%93ng-Ho%C3%A1-100072175101945/"/>
    <hyperlink ref="C787" r:id="rId1105" display="https://hanam.gov.vn/"/>
    <hyperlink ref="C788" r:id="rId1106" display="https://www.facebook.com/p/Tu%E1%BB%95i-Tr%E1%BA%BB-C%C3%B4ng-An-Qu%E1%BA%ADn-T%C3%A2y-H%E1%BB%93-100080140217978/"/>
    <hyperlink ref="C795" r:id="rId1107" display="https://kimbang.hanam.gov.vn/Pages/thong-bao-to-chuc-dau-gia-quyen-su-dung-dat-tai-xa-van-xa-huyen-kim-bang.aspx"/>
    <hyperlink ref="C796" r:id="rId1108" display="https://www.facebook.com/conganhanamonline/videos/c%C3%B4ng-an-x%C3%A3-kh%E1%BA%A3-phong-huy%E1%BB%87n-kim-b%E1%BA%A3ng-v%E1%BA%ADn-%C4%91%E1%BB%99ng-%C4%91%E1%BB%91i-t%C6%B0%E1%BB%A3ng-tr%E1%BB%99m-c%E1%BA%AFp-t%C3%A0i-s%E1%BA%A3n-ra-%C4%91%E1%BA%A7u-t/1029462307535483/"/>
    <hyperlink ref="C797" r:id="rId1109" display="https://kimbang.hanam.gov.vn/Pages/danh-sach-bi-thu-chu-tich-cac-xa-thi-tran.aspx"/>
    <hyperlink ref="C798" r:id="rId1110" display="https://www.facebook.com/p/Tr%C6%B0%E1%BB%9Dng-THCS-x%C3%A3-Ng%E1%BB%8Dc-S%C6%A1n-huy%E1%BB%87n-Kim-B%E1%BA%A3ng-t%E1%BB%89nh-H%C3%A0-Nam-100088943296324/?locale=sr_RS"/>
    <hyperlink ref="C799" r:id="rId1111" display="https://stp.hanam.gov.vn/Pages/thong-bao-to-chuc-dau-gia-quyen-su-dung-dat-tai-xa-ngoc-son-huyen-kim-bang-637251157078117161.aspx"/>
    <hyperlink ref="C800" r:id="rId1112" display="https://www.facebook.com/conganBaTri/"/>
    <hyperlink ref="C801" r:id="rId1113" display="https://kimbang.hanam.gov.vn/"/>
    <hyperlink ref="C803" r:id="rId1114" display="https://kimbang.hanam.gov.vn/Pages/danh-sach-bi-thu-chu-tich-cac-xa-thi-tran.aspx"/>
    <hyperlink ref="C804" r:id="rId1115" display="https://www.facebook.com/p/Tu%E1%BB%95i-tr%E1%BA%BB-C%C3%B4ng-an-th%E1%BB%8B-x%C3%A3-S%C6%A1n-T%C3%A2y-100040884909606/"/>
    <hyperlink ref="C805" r:id="rId1116" display="https://kimbang.hanam.gov.vn/Pages/danh-sach-bi-thu-chu-tich-cac-xa-thi-tran.aspx"/>
    <hyperlink ref="C806" r:id="rId1117" display="https://www.facebook.com/108244704614635"/>
    <hyperlink ref="C807" r:id="rId1118" display="https://congan.hanam.gov.vn/index.php/vi/news/tin-hoat-dong/tung-bung-ngay-hoi-toan-dan-bao-ve-antq-tai-xa-thanh-son-huyen-kim-bang-ha-nam-2848.html"/>
    <hyperlink ref="C808" r:id="rId1119" display="https://www.facebook.com/p/C%C3%B4ng-an-th%E1%BB%8B-tr%E1%BA%A5n-Ki%E1%BB%87n-Kh%C3%AA-100083128217402/"/>
    <hyperlink ref="C809" r:id="rId1120" display="https://thanhliem.hanam.gov.vn/"/>
    <hyperlink ref="C811" r:id="rId1121" display="https://thanhliem.hanam.gov.vn/"/>
    <hyperlink ref="C812" r:id="rId1122" display="https://www.facebook.com/doanthanhnienconganhanam/"/>
    <hyperlink ref="C813" r:id="rId1123" display="https://hanam.gov.vn/"/>
    <hyperlink ref="C814" r:id="rId1124" display="https://www.facebook.com/ubndxaliemcan/"/>
    <hyperlink ref="C815" r:id="rId1125" display="https://thanhliem.hanam.gov.vn/"/>
    <hyperlink ref="C816" r:id="rId1126" display="https://www.facebook.com/p/C%C3%B4ng-an-x%C3%A3-Thanh-B%C3%ACnh-Th%E1%BB%8Bnh-huy%E1%BB%87n-%C4%90%E1%BB%A9c-Th%E1%BB%8D-t%E1%BB%89nh-H%C3%A0-T%C4%A9nh-100064085291262/"/>
    <hyperlink ref="C817" r:id="rId1127" display="https://hanam.gov.vn/"/>
    <hyperlink ref="C818" r:id="rId1128" display="https://www.facebook.com/ubndxaliemthuan/?locale=hi_IN"/>
    <hyperlink ref="C819" r:id="rId1129" display="https://thanhliem.hanam.gov.vn/"/>
    <hyperlink ref="C821" r:id="rId1130" display="https://thanhliem.hanam.gov.vn/Pages/xa-thanh-thuy-hoi-dong-nhan-dan-xa-thanh-thuy-to-chuc-ky-hop-thu-tam-hoi-dong-nhan-dan-xa-khoa-23-nhiem-ky-2021-2026.aspx"/>
    <hyperlink ref="C822" r:id="rId1131" display="https://www.facebook.com/doanthanhnienconganhanam/"/>
    <hyperlink ref="C823" r:id="rId1132" display="https://hanam.gov.vn/qna/Pages/ChiTietCauHoi.aspx?qid=264&amp;listQnAId=0f6320e6-562a-4faa-8ad5-e5e9d9a08538&amp;all=False"/>
    <hyperlink ref="C824" r:id="rId1133" display="https://www.facebook.com/doanthanhnienconganhanam/"/>
    <hyperlink ref="C825" r:id="rId1134" display="https://stp.hanam.gov.vn/Pages/NewsGroups.aspx?cid=22ceefd3-136e-4d86-89d5-e763cf32503a"/>
    <hyperlink ref="C827" r:id="rId1135" display="https://thanhliem.hanam.gov.vn/"/>
    <hyperlink ref="C828" r:id="rId1136" display="https://www.facebook.com/doanthanhnienconganhanam/"/>
    <hyperlink ref="C829" r:id="rId1137" display="https://thanhliem.hanam.gov.vn/"/>
    <hyperlink ref="C831" r:id="rId1138" display="https://thanhliem.hanam.gov.vn/Pages/ubnd-xa-liem-son-trien-khai-thong-bao-gan-dia-chi-so.aspx"/>
    <hyperlink ref="C832" r:id="rId1139" display="https://www.facebook.com/doanthanhnienconganhanam/"/>
    <hyperlink ref="C833" r:id="rId1140" display="https://hanam.gov.vn/Pages/lanh-dao-tinh-du-ngay-hoi-dai-doan-ket-toan-dan-toc-tai-thon-nguyen-phu-xa-thanh-huong.aspx"/>
    <hyperlink ref="C834" r:id="rId1141" display="https://www.facebook.com/doanthanhnienconganhanam/"/>
    <hyperlink ref="C835" r:id="rId1142" display="https://ttt.hanam.gov.vn/Pages/vu-viec-cua-ong-nguyen-van-toan-dia-chi-thon-kenh-xa-thanh-nghi-huyen-thanh-liem-tinh-ha-nam.aspx"/>
    <hyperlink ref="C836" r:id="rId1143" display="https://www.facebook.com/doanthanhnienconganhanam/"/>
    <hyperlink ref="C837" r:id="rId1144" display="https://thanhliem.hanam.gov.vn/Pages/xa-thanh-tam-dang-uy-ubnd-xa-to-chuc-hoi-nghi-doi-thoai-giua-nguoi-dung-dau-cap-uy-chinh-quyen-voi-nhan-dan-tren-dia.aspx"/>
    <hyperlink ref="C838" r:id="rId1145" display="https://www.facebook.com/doanthanhnienconganhanam/"/>
    <hyperlink ref="C839" r:id="rId1146" display="https://thanhliem.hanam.gov.vn/Pages/xa-thanh-nguyen-thuc-hien-dot-cao-diem-tich-hop-thu-nhan-ho-so-dinh-danh-xac-thuc-dien-tu-kich-hoat-tai-khoan-dien-tu.aspx"/>
    <hyperlink ref="C840" r:id="rId1147" display="https://www.facebook.com/doanthanhnienconganhanam/"/>
    <hyperlink ref="C841" r:id="rId1148" display="https://thanhhai.thanhliem.hanam.gov.vn/"/>
    <hyperlink ref="C843" r:id="rId1149" display="https://binhluc.hanam.gov.vn/Pages/Danh-sach-Lanh-%C4%91ao-cac-xa--thi-tran799272708.aspx"/>
    <hyperlink ref="C844" r:id="rId1150" display="https://www.facebook.com/doanthanhnienconganhanam/"/>
    <hyperlink ref="C845" r:id="rId1151" display="https://binhluc.hanam.gov.vn/Pages/Danh-sach-Lanh-%C4%91ao-cac-xa--thi-tran799272708.aspx"/>
    <hyperlink ref="C846" r:id="rId1152" display="https://www.facebook.com/tuoitreconganhuyenvanquan/"/>
    <hyperlink ref="C847" r:id="rId1153" display="https://trangan.binhluc.hanam.gov.vn/vi/co-cau-to-chuc/vieworg/Uy-ban-nhan-dan-xa-Trang-An-25/"/>
    <hyperlink ref="C848" r:id="rId1154" display="https://www.facebook.com/doanthanhnienconganhanam/"/>
    <hyperlink ref="C849" r:id="rId1155" display="https://hanam.gov.vn/"/>
    <hyperlink ref="C851" r:id="rId1156" display="https://binhluc.hanam.gov.vn/Pages/Danh-sach-Lanh-%C4%91ao-cac-xa--thi-tran799272708.aspx"/>
    <hyperlink ref="C853" r:id="rId1157" display="https://ttt.hanam.gov.vn/Pages/vu-viec-cua-cong-dan-o-thon-doi-5-xa-hung-cong-huyen-binh-luc.aspx"/>
    <hyperlink ref="C854" r:id="rId1158" display="https://www.facebook.com/doanthanhnienconganhanam/"/>
    <hyperlink ref="C855" r:id="rId1159" display="https://binhluc.hanam.gov.vn/Pages/Danh-sach-Lanh-%C4%91ao-cac-xa--thi-tran799272708.aspx"/>
    <hyperlink ref="C856" r:id="rId1160" display="https://www.facebook.com/conganhanamonline/?locale=vi_VN"/>
    <hyperlink ref="C857" r:id="rId1161" display="https://lamdong.gov.vn/sites/cattien/ubnd-huyen/xa-thitran/SitePages/xa-nam-ninh.aspx"/>
    <hyperlink ref="C858" r:id="rId1162" display="https://www.facebook.com/doanthanhnienconganhanam/"/>
    <hyperlink ref="C859" r:id="rId1163" display="https://binhluc.hanam.gov.vn/Pages/Danh-sach-Lanh-%C4%91ao-cac-xa--thi-tran799272708.aspx"/>
    <hyperlink ref="C861" r:id="rId1164" display="https://stp.hanam.gov.vn/Pages/thong-bao-dau-gia-tai-san-638611622189098600.aspx"/>
    <hyperlink ref="C862" r:id="rId1165" display="https://www.facebook.com/p/C%C3%B4ng-an-x%C3%A3-Nh%C3%A2n-M%E1%BB%B9-huy%E1%BB%87n-L%C3%BD-Nh%C3%A2n-t%E1%BB%89nh-H%C3%A0-Nam-100069107072102/"/>
    <hyperlink ref="C863" r:id="rId1166" display="https://myha.namdinh.gov.vn/"/>
    <hyperlink ref="C867" r:id="rId1167" display="https://hanam.gov.vn/Pages/Uy-ban-nhan-dan-tinh-Ha-Nam2060707545.aspx"/>
    <hyperlink ref="C868" r:id="rId1168" display="https://www.facebook.com/doanthanhnienconganhanam/"/>
    <hyperlink ref="C869" r:id="rId1169" display="https://binhluc.hanam.gov.vn/PublishingImages/Pages/10-22-2024/17-00-10/TB%20778.pdf"/>
    <hyperlink ref="C870" r:id="rId1170" display="https://www.facebook.com/p/Tu%E1%BB%95i-Tr%E1%BA%BB-C%C3%B4ng-An-Huy%E1%BB%87n-Ch%C6%B0%C6%A1ng-M%E1%BB%B9-100028578047777/"/>
    <hyperlink ref="C871" r:id="rId1171" display="https://hanam.gov.vn/Pages/dong-chi-bi-thu-tinh-uy-le-thi-thuy-tiep-cong-dan-dinh-ky-thang-92024.aspx"/>
    <hyperlink ref="C872" r:id="rId1172" display="https://www.facebook.com/doanthanhnienconganhanam/"/>
    <hyperlink ref="C873" r:id="rId1173" display="https://hanam.gov.vn/"/>
    <hyperlink ref="C874" r:id="rId1174" display="https://www.facebook.com/tuoitrecongansonla/"/>
    <hyperlink ref="C875" r:id="rId1175" display="https://www.duytien.gov.vn/"/>
    <hyperlink ref="C876" r:id="rId1176" display="https://www.facebook.com/doanthanhnienconganhanam/"/>
    <hyperlink ref="C877" r:id="rId1177" display="https://hanam.gov.vn/"/>
    <hyperlink ref="C878" r:id="rId1178" display="https://www.facebook.com/DoanThanhnienCongantinhLaoCai/"/>
    <hyperlink ref="C879" r:id="rId1179" display="https://hanam.gov.vn/"/>
    <hyperlink ref="C880" r:id="rId1180" display="https://www.facebook.com/1577623109097413"/>
    <hyperlink ref="C881" r:id="rId1181" display="https://lynhan.hanam.gov.vn/Pages/Thong-tin-ve-lanh-%C4%91ao-xa--thi-tran792346957.aspx"/>
    <hyperlink ref="C882" r:id="rId1182" display="https://www.facebook.com/p/C%C3%B4ng-an-x%C3%A3-H%E1%BB%A3p-L%C3%BD-L%C3%BD-Nh%C3%A2n-H%C3%A0-Nam-100083353921858/"/>
    <hyperlink ref="C883" r:id="rId1183" display="https://hanam.gov.vn/"/>
    <hyperlink ref="C884" r:id="rId1184" display="https://www.facebook.com/conganhanamonline/videos/x%C3%A3-nguy%C3%AAn-l%C3%BD-l%C3%BD-nh%C3%A2n-t%E1%BB%95-ch%E1%BB%A9c-h%E1%BB%99i-ngh%E1%BB%8B-ng%C3%A0y-h%E1%BB%99i-to%C3%A0n-d%C3%A2n-b%E1%BA%A3o-v%E1%BB%87-antq/319120519289319/"/>
    <hyperlink ref="C885" r:id="rId1185" display="https://lynhan.hanam.gov.vn/Pages/Thong-tin-ve-lanh-%C4%91ao-xa--thi-tran792346957.aspx"/>
    <hyperlink ref="C886" r:id="rId1186" display="https://www.facebook.com/p/C%C3%B4ng-an-x%C3%A3-Ch%C3%ADnh-L%C3%BD-L%C3%BD-Nh%C3%A2n-H%C3%A0-Nam-100083445454609/"/>
    <hyperlink ref="C887" r:id="rId1187" display="https://hanam.gov.vn/Pages/Uy-ban-nhan-dan-tinh-Ha-Nam2060707545.aspx"/>
    <hyperlink ref="C888" r:id="rId1188" display="https://www.facebook.com/p/C%C3%B4ng-an-x%C3%A3-Ch%C3%A2n-L%C3%BD-huy%E1%BB%87n-L%C3%BD-Nh%C3%A2n-T%E1%BB%89nh-H%C3%A0-Nam-100079501745675/"/>
    <hyperlink ref="C889" r:id="rId1189" display="https://lynhan.hanam.gov.vn/Pages/Thong-tin-ve-lanh-%C4%91ao-xa--thi-tran792346957.aspx"/>
    <hyperlink ref="C890" r:id="rId1190" display="https://www.facebook.com/CONGANXADAOLY/"/>
    <hyperlink ref="C891" r:id="rId1191" display="https://lynhan.hanam.gov.vn/Pages/Thong-tin-ve-lanh-%C4%91ao-xa--thi-tran792346957.aspx"/>
    <hyperlink ref="C892" r:id="rId1192" display="https://www.facebook.com/p/C%C3%B4ng-an-x%C3%A3-C%C3%B4ng-Ly%CC%81-100063489934939/"/>
    <hyperlink ref="C893" r:id="rId1193" display="https://lynhan.hanam.gov.vn/Pages/ubnd-xa-cong-ly-huyen-ly-nhan-trien-khai-xay-dung-mo-hinh-xa-khong-co-hoat-dong-tin-dung-den.aspx"/>
    <hyperlink ref="C895" r:id="rId1194" display="https://lynhan.hanam.gov.vn/Pages/Thong-tin-ve-lanh-%C4%91ao-xa--thi-tran792346957.aspx"/>
    <hyperlink ref="C896" r:id="rId1195" display="https://www.facebook.com/p/C%C3%B4ng-an-x%C3%A3-B%E1%BA%AFc-L%C3%BD-L%C3%BD-Nh%C3%A2n-100081335332049/?locale=tr_TR"/>
    <hyperlink ref="C897" r:id="rId1196" display="https://lynhan.hanam.gov.vn/Pages/Thong-tin-ve-lanh-%C4%91ao-xa--thi-tran792346957.aspx"/>
    <hyperlink ref="C899" r:id="rId1197" display="https://lynhan.hanam.gov.vn/Pages/thong-bao-ve-viec-tuyen-dung-vien-chuc-nganh-giao-duc-huyen-ly-nhan-nam-2024.aspx"/>
    <hyperlink ref="C900" r:id="rId1198" display="https://www.facebook.com/doanthanhnienconganhanam/"/>
    <hyperlink ref="C901" r:id="rId1199" display="https://lynhan.hanam.gov.vn/Pages/thong-bao-to-chuc-dau-gia-quyen-su-dung-dat-tai-xa-nhan-dao-huyen-ly-nhan.aspx"/>
    <hyperlink ref="C902" r:id="rId1200" display="https://www.facebook.com/doanthanhnienconganhanam/"/>
    <hyperlink ref="C903" r:id="rId1201" display="https://hanam.gov.vn/"/>
    <hyperlink ref="C904" r:id="rId1202" display="https://www.facebook.com/p/C%C3%B4ng-an-x%C3%A3-Nh%C3%A2n-Th%E1%BB%8Bnh-huy%E1%BB%87n-L%C3%BD-Nh%C3%A2n-t%E1%BB%89nh-H%C3%A0-Nam-100083255233203/"/>
    <hyperlink ref="C905" r:id="rId1203" display="https://lynhan.hanam.gov.vn/Pages/Thong-tin-ve-lanh-%C4%91ao-xa--thi-tran792346957.aspx"/>
    <hyperlink ref="C906" r:id="rId1204" display="https://www.facebook.com/doanthanhnienconganhanam/"/>
    <hyperlink ref="C907" r:id="rId1205" display="https://lynhan.hanam.gov.vn/Pages/Thong-tin-ve-lanh-%C4%91ao-xa--thi-tran792346957.aspx"/>
    <hyperlink ref="C908" r:id="rId1206" display="https://www.facebook.com/doanthanhnienconganhanam/"/>
    <hyperlink ref="C909" r:id="rId1207" display="https://lynhan.hanam.gov.vn/Pages/Thong-tin-ve-lanh-%C4%91ao-xa--thi-tran792346957.aspx"/>
    <hyperlink ref="C910" r:id="rId1208" display="https://www.facebook.com/p/C%C3%B4ng-an-x%C3%A3-Nh%C3%A2n-M%E1%BB%B9-huy%E1%BB%87n-L%C3%BD-Nh%C3%A2n-t%E1%BB%89nh-H%C3%A0-Nam-100069107072102/"/>
    <hyperlink ref="C911" r:id="rId1209" display="https://lynhan.hanam.gov.vn/Pages/Thong-tin-ve-lanh-%C4%91ao-xa--thi-tran792346957.aspx"/>
    <hyperlink ref="C912" r:id="rId1210" display="https://www.facebook.com/doanthanhnienconganhanam/"/>
    <hyperlink ref="C913" r:id="rId1211" display="https://lynhan.hanam.gov.vn/Pages/Thong-tin-ve-lanh-%C4%91ao-xa--thi-tran792346957.aspx"/>
    <hyperlink ref="C914" r:id="rId1212" display="https://www.facebook.com/p/C%C3%B4ng-an-x%C3%A3-Ch%C3%ADnh-L%C3%BD-L%C3%BD-Nh%C3%A2n-H%C3%A0-Nam-100083445454609/"/>
    <hyperlink ref="C915" r:id="rId1213" display="https://lynhan.hanam.gov.vn/Pages/Thong-tin-ve-lanh-%C4%91ao-xa--thi-tran792346957.aspx"/>
    <hyperlink ref="C916" r:id="rId1214" display="https://www.facebook.com/vuquoctri1981/"/>
    <hyperlink ref="C917" r:id="rId1215" display="https://lynhan.hanam.gov.vn/Pages/Thong-tin-ve-lanh-%C4%91ao-xa--thi-tran792346957.aspx"/>
    <hyperlink ref="C918" r:id="rId1216" display="https://www.facebook.com/doanthanhnienconganhanam/"/>
    <hyperlink ref="C919" r:id="rId1217" display="https://cdcsnd1.bocongan.gov.vn/home/hoat-dong-nha-truong/le-tong-ket-cong-tac-thuc-te-chinh-tri-xa-hoi-cho-can-bo-12667"/>
    <hyperlink ref="C920" r:id="rId1218" display="https://www.facebook.com/caxuankhelynhanhanam/"/>
    <hyperlink ref="C921" r:id="rId1219" display="https://lynhan.hanam.gov.vn/Pages/Thong-tin-ve-lanh-%C4%91ao-xa--thi-tran792346957.aspx"/>
    <hyperlink ref="C922" r:id="rId1220" display="https://www.facebook.com/p/C%C3%B4ng-an-x%C3%A3-Ti%E1%BA%BFn-Th%E1%BA%AFng-L%C3%BD-Nh%C3%A2n-H%C3%A0-Nam-100082075132355/"/>
    <hyperlink ref="C923" r:id="rId1221" display="https://lynhan.hanam.gov.vn/Pages/Thong-tin-ve-lanh-%C4%91ao-xa--thi-tran792346957.aspx"/>
    <hyperlink ref="C924" r:id="rId1222" display="https://www.facebook.com/p/C%C3%B4ng-an-x%C3%A3-Ho%C3%A0-H%E1%BA%ADu-L%C3%BD-Nh%C3%A2n-H%C3%A0-Nam-100083069663577/"/>
    <hyperlink ref="C925" r:id="rId1223" display="https://lynhan.hanam.gov.vn/Pages/Thong-tin-ve-lanh-%C4%91ao-xa--thi-tran792346957.aspx"/>
    <hyperlink ref="C927" r:id="rId1224" display="https://dichvucong.namdinh.gov.vn/portaldvc/KenhTin/dich-vu-cong-truc-tuyen.aspx?_dv=A90C944D-AB9B-5699-5157-0CA45321FA2E"/>
    <hyperlink ref="C928" r:id="rId1225" display="https://www.facebook.com/UBNDphuongTranTeXuong/?locale=vi_VN"/>
    <hyperlink ref="C929" r:id="rId1226" display="https://dichvucong.namdinh.gov.vn/portaldvc/KenhTin/dich-vu-cong-truc-tuyen.aspx?_dv=6B453A4C-5371-49A6-8364-14BE075C76F0"/>
    <hyperlink ref="C931" r:id="rId1227" display="https://dichvucong.namdinh.gov.vn/portaldvc/KenhTin/dich-vu-cong-truc-tuyen.aspx?_dv=FF816CA2-5134-FA77-02C1-91AC34F0579F"/>
    <hyperlink ref="C932" r:id="rId1228" display="https://www.facebook.com/p/C%C3%B4ng-an-ph%C6%B0%E1%BB%9Dng-V%E1%BB%8B-Xuy%C3%AAn-TP-Nam-%C4%90%E1%BB%8Bnh-100071150336437/"/>
    <hyperlink ref="C933" r:id="rId1229" display="https://dichvucong.namdinh.gov.vn/portaldvc/KenhTin/dich-vu-cong-truc-tuyen.aspx?_dv=C4FEB819-8168-68FA-9404-A04DD8EDD9F4"/>
    <hyperlink ref="C935" r:id="rId1230" display="https://dichvucong.namdinh.gov.vn/portaldvc/KenhTin/dich-vu-cong-truc-tuyen.aspx?_dv=DF4850ED-1515-B7E6-4C22-92D618504C50"/>
    <hyperlink ref="C936" r:id="rId1231" display="https://www.facebook.com/p/C%C3%B4ng-an-ph%C6%B0%E1%BB%9Dng-C%E1%BB%ADa-B%E1%BA%AFc-TP-Nam-%C4%90%E1%BB%8Bnh-100064886926843/"/>
    <hyperlink ref="C937" r:id="rId1232" display="https://dichvucong.namdinh.gov.vn/portaldvc/KenhTin/dich-vu-cong-truc-tuyen.aspx?_dv=90401729-80E1-FD68-8976-EEBCC8017794"/>
    <hyperlink ref="C938" r:id="rId1233" display="https://www.facebook.com/p/C%C3%B4ng-An-Ph%C6%B0%E1%BB%9Dng-Nguy%E1%BB%85n-Du-Tp-Nam-%C4%90%E1%BB%8Bnh-100072241009035/"/>
    <hyperlink ref="C939" r:id="rId1234" display="https://dichvucong.namdinh.gov.vn/portaldvc/KenhTin/dich-vu-cong-truc-tuyen.aspx?_dv=326DD278-DF95-3ABC-9BB3-5FCE85F8D01A"/>
    <hyperlink ref="C940" r:id="rId1235" display="https://www.facebook.com/p/%C4%90%E1%BA%A3ng-%E1%BB%A7y-H%C4%90ND-UBND-Ph%C6%B0%E1%BB%9Dng-B%C3%A0-Tri%E1%BB%87u-Nam-%C4%90%E1%BB%8Bnh-100081994219790/"/>
    <hyperlink ref="C941" r:id="rId1236" display="https://dichvucong.namdinh.gov.vn/portaldvc/KenhTin/dich-vu-cong-truc-tuyen.aspx?_dv=624FEE64-783D-3867-D0E4-A562B85F112C"/>
    <hyperlink ref="C943" r:id="rId1237" display="https://dichvucong.namdinh.gov.vn/portaldvc/KenhTin/dich-vu-cong-truc-tuyen.aspx?_dv=E5175862-479C-F7B5-5DC2-2ED2D479CD8E"/>
    <hyperlink ref="C945" r:id="rId1238" display="https://hcc.namdinh.gov.vn/portaldvc/KenhTin/dich-vu-cong-truc-tuyen.aspx?_dv=20342527-4469-C599-EB08-9B6EBD0EC40C"/>
    <hyperlink ref="C946" r:id="rId1239" display="https://www.facebook.com/p/UBND-ph%C6%B0%E1%BB%9Dng-Ng%C3%B4-Quy%E1%BB%81n-TP-Nam-%C4%90%E1%BB%8Bnh-100083396921984/"/>
    <hyperlink ref="C947" r:id="rId1240" display="https://dichvucong.namdinh.gov.vn/portaldvc/KenhTin/dich-vu-cong-truc-tuyen.aspx?_dv=DB9C9D0B-0D5B-3460-84F1-1387085176D9"/>
    <hyperlink ref="C948" r:id="rId1241" display="https://www.facebook.com/p/Tin-t%E1%BB%A9c-ph%C6%B0%E1%BB%9Dng-Tr%E1%BA%A7n-H%C6%B0ng-%C4%90%E1%BA%A1o-TP-Nam-%C4%90%E1%BB%8Bnh-100071437721305/?locale=hi_IN"/>
    <hyperlink ref="C949" r:id="rId1242" display="https://dichvucong.namdinh.gov.vn/portaldvc/KenhTin/dich-vu-cong-truc-tuyen.aspx?_dv=D0FD2A44-7D1D-6331-DBCD-292E2547FD8C"/>
    <hyperlink ref="C951" r:id="rId1243" display="https://dichvucong.namdinh.gov.vn/portaldvc/KenhTin/dich-vu-cong-truc-tuyen.aspx?_dv=12DE7E79-4DC7-C795-1996-20FCCE687D20"/>
    <hyperlink ref="C952" r:id="rId1244" display="https://www.facebook.com/UbndPhuongNangTinh/?locale=vi_VN"/>
    <hyperlink ref="C953" r:id="rId1245" display="https://dichvucong.namdinh.gov.vn/portaldvc/KenhTin/dich-vu-cong-truc-tuyen.aspx?_dv=A0072BE6-4BB2-AE06-5ECA-6E26C51304FA"/>
    <hyperlink ref="C954" r:id="rId1246" display="https://www.facebook.com/p/C%C3%B4ng-an-ph%C6%B0%E1%BB%9Dng-V%C4%83n-Mi%E1%BA%BFu-TP-Nam-%C4%90%E1%BB%8Bnh-100063556363214/"/>
    <hyperlink ref="C955" r:id="rId1247" display="https://dichvucong.namdinh.gov.vn/portaldvc/KenhTin/dich-vu-cong-truc-tuyen.aspx?_dv=EBAD3BA1-812D-3AA1-0CDD-48C27EAE5F5D"/>
    <hyperlink ref="C956" r:id="rId1248" display="https://www.facebook.com/tranquangkhai.namdinh113/"/>
    <hyperlink ref="C957" r:id="rId1249" display="https://dichvucong.namdinh.gov.vn/portaldvc/KenhTin/dich-vu-cong-truc-tuyen.aspx?_dv=937B4F73-DA3B-5977-58D7-7A533CD398DB"/>
    <hyperlink ref="C959" r:id="rId1250" display="https://dichvucong.namdinh.gov.vn/portaldvc/KenhTin/dich-vu-cong-truc-tuyen.aspx?_dv=B8EDAEFA-3D37-C39D-A6DD-6D65DD202C7E"/>
    <hyperlink ref="C960" r:id="rId1251" display="https://www.facebook.com/p/C%C3%B4ng-an-ph%C6%B0%E1%BB%9Dng-L%E1%BB%99c-H%E1%BA%A1-100071841109554/"/>
    <hyperlink ref="C961" r:id="rId1252" display="https://dichvucong.namdinh.gov.vn/portaldvc/KenhTin/dich-vu-cong-truc-tuyen.aspx?_dv=CD0A1A48-FB79-D086-39C4-BF7B8B9A7C35"/>
    <hyperlink ref="C963" r:id="rId1253" display="https://dichvucong.namdinh.gov.vn/portaldvc/KenhTin/dich-vu-cong-truc-tuyen.aspx?_dv=F6FF406E-29A0-2B9D-A9A1-325B886E3F40"/>
    <hyperlink ref="C964" r:id="rId1254" display="https://www.facebook.com/tieuhoccuanam/"/>
    <hyperlink ref="C965" r:id="rId1255" display="https://dichvucong.namdinh.gov.vn/portaldvc/KenhTin/dich-vu-cong-truc-tuyen.aspx?_dv=52ACAC4B-4898-D2EA-F61E-274935F8584A"/>
    <hyperlink ref="C967" r:id="rId1256" display="https://dichvucong.namdinh.gov.vn/portaldvc/KenhTin/dich-vu-cong-truc-tuyen.aspx?_dv=48D65326-9E9A-6C6D-443E-29F9D2676B41"/>
    <hyperlink ref="C968" r:id="rId1257" display="https://www.facebook.com/p/C%C3%B4ng-an-x%C3%A3-Nam-Phong-100066445731366/"/>
    <hyperlink ref="C969" r:id="rId1258" display="https://dichvucong.namdinh.gov.vn/portaldvc/KenhTin/dich-vu-cong-truc-tuyen.aspx?_dv=3961F610-C2A7-DD74-E67E-31926DE20501"/>
    <hyperlink ref="C970" r:id="rId1259" display="https://www.facebook.com/p/C%C3%B4ng-an-ph%C6%B0%E1%BB%9Dng-M%E1%BB%B9-X%C3%A1-100078679735204/"/>
    <hyperlink ref="C971" r:id="rId1260" display="https://dichvucong.namdinh.gov.vn/portaldvc/KenhTin/dich-vu-cong-truc-tuyen.aspx?_dv=1984F7D5-4A64-D74D-3DCE-48AFB432B5AF"/>
    <hyperlink ref="C972" r:id="rId1261" display="https://www.facebook.com/p/Tu%E1%BB%95i-tr%E1%BA%BB-C%C3%B4ng-an-huy%E1%BB%87n-L%E1%BB%99c-B%C3%ACnh-100063492099584/"/>
    <hyperlink ref="C973" r:id="rId1262" display="https://dichvucong.namdinh.gov.vn/portaldvc/KenhTin/dich-vu-cong-truc-tuyen.aspx?_dv=512C29E7-1BC8-A295-50F3-78BA888B2DA3"/>
    <hyperlink ref="C974" r:id="rId1263" display="https://www.facebook.com/groups/ubnd.xa.nam.van/"/>
    <hyperlink ref="C975" r:id="rId1264" display="https://dichvucong.namdinh.gov.vn/portaldvc/KenhTin/dich-vu-cong-truc-tuyen.aspx?_dv=B841FF74-89B4-82E4-79FF-BCCB8B9BDF0E"/>
    <hyperlink ref="C977" r:id="rId1265" display="https://myloc.namdinh.gov.vn/"/>
    <hyperlink ref="C979" r:id="rId1266" display="https://myha.namdinh.gov.vn/"/>
    <hyperlink ref="C980" r:id="rId1267" display="https://www.facebook.com/p/X%C3%A3-M%E1%BB%B9-Ti%E1%BA%BFn-Huy%E1%BB%87n-M%E1%BB%B9-L%E1%BB%99c-T%E1%BB%89nh-Nam-%C4%90%E1%BB%8Bnh-100063655686407/"/>
    <hyperlink ref="C981" r:id="rId1268" display="https://myloc.namdinh.gov.vn/"/>
    <hyperlink ref="C984" r:id="rId1269" display="https://www.facebook.com/p/C%C3%B4ng-an-X%C3%A3-M%E1%BB%B9-Ph%C3%BAc-Huy%E1%BB%87n-M%E1%BB%B9-L%E1%BB%99c-T%E1%BB%89nh-Nam-%C4%90%E1%BB%8Bnh-100075952150469/?locale=vi_VN"/>
    <hyperlink ref="C985" r:id="rId1270" display="https://dichvucong.namdinh.gov.vn/portaldvc/KenhTin/dich-vu-cong-truc-tuyen.aspx?_dv=D07E43AF-AAB8-18D8-01CA-24DC89019F0D"/>
    <hyperlink ref="C987" r:id="rId1271" display="https://mytan.namdinh.gov.vn/uy-ban-nhan-dan/ubnd-xa-my-tan-285150"/>
    <hyperlink ref="C988" r:id="rId1272" display="https://www.facebook.com/p/C%C3%B4ng-an-X%C3%A3-M%E1%BB%B9-Ph%C3%BAc-Huy%E1%BB%87n-M%E1%BB%B9-L%E1%BB%99c-T%E1%BB%89nh-Nam-%C4%90%E1%BB%8Bnh-100075952150469/"/>
    <hyperlink ref="C989" r:id="rId1273" display="https://dichvucong.namdinh.gov.vn/portaldvc/KenhTin/dich-vu-cong-truc-tuyen.aspx?_dv=D07E43AF-AAB8-18D8-01CA-24DC89019F0D"/>
    <hyperlink ref="C990" r:id="rId1274" display="https://www.facebook.com/groups/529004977981923/"/>
    <hyperlink ref="C991" r:id="rId1275" display="https://dichvucong.namdinh.gov.vn/portaldvc/KenhTin/dich-vu-cong-truc-tuyen.aspx?_dv=AA6B0CCE-0A40-6D33-DC58-8349A4E30660"/>
    <hyperlink ref="C993" r:id="rId1276" display="https://dichvucong.namdinh.gov.vn/portaldvc/KenhTin/dich-vu-cong-truc-tuyen.aspx?_dv=1984F7D5-4A64-D74D-3DCE-48AFB432B5AF"/>
    <hyperlink ref="C994" r:id="rId1277" display="https://www.facebook.com/mythinh.myloc.namdinh/?locale=vi_VN"/>
    <hyperlink ref="C995" r:id="rId1278" display="https://dichvucong.namdinh.gov.vn/portaldvc/KenhTin/dich-vu-cong-truc-tuyen.aspx?_dv=2E213B7D-C659-BFC8-0D82-107F0212B626"/>
    <hyperlink ref="C997" r:id="rId1279" display="https://dichvucong.namdinh.gov.vn/portaldvc/KenhTin/dich-vu-cong-truc-tuyen.aspx?_dv=951C2878-765C-C04E-C270-B89B3A2D5869"/>
    <hyperlink ref="C998" r:id="rId1280" display="https://www.facebook.com/p/C%C3%B4ng-an-Th%E1%BB%8B-tr%E1%BA%A5n-G%C3%B4i-100060108394604/"/>
    <hyperlink ref="C999" r:id="rId1281" display="https://vuban.namdinh.gov.vn/"/>
    <hyperlink ref="C1002" r:id="rId1282" display="https://www.facebook.com/p/An-ninh-Hi%E1%BB%83n-Kh%C3%A1nh-100075732109601/"/>
    <hyperlink ref="C1003" r:id="rId1283" display="https://hienkhanh.namdinh.gov.vn/"/>
    <hyperlink ref="C1005" r:id="rId1284" display="https://dichvucong.namdinh.gov.vn/portaldvc/KenhTin/dich-vu-cong-truc-tuyen.aspx?_dv=DF4850ED-1515-B7E6-4C22-92D618504C50"/>
    <hyperlink ref="C1006" r:id="rId1285" display="https://www.facebook.com/p/C%C3%B4ng-an-x%C3%A3-H%E1%BB%A3p-H%C6%B0ng-V%E1%BB%A5-B%E1%BA%A3n-Nam-%C4%90%E1%BB%8Bnh-100066147215578/"/>
    <hyperlink ref="C1007" r:id="rId1286" display="https://hophung.namdinh.gov.vn/"/>
    <hyperlink ref="C1008" r:id="rId1287" display="https://www.facebook.com/100072448896378"/>
    <hyperlink ref="C1009" r:id="rId1288" display="https://daian.namdinh.gov.vn/"/>
    <hyperlink ref="C1011" r:id="rId1289" display="https://tanthanh.tpcamau.camau.gov.vn/"/>
    <hyperlink ref="C1013" r:id="rId1290" display="https://conghoa.namdinh.gov.vn/"/>
    <hyperlink ref="C1015" r:id="rId1291" display="https://dichvucong.namdinh.gov.vn/portaldvc/KenhTin/dich-vu-cong-truc-tuyen.aspx?_dv=DF4850ED-1515-B7E6-4C22-92D618504C50"/>
    <hyperlink ref="C1017" r:id="rId1292" display="https://dichvucong.namdinh.gov.vn/portaldvc/KenhTin/dich-vu-cong-truc-tuyen.aspx?_dv=DF4850ED-1515-B7E6-4C22-92D618504C50"/>
    <hyperlink ref="C1019" r:id="rId1293" display="https://minhtan.namdinh.gov.vn/"/>
    <hyperlink ref="C1020" r:id="rId1294" display="https://www.facebook.com/AdminCAX/?locale=vi_VN"/>
    <hyperlink ref="C1021" r:id="rId1295" display="https://thanhloi.namdinh.gov.vn/"/>
    <hyperlink ref="C1022" r:id="rId1296" display="https://www.facebook.com/people/C%C3%B4ng-an-x%C3%A3-Kim-Th%C3%A1i/100072039630020/"/>
    <hyperlink ref="C1023" r:id="rId1297" display="https://kimthai.namdinh.gov.vn/"/>
    <hyperlink ref="C1024" r:id="rId1298" display="https://www.facebook.com/tuoitrecongansonla/"/>
    <hyperlink ref="C1025" r:id="rId1299" display="https://lienminh.namdinh.gov.vn/"/>
    <hyperlink ref="C1027" r:id="rId1300" display="https://daithang.namdinh.gov.vn/"/>
    <hyperlink ref="C1028" r:id="rId1301" display="https://www.facebook.com/p/C%C3%B4ng-an-x%C3%A3-Tam-Thanh-V%E1%BB%A5-B%E1%BA%A3n-Nam-%C4%90%E1%BB%8Bnh-100071344872117/"/>
    <hyperlink ref="C1029" r:id="rId1302" display="https://tamthanh.namdinh.gov.vn/"/>
    <hyperlink ref="C1030" r:id="rId1303" display="https://www.facebook.com/CAXVH/"/>
    <hyperlink ref="C1031" r:id="rId1304" display="https://vinhhao.namdinh.gov.vn/"/>
    <hyperlink ref="C1032" r:id="rId1305" display="https://www.facebook.com/p/C%C3%B4ng-an-Th%E1%BB%8B-tr%E1%BA%A5n-L%C3%A2m-%C3%9D-Y%C3%AAn-Nam-%C4%90%E1%BB%8Bnh-100080254186975/"/>
    <hyperlink ref="C1033" r:id="rId1306" display="https://ttlam.namdinh.gov.vn/ubnd"/>
    <hyperlink ref="C1034" r:id="rId1307" display="https://www.facebook.com/p/C%C3%B4ng-an-x%C3%A3-Y%C3%AAn-Trung-%C3%9D-Y%C3%AAn-Nam-%C4%90%E1%BB%8Bnh-100066534833248/"/>
    <hyperlink ref="C1035" r:id="rId1308" display="https://yenphuc.namdinh.gov.vn/uy-ban-nhan-dan"/>
    <hyperlink ref="C1036" r:id="rId1309" display="https://www.facebook.com/p/Tu%E1%BB%95i-tr%E1%BA%BB-C%C3%B4ng-an-Th%C3%A0nh-ph%E1%BB%91-V%C4%A9nh-Y%C3%AAn-100066497717181/?locale=nl_BE"/>
    <hyperlink ref="C1037" r:id="rId1310" display="https://yyen.namdinh.gov.vn/"/>
    <hyperlink ref="C1038" r:id="rId1311" display="https://www.facebook.com/people/C%C3%B4ng-an-X%C3%A3-T%C3%A2n-Minh-%C3%9D-Y%C3%AAn-Nam-%C4%90%E1%BB%8Bnh/100066970965336/"/>
    <hyperlink ref="C1039" r:id="rId1312" display="https://yenloc.namdinh.gov.vn/ubnd-xa"/>
    <hyperlink ref="C1040" r:id="rId1313" display="https://www.facebook.com/TuoitreConganVinhPhuc/"/>
    <hyperlink ref="C1041" r:id="rId1314" display="https://yyen.namdinh.gov.vn/ubnd-cac-xa-thi-tran/xa-tan-minh-di-vao-hoat-dong-on-dinh-sau-sap-xep-sap-nhap-don-vi-hanh-chinh-cap-xa-383272"/>
    <hyperlink ref="C1042" r:id="rId1315" display="https://www.facebook.com/p/C%C3%B4ng-an-x%C3%A3-Y%C3%AAn-Th%E1%BB%8D-%C3%9D-Y%C3%AAn-Nam-%C4%90%E1%BB%8Bnh-100066994927287/"/>
    <hyperlink ref="C1043" r:id="rId1316" display="https://yentho.namdinh.gov.vn/"/>
    <hyperlink ref="C1045" r:id="rId1317" display="https://yenchinh.namdinh.gov.vn/uy-ban-nhan-dan-51754"/>
    <hyperlink ref="C1047" r:id="rId1318" display="https://dichvucong.namdinh.gov.vn/portaldvc/KenhTin/dich-vu-cong-truc-tuyen.aspx?_dv=3985D1DE-4D2E-95F1-F089-608FB7211EEC&amp;_tk="/>
    <hyperlink ref="C1049" r:id="rId1319" display="https://yendong.namdinh.gov.vn/uy-ban-nhan-dan"/>
    <hyperlink ref="C1050" r:id="rId1320" display="https://www.facebook.com/people/C%C3%B4ng-an-x%C3%A3-Y%C3%AAn-Ch%C3%ADnh/100071867406660/"/>
    <hyperlink ref="C1051" r:id="rId1321" display="https://yenchinh.namdinh.gov.vn/uy-ban-nhan-dan-51754"/>
    <hyperlink ref="C1053" r:id="rId1322" display="https://yenbinh.namdinh.gov.vn/uy-ban-nhan-dan"/>
    <hyperlink ref="C1055" r:id="rId1323" display="https://yendong.namdinh.gov.vn/uy-ban-nhan-dan"/>
    <hyperlink ref="C1056" r:id="rId1324" display="https://www.facebook.com/p/C%C3%B4ng-an-x%C3%A3-Y%C3%AAn-M%E1%BB%B9-huy%E1%BB%87n-N%C3%B4ng-C%E1%BB%91ng-100063982177806/"/>
    <hyperlink ref="C1057" r:id="rId1325" display="https://yenmy.namdinh.gov.vn/"/>
    <hyperlink ref="C1058" r:id="rId1326" display="https://www.facebook.com/groups/403645153954945/"/>
    <hyperlink ref="C1059" r:id="rId1327" display="https://yenduong.namdinh.gov.vn/"/>
    <hyperlink ref="C1061" r:id="rId1328" display="https://yenchinh.namdinh.gov.vn/uy-ban-nhan-dan-51754"/>
    <hyperlink ref="C1063" r:id="rId1329" display="https://yentien.namdinh.gov.vn/ubnd/thuong-truc-ubnd-xa-yen-tien-236273"/>
    <hyperlink ref="C1065" r:id="rId1330" display="https://yenkhanh.namdinh.gov.vn/uy-ban-nhan-dan"/>
    <hyperlink ref="C1067" r:id="rId1331" display="https://yenphong.namdinh.gov.vn/"/>
    <hyperlink ref="C1068" r:id="rId1332" display="https://www.facebook.com/p/C%C3%B4ng-an-x%C3%A3-Y%C3%AAn-Ninh-%C3%9D-Y%C3%AAn-Nam-%C4%90%E1%BB%8Bnh-100071185885211/"/>
    <hyperlink ref="C1069" r:id="rId1333" display="https://yenninh.namdinh.gov.vn/gioi-thieu"/>
    <hyperlink ref="C1071" r:id="rId1334" display="https://yenluong.namdinh.gov.vn/"/>
    <hyperlink ref="C1073" r:id="rId1335" display="https://yyen.namdinh.gov.vn/sap-xep-cac-don-vi-hanh-chinh/ky-hop-thu-nhat-hdnd-xa-hong-quang-khoa-i-nhiem-ky-2021-2026-379790"/>
    <hyperlink ref="C1074" r:id="rId1336" display="https://www.facebook.com/p/Tu%E1%BB%95i-tr%E1%BA%BB-C%C3%B4ng-an-Th%C3%A0nh-ph%E1%BB%91-V%C4%A9nh-Y%C3%AAn-100066497717181/?locale=nl_BE"/>
    <hyperlink ref="C1075" r:id="rId1337" display="https://yenphuc.namdinh.gov.vn/uy-ban-nhan-dan"/>
    <hyperlink ref="C1076" r:id="rId1338" display="https://www.facebook.com/p/Tu%E1%BB%95i-tr%E1%BA%BB-C%C3%B4ng-an-Th%C3%A0nh-ph%E1%BB%91-V%C4%A9nh-Y%C3%AAn-100066497717181/"/>
    <hyperlink ref="C1077" r:id="rId1339" display="https://yentien.namdinh.gov.vn/ubnd/thuong-truc-ubnd-xa-yen-tien-236273"/>
    <hyperlink ref="C1079" r:id="rId1340" display="https://yenthang.namdinh.gov.vn/uy-ban-nhan-dan/ubnd-xa-yen-thang-218106"/>
    <hyperlink ref="C1080" r:id="rId1341" display="https://www.facebook.com/xayenphuc111/?locale=vi_VN"/>
    <hyperlink ref="C1081" r:id="rId1342" display="https://yenphuc.namdinh.gov.vn/uy-ban-nhan-dan"/>
    <hyperlink ref="C1082" r:id="rId1343" display="https://www.facebook.com/p/C%C3%B4ng-an-x%C3%A3-Y%C3%AAn-C%C6%B0%E1%BB%9Dng-100083547871524/"/>
    <hyperlink ref="C1083" r:id="rId1344" display="https://dichvucong.namdinh.gov.vn/portaldvc/KenhTin/dich-vu-cong-truc-tuyen.aspx?_dv=6FF93B72-6F06-FAA1-75B2-AA2271A5021B"/>
    <hyperlink ref="C1084" r:id="rId1345" display="https://www.facebook.com/p/C%C3%B4ng-an-x%C3%A3-Y%C3%AAn-L%E1%BB%99c-%C3%9D-Y%C3%AAn-Nam-%C4%90%E1%BB%8Bnh-100066355458012/"/>
    <hyperlink ref="C1085" r:id="rId1346" display="https://yenloc.namdinh.gov.vn/ubnd-xa"/>
    <hyperlink ref="C1086" r:id="rId1347" display="https://www.facebook.com/yenbangcand/"/>
    <hyperlink ref="C1087" r:id="rId1348" display="https://yendong.namdinh.gov.vn/uy-ban-nhan-dan"/>
    <hyperlink ref="C1089" r:id="rId1349" display="https://yendong.namdinh.gov.vn/uy-ban-nhan-dan"/>
    <hyperlink ref="C1091" r:id="rId1350" display="https://yenkhang.namdinh.gov.vn/ubnd/danh-sach-thuong-truc-ubnd-xa-yen-khang-nhiem-ky-2020-2025-222786"/>
    <hyperlink ref="C1092" r:id="rId1351" display="https://www.facebook.com/p/C%C3%B4ng-an-x%C3%A3-Y%C3%AAn-Nh%C3%A2n-%C3%9D-Y%C3%AAn-Nam-%C4%90%E1%BB%8Bnh-100070160472364/"/>
    <hyperlink ref="C1097" r:id="rId1352" display="https://ttlieude.namdinh.gov.vn/"/>
    <hyperlink ref="C1101" r:id="rId1353" display="https://dichvucong.namdinh.gov.vn/portaldvc/KenhTin/dich-vu-cong-truc-tuyen.aspx?_dv=DB9767F9-10CD-D2BC-52A9-50654D7506D9"/>
    <hyperlink ref="C1102" r:id="rId1354" display="https://www.facebook.com/conganxanghiathinh.nghiadan.nghean/"/>
    <hyperlink ref="C1103" r:id="rId1355" display="https://dichvucong.namdinh.gov.vn/portaldvc/KenhTin/dich-vu-cong-truc-tuyen.aspx?_dv=39D4841F-5F5E-2549-DB5C-B145D09CD595"/>
    <hyperlink ref="C1105" r:id="rId1356" display="https://dichvucong.namdinh.gov.vn/portaldvc/KenhTin/dich-vu-cong-truc-tuyen.aspx?_dv=04E2F1AE-2A82-61DB-5B05-B1BF7CC45532"/>
    <hyperlink ref="C1107" r:id="rId1357" display="https://nghiathai.namdinh.gov.vn/"/>
    <hyperlink ref="C1109" r:id="rId1358" display="https://hoangnam.namdinh.gov.vn/"/>
    <hyperlink ref="C1111" r:id="rId1359" display="https://nghiachau.namdinh.gov.vn/"/>
    <hyperlink ref="C1113" r:id="rId1360" display="https://nghiatrung.namdinh.gov.vn/"/>
    <hyperlink ref="C1114" r:id="rId1361" display="https://www.facebook.com/tuoitrecongansonla/"/>
    <hyperlink ref="C1115" r:id="rId1362" display="https://nghiason.namdinh.gov.vn/"/>
    <hyperlink ref="C1117" r:id="rId1363" display="https://nghialac.namdinh.gov.vn/"/>
    <hyperlink ref="C1118" r:id="rId1364" display="https://www.facebook.com/tuoitredongthap/?locale=id_ID"/>
    <hyperlink ref="C1119" r:id="rId1365" display="https://nghiahong.namdinh.gov.vn/"/>
    <hyperlink ref="C1121" r:id="rId1366" display="https://nghiaphong.namdinh.gov.vn/"/>
    <hyperlink ref="C1123" r:id="rId1367" display="https://dichvucong.namdinh.gov.vn/portaldvc/KenhTin/dich-vu-cong-truc-tuyen.aspx?_dv=5FC81341-6604-5EF0-0F6C-ED6A54CA2AD3"/>
    <hyperlink ref="C1124" r:id="rId1368" display="https://www.facebook.com/TuoitreCongantinhBinhDinh/"/>
    <hyperlink ref="C1125" r:id="rId1369" display="https://dichvucong.namdinh.gov.vn/portaldvc/KenhTin/dich-vu-cong-truc-tuyen.aspx?_dv=0368E5D7-BABF-1A79-10ED-3EA36CBFBF88"/>
    <hyperlink ref="C1126" r:id="rId1370" display="https://www.facebook.com/groups/xanghiatan/"/>
    <hyperlink ref="C1127" r:id="rId1371" display="https://ttquynhat.namdinh.gov.vn/"/>
    <hyperlink ref="C1129" r:id="rId1372" display="https://dichvucong.namdinh.gov.vn/portaldvc/KenhTin/dich-vu-cong-truc-tuyen.aspx?_dv=9A78DD6A-D136-98F1-E6D5-292BD37ED277"/>
    <hyperlink ref="C1131" r:id="rId1373" display="https://nghiahung.namdinh.gov.vn/"/>
    <hyperlink ref="C1133" r:id="rId1374" display="https://nghialam.namdinh.gov.vn/"/>
    <hyperlink ref="C1135" r:id="rId1375" display="https://dichvucong.namdinh.gov.vn/portaldvc/KenhTin/dich-vu-cong-truc-tuyen.aspx?_dv=333DD579-9EB6-2E40-1C99-E50C6E50541E"/>
    <hyperlink ref="C1136" r:id="rId1376" display="https://www.facebook.com/groups/XaPhucThang/"/>
    <hyperlink ref="C1137" r:id="rId1377" display="https://xanghiathang.tunghia.quangngai.gov.vn/"/>
    <hyperlink ref="C1139" r:id="rId1378" display="https://nghialoi.namdinh.gov.vn/"/>
    <hyperlink ref="C1141" r:id="rId1379" display="https://dichvucong.namdinh.gov.vn/portaldvc/KenhTin/dich-vu-cong-truc-tuyen.aspx?_dv=E5F3D330-8E4C-D2A8-C8C5-1C5CBA41B5BE"/>
    <hyperlink ref="C1142" r:id="rId1380" display="https://www.facebook.com/groups/XaPhucThang/"/>
    <hyperlink ref="C1143" r:id="rId1381" display="https://nghialo.yenbai.gov.vn/xa-phuong/xa-nghia-phuc"/>
    <hyperlink ref="C1145" r:id="rId1382" display="https://namdien.namdinh.gov.vn/"/>
    <hyperlink ref="C1146" r:id="rId1383" display="https://www.facebook.com/p/Th%E1%BB%8B-Tr%E1%BA%A5n-Nam-Giang-Nam-Tr%E1%BB%B1c-Nam-%C4%90%E1%BB%8Bnh-100066907095179/"/>
    <hyperlink ref="C1147" r:id="rId1384" display="https://namgiang-namtruc.namdinh.gov.vn/"/>
    <hyperlink ref="C1149" r:id="rId1385" display="https://dichvucong.namdinh.gov.vn/portaldvc/KenhTin/dich-vu-cong-truc-tuyen.aspx?_dv=1984F7D5-4A64-D74D-3DCE-48AFB432B5AF"/>
    <hyperlink ref="C1151" r:id="rId1386" display="https://dichvucong.namdinh.gov.vn/portaldvc/KenhTin/dich-vu-cong-truc-tuyen.aspx?_dv=5D10ED69-CE62-3422-9944-1609262E83F2"/>
    <hyperlink ref="C1153" r:id="rId1387" display="https://dichvucong.namdinh.gov.vn/portaldvc/KenhTin/dich-vu-cong-truc-tuyen.aspx?_dv=DB9767F9-10CD-D2BC-52A9-50654D7506D9"/>
    <hyperlink ref="C1155" r:id="rId1388" display="https://namthang-namtruc.namdinh.gov.vn/"/>
    <hyperlink ref="C1157" r:id="rId1389" display="https://dichvucong.namdinh.gov.vn/portaldvc/KenhTin/dich-vu-cong-truc-tuyen.aspx?_dv=B841FF74-89B4-82E4-79FF-BCCB8B9BDF0E"/>
    <hyperlink ref="C1158" r:id="rId1390" display="https://www.facebook.com/p/H%E1%BB%93ng-Quang-Nam-Tr%E1%BB%B1c-Nam-%C4%90%E1%BB%8Bnh-100082242906461/"/>
    <hyperlink ref="C1159" r:id="rId1391" display="https://dichvucong.namdinh.gov.vn/portaldvc/KenhTin/dich-vu-cong-truc-tuyen.aspx?_dv=4284B5CC-ABA9-377A-83C7-14E8075CC074"/>
    <hyperlink ref="C1160" r:id="rId1392" display="https://www.facebook.com/tanthinhntnd/"/>
    <hyperlink ref="C1161" r:id="rId1393" display="https://dichvucong.namdinh.gov.vn/portaldvc/KenhTin/dich-vu-cong-truc-tuyen.aspx?_dv=B18AE6B4-54BC-4178-5345-F7D866DB8519"/>
    <hyperlink ref="C1163" r:id="rId1394" display="https://dichvucong.namdinh.gov.vn/portaldvc/KenhTin/dich-vu-cong-truc-tuyen.aspx?_dv=B771C044-97BF-5879-78A3-A07E2CF46B1E"/>
    <hyperlink ref="C1164" r:id="rId1395" display="https://www.facebook.com/CAXNH/"/>
    <hyperlink ref="C1165" r:id="rId1396" display="https://dichvucong.namdinh.gov.vn/portaldvc/KenhTin/dich-vu-cong-truc-tuyen.aspx?_dv=C78DE14F-E063-9CEE-026B-9F3F49675801"/>
    <hyperlink ref="C1167" r:id="rId1397" display="https://namhung-namtruc.namdinh.gov.vn/"/>
    <hyperlink ref="C1169" r:id="rId1398" display="https://dichvucong.namdinh.gov.vn/portaldvc/KenhTin/dich-vu-cong-truc-tuyen.aspx?_dv=5D10ED69-CE62-3422-9944-1609262E83F2"/>
    <hyperlink ref="C1171" r:id="rId1399" display="https://dichvucong.namdinh.gov.vn/portaldvc/KenhTin/dich-vu-cong-truc-tuyen.aspx?_dv=10C6C3D6-5C02-556B-BD97-24DF6A4E86AD"/>
    <hyperlink ref="C1173" r:id="rId1400" display="https://dichvucong.namdinh.gov.vn/portaldvc/KenhTin/dich-vu-cong-truc-tuyen.aspx?_dv=B841FF74-89B4-82E4-79FF-BCCB8B9BDF0E"/>
    <hyperlink ref="C1175" r:id="rId1401" display="https://namloi-namtruc.namdinh.gov.vn/"/>
    <hyperlink ref="C1176" r:id="rId1402" display="https://www.facebook.com/TuoitreCongantinhBinhDinh/"/>
    <hyperlink ref="C1177" r:id="rId1403" display="https://dichvucong.namdinh.gov.vn/portaldvc/KenhTin/dich-vu-cong-truc-tuyen.aspx?_dv=ADE0BDEC-F132-BC08-7DA7-847A136E1930"/>
    <hyperlink ref="C1178" r:id="rId1404" display="https://www.facebook.com/p/Tr%C6%B0%E1%BB%9Dng-THCS-%C4%90%E1%BB%93ng-S%C6%A1n-H-Nam-Tr%E1%BB%B1c-T-Nam-%C4%90%E1%BB%8Bnh-100064154528264/"/>
    <hyperlink ref="C1179" r:id="rId1405" display="https://dichvucong.namdinh.gov.vn/portaldvc/KenhTin/dich-vu-cong-truc-tuyen.aspx?_dv=B4F3B21D-592A-39A4-256E-A2D8A4BE7006"/>
    <hyperlink ref="C1180" r:id="rId1406" display="https://www.facebook.com/namtruc.vn/"/>
    <hyperlink ref="C1181" r:id="rId1407" display="https://dichvucong.namdinh.gov.vn/portaldvc/KenhTin/dich-vu-cong-truc-tuyen.aspx?_dv=2286728F-AE91-3016-4970-7F755BB6F389"/>
    <hyperlink ref="C1183" r:id="rId1408" display="https://dichvucong.namdinh.gov.vn/portaldvc/KenhTin/dich-vu-cong-truc-tuyen.aspx?_dv=B771C044-97BF-5879-78A3-A07E2CF46B1E"/>
    <hyperlink ref="C1184" r:id="rId1409" display="https://www.facebook.com/NamThaiVillage/?locale=vi_VN"/>
    <hyperlink ref="C1185" r:id="rId1410" display="https://namthai-namtruc.namdinh.gov.vn/"/>
    <hyperlink ref="C1186" r:id="rId1411" display="https://www.facebook.com/p/C%C3%B4ng-an-th%E1%BB%8B-tr%E1%BA%A5n-C%E1%BB%95-L%E1%BB%85-100069913269136/"/>
    <hyperlink ref="C1187" r:id="rId1412" display="https://ttcole.namdinh.gov.vn/"/>
    <hyperlink ref="C1188" r:id="rId1413" display="https://www.facebook.com/p/An-Ninh-Ph%C6%B0%C6%A1ng-%C4%90%E1%BB%8Bnh-100069585191262/?locale=ms_MY"/>
    <hyperlink ref="C1189" r:id="rId1414" display="https://dichvucong.namdinh.gov.vn/portaldvc/KenhTin/dich-vu-cong-truc-tuyen.aspx?_dv=7A48DC22-CECF-ACBE-4F94-08E4F8713977"/>
    <hyperlink ref="C1191" r:id="rId1415" display="https://trucchinh.namdinh.gov.vn/"/>
    <hyperlink ref="C1193" r:id="rId1416" display="https://trungdong.namdinh.gov.vn/"/>
    <hyperlink ref="C1195" r:id="rId1417" display="https://dichvucong.namdinh.gov.vn/portaldvc/KenhTin/dich-vu-cong-truc-tuyen.aspx?_dv=84E81800-2F85-82CA-C2BA-231B5D4F8BB0"/>
    <hyperlink ref="C1196" r:id="rId1418" display="https://www.facebook.com/p/Th%C3%B4ng-tin-An-ninh-Tr%E1%BB%B1c-Tu%E1%BA%A5n-100066786433399/"/>
    <hyperlink ref="C1197" r:id="rId1419" display="https://dichvucong.namdinh.gov.vn/portaldvc/KenhTin/dich-vu-cong-truc-tuyen.aspx?_dv=06FDD247-9A0B-0E9C-7906-B27CE749E745"/>
    <hyperlink ref="C1198" r:id="rId1420" display="https://www.facebook.com/UBNDXaVietHung/"/>
    <hyperlink ref="C1199" r:id="rId1421" display="https://viethung.namdinh.gov.vn/"/>
    <hyperlink ref="C1200" r:id="rId1422" display="https://www.facebook.com/p/X%C3%A3-Tr%E1%BB%B1c-%C4%90%E1%BA%A1o-Huy%E1%BB%87n-Tr%E1%BB%B1c-Ninh-T%E1%BB%89nh-Nam-%C4%90%E1%BB%8Bnh-100046095555990/"/>
    <hyperlink ref="C1201" r:id="rId1423" display="https://trucdao.namdinh.gov.vn/"/>
    <hyperlink ref="C1202" r:id="rId1424" display="https://www.facebook.com/p/An-ninh-tr%E1%BA%ADt-t%E1%BB%B1-x%C3%A3-Tr%E1%BB%B1c-H%C3%B9ng-100071263414324/"/>
    <hyperlink ref="C1203" r:id="rId1425" display="https://truchung4.namdinh.gov.vn/"/>
    <hyperlink ref="C1205" r:id="rId1426" display="https://trucnoi.namdinh.gov.vn/"/>
    <hyperlink ref="C1206" r:id="rId1427" display="https://www.facebook.com/CATTCATTHANH/"/>
    <hyperlink ref="C1207" r:id="rId1428" display="https://ttcatthanh.namdinh.gov.vn/"/>
    <hyperlink ref="C1209" r:id="rId1429" display="https://trucninh.namdinh.gov.vn/"/>
    <hyperlink ref="C1211" r:id="rId1430" display="https://truckhang.namdinh.gov.vn/"/>
    <hyperlink ref="C1212" r:id="rId1431" display="https://www.facebook.com/p/Tu%E1%BB%95i-tr%E1%BA%BB-C%C3%B4ng-an-huy%E1%BB%87n-Ninh-Ph%C6%B0%E1%BB%9Bc-100068114569027/"/>
    <hyperlink ref="C1213" r:id="rId1432" display="https://tructhuan.namdinh.gov.vn/"/>
    <hyperlink ref="C1214" r:id="rId1433" display="https://www.facebook.com/p/Tu%E1%BB%95i-tr%E1%BA%BB-C%C3%B4ng-an-huy%E1%BB%87n-Ninh-Ph%C6%B0%E1%BB%9Bc-100068114569027/"/>
    <hyperlink ref="C1215" r:id="rId1434" display="https://dichvucong.namdinh.gov.vn/portaldvc/KenhTin/dich-vu-cong-truc-tuyen.aspx?_dv=1984F7D5-4A64-D74D-3DCE-48AFB432B5AF"/>
    <hyperlink ref="C1217" r:id="rId1435" display="https://trucninh.namdinh.gov.vn/"/>
    <hyperlink ref="C1219" r:id="rId1436" display="https://truccuong.namdinh.gov.vn/"/>
    <hyperlink ref="C1221" r:id="rId1437" display="https://trucninh.namdinh.gov.vn/"/>
    <hyperlink ref="C1222" r:id="rId1438" display="https://www.facebook.com/p/C%C3%B4ng-an-x%C3%A3-Tr%E1%BB%B1c-Th%C3%A1i-100072039308025/"/>
    <hyperlink ref="C1223" r:id="rId1439" display="https://dichvucong.namdinh.gov.vn/portaldvc/KenhTin/dich-vu-cong-truc-tuyen.aspx?_dv=66985F40-11AF-1CAA-934C-2C0FCFDCDECE"/>
    <hyperlink ref="C1224" r:id="rId1440" display="https://www.facebook.com/p/An-ninh-tr%E1%BA%ADt-t%E1%BB%B1-x%C3%A3-Tr%E1%BB%B1c-H%C3%B9ng-100071263414324/"/>
    <hyperlink ref="C1225" r:id="rId1441" display="https://truchung4.namdinh.gov.vn/"/>
    <hyperlink ref="C1227" r:id="rId1442" display="https://dichvucong.namdinh.gov.vn/portaldvc/KenhTin/dich-vu-cong-truc-tuyen.aspx?_dv=56E4A98C-A953-862F-6651-54DD8E1E6E31"/>
    <hyperlink ref="C1228" r:id="rId1443" display="https://www.facebook.com/tuoitrexuantruong/"/>
    <hyperlink ref="C1229" r:id="rId1444" display="https://xuantruong.namdinh.gov.vn/"/>
    <hyperlink ref="C1230" r:id="rId1445" display="https://www.facebook.com/quehuongXuanChau/"/>
    <hyperlink ref="C1231" r:id="rId1446" display="https://xuanchau-xuantruong.namdinh.gov.vn/uy-ban-nhan-dan"/>
    <hyperlink ref="C1233" r:id="rId1447" display="https://xuanhong-xuantruong.namdinh.gov.vn/"/>
    <hyperlink ref="C1235" r:id="rId1448" display="https://dichvucong.namdinh.gov.vn/portaldvc/KenhTin/dich-vu-cong-truc-tuyen.aspx?_dv=1A6A9988-F251-7A04-2D7C-74CA88752A47"/>
    <hyperlink ref="C1237" r:id="rId1449" display="https://xuanthuong-xuantruong.namdinh.gov.vn/"/>
    <hyperlink ref="C1238" r:id="rId1450" display="https://www.facebook.com/p/X%C3%A3-Xu%C3%A2n-Phong-100072015386393/"/>
    <hyperlink ref="C1239" r:id="rId1451" display="https://xuantruong.namdinh.gov.vn/"/>
    <hyperlink ref="C1240" r:id="rId1452" display="https://www.facebook.com/tuoitrecongansonla/"/>
    <hyperlink ref="C1241" r:id="rId1453" display="https://hcc.namdinh.gov.vn/portaldvc/KenhTin/dich-vu-cong-truc-tuyen.aspx?_dv=2C8120D9-D2A7-474B-A431-AA043BE304D9"/>
    <hyperlink ref="C1242" r:id="rId1454" display="https://www.facebook.com/p/C%C3%B4ng-an-X%C3%A3-Xu%C3%A2n-T%C3%A2n-Xu%C3%A2n-Tr%C6%B0%E1%BB%9Dng-Nam-%C4%90%E1%BB%8Bnh-100081772332944/"/>
    <hyperlink ref="C1243" r:id="rId1455" display="https://xuantan-xuantruong.namdinh.gov.vn/uy-ban-nhan-dan/uy-ban-nhan-dan-xa-xuan-tan-296894"/>
    <hyperlink ref="C1245" r:id="rId1456" display="https://dichvucong.namdinh.gov.vn/portaldvc/KenhTin/dich-vu-cong-truc-tuyen.aspx?_dv=E4662776-0DAA-C999-A752-B2C23C32899B"/>
    <hyperlink ref="C1246" r:id="rId1457" display="https://www.facebook.com/p/C%C3%B4ng-an-x%C3%A3-Xu%C3%A2n-Ng%E1%BB%8Dc-Xu%C3%A2n-Tr%C6%B0%E1%BB%9Dng-Nam-%C4%90%E1%BB%8Bnh-100072429159631/"/>
    <hyperlink ref="C1247" r:id="rId1458" display="https://xuanngoc-xuantruong.namdinh.gov.vn/"/>
    <hyperlink ref="C1248" r:id="rId1459" display="https://www.facebook.com/groups/776885065848889/"/>
    <hyperlink ref="C1249" r:id="rId1460" display="https://xuanloc.dongnai.gov.vn/Pages/gioithieuchitiet.aspx?IDxa=45"/>
    <hyperlink ref="C1250" r:id="rId1461" display="https://www.facebook.com/1657015647810953"/>
    <hyperlink ref="C1251" r:id="rId1462" display="https://xuantruong.namdinh.gov.vn/thong-tin-dau-thau-mua-sam-cong/thong-bao-so-154-tb-ubnd-v-v-cong-khai-ket-qua-trung-dau-gia-quyen-su-dung-dat-cho-nhan-dan-lam--378505"/>
    <hyperlink ref="C1252" r:id="rId1463" display="https://www.facebook.com/TNXTND/?locale=vi_VN"/>
    <hyperlink ref="C1253" r:id="rId1464" display="https://thonghiep-xuantruong.namdinh.gov.vn/uy-ban-nhan-dan"/>
    <hyperlink ref="C1254" r:id="rId1465" display="https://www.facebook.com/anninhxuanphu/"/>
    <hyperlink ref="C1255" r:id="rId1466" display="https://xuanphu-xuantruong.namdinh.gov.vn/uy-ban-nhan-dan/uy-ban-nhan-dan-xa-xuan-phu-289181"/>
    <hyperlink ref="C1257" r:id="rId1467" display="https://dichvucong.namdinh.gov.vn/portaldvc/KenhTin/dich-vu-cong-truc-tuyen.aspx?_dv=3B7C0934-DBBB-4144-9C92-CC25BB3C269E"/>
    <hyperlink ref="C1258" r:id="rId1468" display="https://www.facebook.com/groups/125508250971572/"/>
    <hyperlink ref="C1259" r:id="rId1469" display="https://xuanvinh-xuantruong.namdinh.gov.vn/uy-ban-nhan-dan"/>
    <hyperlink ref="C1260" r:id="rId1470" display="https://www.facebook.com/groups/xuankien/"/>
    <hyperlink ref="C1261" r:id="rId1471" display="https://dichvucong.namdinh.gov.vn/portaldvc/KenhTin/dich-vu-cong-truc-tuyen.aspx?_dv=A747713C-4D73-3599-7ED3-317FE3C7FD0D"/>
    <hyperlink ref="C1263" r:id="rId1472" display="https://dichvucong.namdinh.gov.vn/portaldvc/KenhTin/dich-vu-cong-truc-tuyen.aspx?_dv=5B761C7D-EC0A-EB37-1A90-80E52C7B9F19"/>
    <hyperlink ref="C1264" r:id="rId1473" display="https://www.facebook.com/p/C%C3%B4ng-an-x%C3%A3-Xu%C3%A2n-Ninh-100066546561529/"/>
    <hyperlink ref="C1265" r:id="rId1474" display="https://xuanninh-xuantruong.namdinh.gov.vn/uy-ban-nhan-dan"/>
    <hyperlink ref="C1266" r:id="rId1475" display="https://www.facebook.com/quehuongxuanhoa/?locale=vi_VN"/>
    <hyperlink ref="C1267" r:id="rId1476" display="https://dichvucong.namdinh.gov.vn/portaldvc/KenhTin/dich-vu-cong-truc-tuyen.aspx?_dv=2508817C-FF04-94E3-278C-71B346AA0ED3"/>
    <hyperlink ref="C1268" r:id="rId1477" display="https://www.facebook.com/p/Tu%E1%BB%95i-tr%E1%BA%BB-C%C3%B4ng-an-huy%E1%BB%87n-Ninh-Ph%C6%B0%E1%BB%9Bc-100068114569027/"/>
    <hyperlink ref="C1269" r:id="rId1478" display="https://giaothuy.namdinh.gov.vn/cac-xa-thi-tran"/>
    <hyperlink ref="C1271" r:id="rId1479" display="https://quatlam.namdinh.gov.vn/co-cau-to-chuc"/>
    <hyperlink ref="C1273" r:id="rId1480" display="https://giaohuong.namdinh.gov.vn/to-chuc-bo-may"/>
    <hyperlink ref="C1274" r:id="rId1481" display="https://www.facebook.com/p/C%C3%B4ng-an-x%C3%A3-H%E1%BB%93ng-Thu%E1%BA%ADn-100093064050922/?locale=vi_VN"/>
    <hyperlink ref="C1275" r:id="rId1482" display="https://hongthuan.namdinh.gov.vn/to-chuc-bo-may"/>
    <hyperlink ref="C1276" r:id="rId1483" display="https://www.facebook.com/p/An-ninh-x%C3%A3-Giao-Thi%E1%BB%87n-Giao-Thu%E1%BB%B7-Nam-%C4%90%E1%BB%8Bnh-100079906964613/?locale=bg_BG"/>
    <hyperlink ref="C1277" r:id="rId1484" display="https://giaothien.namdinh.gov.vn/to-chuc-bo-may"/>
    <hyperlink ref="C1278" r:id="rId1485" display="https://www.facebook.com/congangiaothanh/"/>
    <hyperlink ref="C1279" r:id="rId1486" display="https://giaothanh.namdinh.gov.vn/co-cau-to-chuc"/>
    <hyperlink ref="C1280" r:id="rId1487" display="https://www.facebook.com/conganxahoanhson/"/>
    <hyperlink ref="C1281" r:id="rId1488" display="https://dichvucong.namdinh.gov.vn/portaldvc/KenhTin/dich-vu-cong-truc-tuyen.aspx?_dv=50149574-6FC6-65AD-5AC5-9F1678CFA032"/>
    <hyperlink ref="C1282" r:id="rId1489" display="https://www.facebook.com/CaxBH/?locale=vi_VN"/>
    <hyperlink ref="C1283" r:id="rId1490" display="https://binhhoa.namdinh.gov.vn/to-chuc-co-cau-bo-may"/>
    <hyperlink ref="C1284" r:id="rId1491" display="https://www.facebook.com/p/C%C3%B4ng-an-x%C3%A3-Giao-Ti%E1%BA%BFn-Giao-Th%E1%BB%A7y-Nam-%C4%90%E1%BB%8Bnh-100071210200064/"/>
    <hyperlink ref="C1285" r:id="rId1492" display="https://giaothuy.namdinh.gov.vn/quoc-phong-an-ninh/xa-giao-tien-to-chuc-ngay-hoi-toan-dan-bao-ve-an-ninh-to-quoc-nam-2024-376011"/>
    <hyperlink ref="C1286" r:id="rId1493" display="https://www.facebook.com/doanthanhnienconganhanam/"/>
    <hyperlink ref="C1287" r:id="rId1494" display="https://giaoha.namdinh.gov.vn/to-chuc-bo-may"/>
    <hyperlink ref="C1289" r:id="rId1495" display="https://giaonhan.namdinh.gov.vn/"/>
    <hyperlink ref="C1291" r:id="rId1496" display="https://giaoha.namdinh.gov.vn/to-chuc-bo-may"/>
    <hyperlink ref="C1293" r:id="rId1497" display="https://giaolac.namdinh.gov.vn/to-chuc-bo-may"/>
    <hyperlink ref="C1294" r:id="rId1498" display="https://www.facebook.com/p/An-Ninh-Giao-Ch%C3%A2u-100071764098176/"/>
    <hyperlink ref="C1295" r:id="rId1499" display="https://giaochau.namdinh.gov.vn/to-chuc-bo-may"/>
    <hyperlink ref="C1296" r:id="rId1500" display="https://www.facebook.com/p/C%C3%B4ng-an-x%C3%A3-Giao-T%C3%A2n-Giao-Th%E1%BB%A7y-Nam-%C4%90%E1%BB%8Bnh-100071876779388/"/>
    <hyperlink ref="C1297" r:id="rId1501" display="https://giaotan.namdinh.gov.vn/to-chuc-bo-may"/>
    <hyperlink ref="C1299" r:id="rId1502" display="https://giaoyen.namdinh.gov.vn/to-chuc-bo-may"/>
    <hyperlink ref="C1301" r:id="rId1503" display="https://giaoxuan.namdinh.gov.vn/to-chuc-bo-may"/>
    <hyperlink ref="C1302" r:id="rId1504" display="https://www.facebook.com/p/C%C3%B4ng-an-x%C3%A3-Giao-Th%E1%BB%8Bnh-Giao-Th%E1%BB%A7y-Nam-%C4%90%E1%BB%8Bnh-100071767944737/"/>
    <hyperlink ref="C1303" r:id="rId1505" display="https://giaothinh.namdinh.gov.vn/to-chuc-bo-may"/>
    <hyperlink ref="C1304" r:id="rId1506" display="https://www.facebook.com/p/C%C3%B4ng-an-x%C3%A3-Giao-H%E1%BA%A3i-Giao-Thu%E1%BB%B7-Nam-%C4%90%E1%BB%8Bnh-100063358928324/"/>
    <hyperlink ref="C1305" r:id="rId1507" display="https://giaohai.namdinh.gov.vn/to-chuc-bo-may"/>
    <hyperlink ref="C1306" r:id="rId1508" display="https://www.facebook.com/p/C%C3%B4ng-an-x%C3%A3-B%E1%BA%A1ch-Long-100083207503327/"/>
    <hyperlink ref="C1307" r:id="rId1509" display="https://bachlong.namdinh.gov.vn/co-cau-to-chuc"/>
    <hyperlink ref="C1308" r:id="rId1510" display="https://www.facebook.com/xagiaolong/?locale=vi_VN"/>
    <hyperlink ref="C1309" r:id="rId1511" display="https://giaolong.namdinh.gov.vn/co-cau-to-chuc"/>
    <hyperlink ref="C1311" r:id="rId1512" display="https://giaophong.namdinh.gov.vn/to-chuc-bo-may"/>
    <hyperlink ref="C1313" r:id="rId1513" display="https://ttyendinh-haihau.namdinh.gov.vn/"/>
    <hyperlink ref="C1315" r:id="rId1514" display="https://ttcon-haihau.namdinh.gov.vn/"/>
    <hyperlink ref="C1316" r:id="rId1515" display="https://www.facebook.com/THCS.ThinhLong/"/>
    <hyperlink ref="C1317" r:id="rId1516" display="https://ttthinhlong-haihau.namdinh.gov.vn/"/>
    <hyperlink ref="C1318" r:id="rId1517" display="https://www.facebook.com/p/C%C3%B4ng-an-x%C3%A3-H%E1%BA%A3i-Nam-100083580162539/"/>
    <hyperlink ref="C1319" r:id="rId1518" display="https://hainam-haihau.namdinh.gov.vn/"/>
    <hyperlink ref="C1320" r:id="rId1519" display="https://www.facebook.com/doanthanhnien.1956/"/>
    <hyperlink ref="C1321" r:id="rId1520" display="https://haitrung-haihau.namdinh.gov.vn/"/>
    <hyperlink ref="C1323" r:id="rId1521" display="https://dichvucong.namdinh.gov.vn/portaldvc/KenhTin/dich-vu-cong-truc-tuyen.aspx?_dv=B8911E8B-5B88-3AEE-FC4B-00387983DE3B"/>
    <hyperlink ref="C1324" r:id="rId1522" display="https://www.facebook.com/p/C%C3%B4ng-an-x%C3%A3-H%E1%BA%A3i-Minh-100083555441480/"/>
    <hyperlink ref="C1325" r:id="rId1523" display="https://dichvucong.namdinh.gov.vn/portaldvc/KenhTin/dich-vu-cong-truc-tuyen.aspx?_dv=C666E67E-8F0F-EEA2-2BE7-12096309819B"/>
    <hyperlink ref="C1327" r:id="rId1524" display="https://haianh-haihau.namdinh.gov.vn/"/>
    <hyperlink ref="C1328" r:id="rId1525" display="https://www.facebook.com/p/C%C3%B4ng-an-X%C3%A3-H%E1%BA%A3i-H%C6%B0ng-100072486316808/?locale=vi_VN"/>
    <hyperlink ref="C1329" r:id="rId1526" display="https://haihung-haihau.namdinh.gov.vn/"/>
    <hyperlink ref="C1330" r:id="rId1527" display="https://www.facebook.com/tuoitrecongansonla/"/>
    <hyperlink ref="C1331" r:id="rId1528" display="https://haihau.namdinh.gov.vn/"/>
    <hyperlink ref="C1332" r:id="rId1529" display="https://www.facebook.com/p/C%C3%B4ng-an-x%C3%A3-H%E1%BA%A3i-Ph%C3%BAc-100082844531282/"/>
    <hyperlink ref="C1333" r:id="rId1530" display="https://dichvucong.namdinh.gov.vn/portaldvc/KenhTin/dich-vu-cong-truc-tuyen.aspx?_dv=D07E43AF-AAB8-18D8-01CA-24DC89019F0D"/>
    <hyperlink ref="C1335" r:id="rId1531" display="https://haihau.namdinh.gov.vn/"/>
    <hyperlink ref="C1337" r:id="rId1532" display="https://dichvucong.namdinh.gov.vn/portaldvc/KenhTin/dich-vu-cong-truc-tuyen.aspx?_dv=137CA739-E514-3A7C-D1E6-C7D19BE904C3"/>
    <hyperlink ref="C1339" r:id="rId1533" display="https://hcc.namdinh.gov.vn/portaldvc/KenhTin/dich-vu-cong-truc-tuyen.aspx?_dv=88D0C22F-B216-E062-0BD3-72E284FD509F"/>
    <hyperlink ref="C1341" r:id="rId1534" display="https://dichvucong.namdinh.gov.vn/portaldvc/KenhTin/dich-vu-cong-truc-tuyen.aspx?_dv=E45026D9-2255-FA13-012E-8DFA6152FFB3"/>
    <hyperlink ref="C1343" r:id="rId1535" display="https://haiduong-haihau.namdinh.gov.vn/"/>
    <hyperlink ref="C1345" r:id="rId1536" display="https://haihau.namdinh.gov.vn/"/>
    <hyperlink ref="C1347" r:id="rId1537" display="https://haiquang-haihau.namdinh.gov.vn/"/>
    <hyperlink ref="C1349" r:id="rId1538" display="https://haidong-haihau.namdinh.gov.vn/"/>
    <hyperlink ref="C1350" r:id="rId1539" display="https://www.facebook.com/p/C%C3%B4ng-an-x%C3%A3-H%E1%BA%A3i-S%C6%A1n-100083117122927/"/>
    <hyperlink ref="C1351" r:id="rId1540" display="https://haison-haihau.namdinh.gov.vn/"/>
    <hyperlink ref="C1353" r:id="rId1541" display="https://dichvucong.namdinh.gov.vn/portaldvc/KenhTin/dich-vu-cong-truc-tuyen.aspx?_dv=642CEE6C-959C-92EE-E898-7C8A1B50713D"/>
    <hyperlink ref="C1354" r:id="rId1542" display="https://www.facebook.com/tuoitrecongansonla/"/>
    <hyperlink ref="C1355" r:id="rId1543" display="https://haihau.namdinh.gov.vn/"/>
    <hyperlink ref="C1356" r:id="rId1544" display="https://www.facebook.com/dtncatphp/"/>
    <hyperlink ref="C1357" r:id="rId1545" display="https://haiphong-haihau.namdinh.gov.vn/"/>
    <hyperlink ref="C1359" r:id="rId1546" display="https://haihau.namdinh.gov.vn/"/>
    <hyperlink ref="C1360" r:id="rId1547" display="https://www.facebook.com/p/Tu%E1%BB%95i-Tr%E1%BA%BB-C%C3%B4ng-An-Qu%E1%BA%ADn-T%C3%A2y-H%E1%BB%93-100080140217978/"/>
    <hyperlink ref="C1361" r:id="rId1548" display="https://dichvucong.namdinh.gov.vn/portaldvc/KenhTin/dich-vu-cong-truc-tuyen.aspx?_dv=B37CBD08-5D15-59A6-F62E-DFEE7E3D2997"/>
    <hyperlink ref="C1362" r:id="rId1549" display="https://www.facebook.com/p/Tu%E1%BB%95i-tr%E1%BA%BB-C%C3%B4ng-an-huy%E1%BB%87n-Ninh-Ph%C6%B0%E1%BB%9Bc-100068114569027/"/>
    <hyperlink ref="C1363" r:id="rId1550" display="https://dichvucong.namdinh.gov.vn/portaldvc/KenhTin/dich-vu-cong-truc-tuyen.aspx?_dv=9631E451-C374-28A9-274B-6D966033B93F"/>
    <hyperlink ref="C1365" r:id="rId1551" display="https://haihau.namdinh.gov.vn/"/>
    <hyperlink ref="C1366" r:id="rId1552" display="https://www.facebook.com/p/C%C3%B4ng-an-x%C3%A3-H%E1%BA%A3i-Giang-H%E1%BA%A3i-H%E1%BA%ADu-Nam-%C4%90%E1%BB%8Bnh-100083638155590/"/>
    <hyperlink ref="C1367" r:id="rId1553" display="https://haigiang-haihau.namdinh.gov.vn/"/>
    <hyperlink ref="C1369" r:id="rId1554" display="https://dichvucong.namdinh.gov.vn/portaldvc/KenhTin/dich-vu-cong-truc-tuyen.aspx?_dv=B771C044-97BF-5879-78A3-A07E2CF46B1E"/>
    <hyperlink ref="C1370" r:id="rId1555" display="https://www.facebook.com/p/Tu%E1%BB%95i-tr%E1%BA%BB-C%C3%B4ng-an-huy%E1%BB%87n-Ninh-Ph%C6%B0%E1%BB%9Bc-100068114569027/"/>
    <hyperlink ref="C1371" r:id="rId1556" display="https://haihau.namdinh.gov.vn/"/>
    <hyperlink ref="C1373" r:id="rId1557" display="https://haihau.namdinh.gov.vn/"/>
    <hyperlink ref="C1375" r:id="rId1558" display="https://haixuan-haihau.namdinh.gov.vn/"/>
    <hyperlink ref="C1376" r:id="rId1559" display="https://www.facebook.com/p/C%C3%B4ng-an-x%C3%A3-H%E1%BA%A3i-Ch%C3%A2u-100083214740199/"/>
    <hyperlink ref="C1377" r:id="rId1560" display="https://haichau-haihau.namdinh.gov.vn/"/>
    <hyperlink ref="C1378" r:id="rId1561" display="https://www.facebook.com/p/C%C3%B4ng-an-x%C3%A3-H%E1%BA%A3i-Tri%E1%BB%81u-100083625345354/"/>
    <hyperlink ref="C1379" r:id="rId1562" display="https://haihau.namdinh.gov.vn/"/>
    <hyperlink ref="C1380" r:id="rId1563" display="https://www.facebook.com/1460699017666651"/>
    <hyperlink ref="C1381" r:id="rId1564" display="https://haihoa-haihau.namdinh.gov.vn/"/>
    <hyperlink ref="C1382" r:id="rId1565" display="https://www.facebook.com/p/C%C3%B4ng-an-ph%C6%B0%E1%BB%9Dng-%C4%90%C3%B4ng-Th%C3%A0nh-100061038304353/"/>
    <hyperlink ref="C1383" r:id="rId1566" display="https://dongthanh.tpninhbinh.ninhbinh.gov.vn/"/>
    <hyperlink ref="C1384" r:id="rId1567" display="https://www.facebook.com/conganphuongtanthanhtpninhbinh/?locale=vi_VN"/>
    <hyperlink ref="C1385" r:id="rId1568" display="https://tanthanh.tpninhbinh.ninhbinh.gov.vn/"/>
    <hyperlink ref="C1386" r:id="rId1569" display="https://www.facebook.com/p/C%C3%B4ng-an-ph%C6%B0%E1%BB%9Dng-Thanh-B%C3%ACnh-C%C3%B4ng-an-th%C3%A0nh-ph%E1%BB%91-%C4%90i%E1%BB%87n-Bi%C3%AAn-Ph%E1%BB%A7-100069849813294/?locale=vi_VN"/>
    <hyperlink ref="C1387" r:id="rId1570" display="https://thanhbinh.tpninhbinh.ninhbinh.gov.vn/"/>
    <hyperlink ref="C1389" r:id="rId1571" display="https://vangiang.tpninhbinh.ninhbinh.gov.vn/"/>
    <hyperlink ref="C1391" r:id="rId1572" display="https://bichdao.tpninhbinh.ninhbinh.gov.vn/"/>
    <hyperlink ref="C1393" r:id="rId1573" display="https://phucthanh.tpninhbinh.ninhbinh.gov.vn/"/>
    <hyperlink ref="C1395" r:id="rId1574" display="https://nambinh.tpninhbinh.ninhbinh.gov.vn/"/>
    <hyperlink ref="C1397" r:id="rId1575" display="https://namthanh.tpninhbinh.ninhbinh.gov.vn/"/>
    <hyperlink ref="C1398" r:id="rId1576" display="https://www.facebook.com/capninhkhanh/"/>
    <hyperlink ref="C1399" r:id="rId1577" display="https://ninhkhanh.tpninhbinh.ninhbinh.gov.vn/"/>
    <hyperlink ref="C1400" r:id="rId1578" display="https://www.facebook.com/tuoitreconganninhbinh/"/>
    <hyperlink ref="C1401" r:id="rId1579" display="https://ninhnhat.tpninhbinh.ninhbinh.gov.vn/"/>
    <hyperlink ref="C1402" r:id="rId1580" display="https://www.facebook.com/tuoitreconganninhbinh/"/>
    <hyperlink ref="C1403" r:id="rId1581" display="https://ninhtien.ninhbinh.gov.vn/"/>
    <hyperlink ref="C1405" r:id="rId1582" display="https://ninhphuc.tpninhbinh.ninhbinh.gov.vn/"/>
    <hyperlink ref="C1406" r:id="rId1583" display="https://www.facebook.com/p/C%C3%B4ng-an-ph%C6%B0%E1%BB%9Dng-Ninh-S%C6%A1n-100071464517830/"/>
    <hyperlink ref="C1407" r:id="rId1584" display="https://ninhson.tpninhbinh.ninhbinh.gov.vn/"/>
    <hyperlink ref="C1408" r:id="rId1585" display="https://www.facebook.com/p/C%C3%B4ng-an-Ph%C6%B0%E1%BB%9Dng-Ninh-Phong-100071801581074/"/>
    <hyperlink ref="C1409" r:id="rId1586" display="https://ninhphong.tpninhbinh.ninhbinh.gov.vn/"/>
    <hyperlink ref="C1410" r:id="rId1587" display="https://www.facebook.com/p/C%C3%B4ng-an-ph%C6%B0%E1%BB%9Dng-B%E1%BA%AFc-S%C6%A1n-TP-Tam-%C4%90i%E1%BB%87p-100069946128643/"/>
    <hyperlink ref="C1411" r:id="rId1588" display="https://bacson.tamdiep.ninhbinh.gov.vn/"/>
    <hyperlink ref="C1412" r:id="rId1589" display="https://www.facebook.com/ConganTrungSonTpTamDiep/?locale=vi_VN"/>
    <hyperlink ref="C1413" r:id="rId1590" display="https://trungson.tamdiep.ninhbinh.gov.vn/"/>
    <hyperlink ref="C1415" r:id="rId1591" display="https://namson.tamdiep.ninhbinh.gov.vn/"/>
    <hyperlink ref="C1416" r:id="rId1592" display="https://www.facebook.com/p/C%C3%B4ng-an-ph%C6%B0%E1%BB%9Dng-T%C3%A2y-S%C6%A1n-100063658414851/"/>
    <hyperlink ref="C1417" r:id="rId1593" display="https://tayson.tamdiep.ninhbinh.gov.vn/"/>
    <hyperlink ref="C1418" r:id="rId1594" display="https://www.facebook.com/p/C%C3%B4ng-an-huy%E1%BB%87n-Y%C3%AAn-S%C6%A1n-t%E1%BB%89nh-Tuy%C3%AAn-Quang-100064458052002/"/>
    <hyperlink ref="C1419" r:id="rId1595" display="https://kimson.ninhbinh.gov.vn/gioi-thieu/xa-yen-loc"/>
    <hyperlink ref="C1421" r:id="rId1596" display="https://yenbinh.tamdiep.ninhbinh.gov.vn/"/>
    <hyperlink ref="C1422" r:id="rId1597" display="https://www.facebook.com/TuoitrePhuong12TanBinh/"/>
    <hyperlink ref="C1423" r:id="rId1598" display="https://tanbinh.tamdiep.ninhbinh.gov.vn/"/>
    <hyperlink ref="C1424" r:id="rId1599" display="https://www.facebook.com/p/C%C3%B4ng-an-x%C3%A3-Quang-S%C6%A1n-TP-Tam-%C4%90i%E1%BB%87p-100076387173032/"/>
    <hyperlink ref="C1425" r:id="rId1600" display="https://quangson.tamdiep.ninhbinh.gov.vn/"/>
    <hyperlink ref="C1426" r:id="rId1601" display="https://www.facebook.com/p/C%C3%B4ng-an-x%C3%A3-%C4%90%C3%B4ng-S%C6%A1n-TP-Tam-%C4%90i%E1%BB%87p-100080080608702/"/>
    <hyperlink ref="C1427" r:id="rId1602" display="https://dongson.tamdiep.ninhbinh.gov.vn/"/>
    <hyperlink ref="C1428" r:id="rId1603" display="https://www.facebook.com/CAHNhoQuan/"/>
    <hyperlink ref="C1429" r:id="rId1604" display="https://nhoquan.ninhbinh.gov.vn/"/>
    <hyperlink ref="C1430" r:id="rId1605" display="https://www.facebook.com/p/C%C3%B4ng-An-X%C3%A3-X%C3%ADch-Th%E1%BB%95-huy%E1%BB%87n-Nho-Quan-100071329603605/"/>
    <hyperlink ref="C1431" r:id="rId1606" display="https://xichtho.nhoquan.ninhbinh.gov.vn/"/>
    <hyperlink ref="C1432" r:id="rId1607" display="https://www.facebook.com/p/C%C3%B4ng-an-x%C3%A3-Gia-L%C3%A2m-huy%E1%BB%87n-Nho-Quan-100079998546542/"/>
    <hyperlink ref="C1433" r:id="rId1608" display="https://nhoquan.ninhbinh.gov.vn/xa-gia-lam"/>
    <hyperlink ref="C1434" r:id="rId1609" display="https://www.facebook.com/p/Tu%E1%BB%95i-tr%E1%BA%BB-C%C3%B4ng-an-huy%E1%BB%87n-B%C3%ACnh-Gia-100070618760059/"/>
    <hyperlink ref="C1435" r:id="rId1610" display="http://giaphong.giavien.ninhbinh.gov.vn/"/>
    <hyperlink ref="C1436" r:id="rId1611" display="https://www.facebook.com/p/C%C3%B4ng-an-x%C3%A3-Th%E1%BA%A1ch-B%C3%ACnh-huy%E1%BB%87n-Th%E1%BA%A1ch-Th%C3%A0nh-t%E1%BB%89nh-Thanh-Ho%C3%A1-100068119171056/"/>
    <hyperlink ref="C1437" r:id="rId1612" display="http://thachbinh.nhoquan.ninhbinh.gov.vn/"/>
    <hyperlink ref="C1439" r:id="rId1613" display="https://nhoquan.ninhbinh.gov.vn/xa-gia-thuy"/>
    <hyperlink ref="C1440" r:id="rId1614" display="https://www.facebook.com/tuoitreconganquangbinh/"/>
    <hyperlink ref="C1441" r:id="rId1615" display="http://giatuong.nhoquan.ninhbinh.gov.vn/"/>
    <hyperlink ref="C1442" r:id="rId1616" display="https://www.facebook.com/silvercloudretreat/"/>
    <hyperlink ref="C1443" r:id="rId1617" display="http://cucphuong.nhoquan.ninhbinh.gov.vn/"/>
    <hyperlink ref="C1445" r:id="rId1618" display="https://phuson.nhoquan.ninhbinh.gov.vn/"/>
    <hyperlink ref="C1446" r:id="rId1619" display="https://www.facebook.com/tuoitreconganninhbinh/"/>
    <hyperlink ref="C1447" r:id="rId1620" display="http://duclong.nhoquan.ninhbinh.gov.vn/"/>
    <hyperlink ref="C1448" r:id="rId1621" display="https://www.facebook.com/p/C%C3%B4ng-an-x%C3%A3-L%E1%BA%A1c-V%C3%A2n-huy%E1%BB%87n-Nho-Quan-Ninh-B%C3%ACnh-100083142559874/"/>
    <hyperlink ref="C1449" r:id="rId1622" display="https://nhoquan.ninhbinh.gov.vn/xa-lac-van"/>
    <hyperlink ref="C1450" r:id="rId1623" display="https://www.facebook.com/tuoitreconganquangbinh/"/>
    <hyperlink ref="C1451" r:id="rId1624" display="https://dongphong.nhoquan.ninhbinh.gov.vn/"/>
    <hyperlink ref="C1452" r:id="rId1625" display="https://www.facebook.com/p/C%C3%B4ng-An-x%C3%A3-Y%C3%AAn-Quang-huy%E1%BB%87n-Nho-Quan-t%E1%BB%89nh-Ninh-B%C3%ACnh-100092041623191/"/>
    <hyperlink ref="C1453" r:id="rId1626" display="https://nhoquan.ninhbinh.gov.vn/"/>
    <hyperlink ref="C1454" r:id="rId1627" display="https://www.facebook.com/p/C%C3%B4ng-an-x%C3%A3-L%E1%BA%A1ng-Phong-huy%E1%BB%87n-Nho-Quan-100071408089953/"/>
    <hyperlink ref="C1455" r:id="rId1628" display="https://nhoquan.ninhbinh.gov.vn/"/>
    <hyperlink ref="C1456" r:id="rId1629" display="https://www.facebook.com/caxth/"/>
    <hyperlink ref="C1457" r:id="rId1630" display="https://nhoquan.ninhbinh.gov.vn/xa-thuong-hoa"/>
    <hyperlink ref="C1458" r:id="rId1631" display="https://www.facebook.com/tuoitreconganninhbinh/"/>
    <hyperlink ref="C1459" r:id="rId1632" display="https://ninhbinh.gov.vn/van-phong-ubnd-tinh"/>
    <hyperlink ref="C1460" r:id="rId1633" display="https://www.facebook.com/dungpolicer/"/>
    <hyperlink ref="C1461" r:id="rId1634" display="http://vanphuong.nhoquan.ninhbinh.gov.vn/"/>
    <hyperlink ref="C1462" r:id="rId1635" display="https://www.facebook.com/Conganthanhlac/"/>
    <hyperlink ref="C1463" r:id="rId1636" display="http://thanhlac.nhoquan.ninhbinh.gov.vn/"/>
    <hyperlink ref="C1464" r:id="rId1637" display="https://www.facebook.com/p/C%C3%B4ng-an-x%C3%A3-S%C6%A1n-Lai-huy%E1%BB%87n-Nho-Quan-100075958032045/"/>
    <hyperlink ref="C1465" r:id="rId1638" display="http://sonlai.nhoquan.ninhbinh.gov.vn/"/>
    <hyperlink ref="C1466" r:id="rId1639" display="https://www.facebook.com/tuoitreconganninhbinh/"/>
    <hyperlink ref="C1467" r:id="rId1640" display="https://nhoquan.ninhbinh.gov.vn/xa-son-thanh"/>
    <hyperlink ref="C1468" r:id="rId1641" display="https://www.facebook.com/p/C%C3%B4ng-an-x%C3%A3-V%C4%83n-Ph%C3%BA-TP-Y%C3%AAn-B%C3%A1i-100067045363307/"/>
    <hyperlink ref="C1469" r:id="rId1642" display="https://nhoquan.ninhbinh.gov.vn/xa-van-phu"/>
    <hyperlink ref="C1470" r:id="rId1643" display="https://www.facebook.com/p/C%C3%B4ng-an-x%C3%A3-Ph%C3%BA-L%E1%BB%99c-huy%E1%BB%87n-Nho-Quan-100067067992551/"/>
    <hyperlink ref="C1471" r:id="rId1644" display="https://nhoquan.ninhbinh.gov.vn/xa-phu-loc"/>
    <hyperlink ref="C1472" r:id="rId1645" display="https://www.facebook.com/tuoitreconganninhbinh/"/>
    <hyperlink ref="C1473" r:id="rId1646" display="https://nhoquan.ninhbinh.gov.vn/cong-khai-khieu-nai-to-cao/ubnd-huyen-nho-quan-thong-bao-cong-khai-ket-luan-giai-quyet-to-cao-doi-voi-chu-tich-ubnd-xa-ky-p-332272"/>
    <hyperlink ref="C1475" r:id="rId1647" display="https://nhoquan.ninhbinh.gov.vn/xa-quynh-luu"/>
    <hyperlink ref="C1476" r:id="rId1648" display="https://www.facebook.com/p/C%C3%B4ng-an-x%C3%A3-S%C6%A1n-Tr%C3%A0-100063467105701/"/>
    <hyperlink ref="C1477" r:id="rId1649" display="https://nhoquan.ninhbinh.gov.vn/xa-son-ha"/>
    <hyperlink ref="C1478" r:id="rId1650" display="https://www.facebook.com/tuoitreconganninhbinh/"/>
    <hyperlink ref="C1479" r:id="rId1651" display="http://phulong.nhoquan.ninhbinh.gov.vn/"/>
    <hyperlink ref="C1480" r:id="rId1652" display="https://www.facebook.com/p/C%C3%B4ng-an-X%C3%A3-Qu%E1%BA%A3ng-L%E1%BA%A1c-Huy%E1%BB%87n-Nho-Quan-100080957610196/"/>
    <hyperlink ref="C1481" r:id="rId1653" display="https://congan.ninhbinh.gov.vn/uy-ban-nhan-dan-xa-quang-lac-huyen-nho-quan-to-chuc-hoi-nghi-so-ket-3-nam-xay-dung-phong-trao-giao-xu-giao-ho-an-toan-ve-antt-giai-doan-2019-2022"/>
    <hyperlink ref="C1482" r:id="rId1654" display="https://www.facebook.com/CAHGiaVien/"/>
    <hyperlink ref="C1483" r:id="rId1655" display="https://thitranme.giavien.ninhbinh.gov.vn/"/>
    <hyperlink ref="C1484" r:id="rId1656" display="https://www.facebook.com/tuoitreconganquangbinh/"/>
    <hyperlink ref="C1485" r:id="rId1657" display="https://giahoa.giavien.ninhbinh.gov.vn/"/>
    <hyperlink ref="C1486" r:id="rId1658" display="https://www.facebook.com/groups/1893111974341038/"/>
    <hyperlink ref="C1487" r:id="rId1659" display="https://giahung.giavien.ninhbinh.gov.vn/"/>
    <hyperlink ref="C1488" r:id="rId1660" display="https://www.facebook.com/p/X%C3%A3-Li%C3%AAn-S%C6%A1n-huy%E1%BB%87n-Gia-Vi%E1%BB%85n-t%E1%BB%89nh-Ninh-B%C3%ACnh-100063579130806/?locale=vi_VN"/>
    <hyperlink ref="C1489" r:id="rId1661" display="https://lienson.giavien.ninhbinh.gov.vn/"/>
    <hyperlink ref="C1490" r:id="rId1662" display="https://www.facebook.com/tuoitreconganninhbinh/"/>
    <hyperlink ref="C1491" r:id="rId1663" display="https://giathanh.giavien.ninhbinh.gov.vn/"/>
    <hyperlink ref="C1492" r:id="rId1664" display="https://www.facebook.com/CAHGiaVien/"/>
    <hyperlink ref="C1493" r:id="rId1665" display="https://giavan.giavien.ninhbinh.gov.vn/"/>
    <hyperlink ref="C1494" r:id="rId1666" display="https://www.facebook.com/tuoitreconganquangbinh/"/>
    <hyperlink ref="C1495" r:id="rId1667" display="http://giaphu.giavien.ninhbinh.gov.vn/"/>
    <hyperlink ref="C1496" r:id="rId1668" display="https://www.facebook.com/p/C%C3%B4ng-an-x%C3%A3-Gia-Xu%C3%A2n-100071425931849/"/>
    <hyperlink ref="C1497" r:id="rId1669" display="https://giaxuan.giavien.ninhbinh.gov.vn/"/>
    <hyperlink ref="C1499" r:id="rId1670" display="https://gialap.giavien.ninhbinh.gov.vn/"/>
    <hyperlink ref="C1501" r:id="rId1671" display="https://giavuong.giavien.ninhbinh.gov.vn/"/>
    <hyperlink ref="C1502" r:id="rId1672" display="https://www.facebook.com/CAHGiaVien/"/>
    <hyperlink ref="C1503" r:id="rId1673" display="https://giatran.giavien.ninhbinh.gov.vn/"/>
    <hyperlink ref="C1504" r:id="rId1674" display="https://www.facebook.com/p/C%C3%B4ng-an-X%C3%A3-Gia-Th%E1%BB%8Bnh-Huy%E1%BB%87n-Gia-Vi%E1%BB%85n-100079168254164/"/>
    <hyperlink ref="C1505" r:id="rId1675" display="https://giathinh.giavien.ninhbinh.gov.vn/"/>
    <hyperlink ref="C1506" r:id="rId1676" display="https://www.facebook.com/p/C%C3%B4ng-an-x%C3%A3-Gia-Ph%C6%B0%C6%A1ng-100076347844664/"/>
    <hyperlink ref="C1507" r:id="rId1677" display="https://giaphuong.giavien.ninhbinh.gov.vn/"/>
    <hyperlink ref="C1508" r:id="rId1678" display="https://www.facebook.com/291925665632295"/>
    <hyperlink ref="C1509" r:id="rId1679" display="http://giatan.giavien.ninhbinh.gov.vn/"/>
    <hyperlink ref="C1510" r:id="rId1680" display="https://www.facebook.com/p/C%C3%B4ng-an-X%C3%A3-Gia-Th%E1%BA%AFng-huy%E1%BB%87n-Gia-Vi%E1%BB%85n-t%E1%BB%89nh-Ninh-B%C3%ACnh-100076327599000/"/>
    <hyperlink ref="C1511" r:id="rId1681" display="https://giathang.giavien.ninhbinh.gov.vn/"/>
    <hyperlink ref="C1512" r:id="rId1682" display="https://www.facebook.com/tuoitreconganquangbinh/"/>
    <hyperlink ref="C1513" r:id="rId1683" display="https://giatrung.giavien.ninhbinh.gov.vn/"/>
    <hyperlink ref="C1514" r:id="rId1684" display="https://www.facebook.com/tuoitreconganninhbinh/"/>
    <hyperlink ref="C1515" r:id="rId1685" display="https://giaminh.giavien.ninhbinh.gov.vn/"/>
    <hyperlink ref="C1517" r:id="rId1686" display="https://gialac.giavien.ninhbinh.gov.vn/"/>
    <hyperlink ref="C1518" r:id="rId1687" display="https://www.facebook.com/people/C%C3%B4ng-an-x%C3%A3-Gia-Ti%E1%BA%BFn-Gia-Vi%E1%BB%85n/100071308752507/"/>
    <hyperlink ref="C1519" r:id="rId1688" display="https://giatien.giavien.ninhbinh.gov.vn/"/>
    <hyperlink ref="C1520" r:id="rId1689" display="https://www.facebook.com/tuoitreconganquangbinh/"/>
    <hyperlink ref="C1521" r:id="rId1690" display="https://giasinh.giavien.ninhbinh.gov.vn/"/>
    <hyperlink ref="C1522" r:id="rId1691" display="https://www.facebook.com/CAHGiaVien/"/>
    <hyperlink ref="C1523" r:id="rId1692" display="http://giaphong.giavien.ninhbinh.gov.vn/"/>
    <hyperlink ref="C1524" r:id="rId1693" display="https://www.facebook.com/CongAn.TT.ThienTon.H.HoaLu/"/>
    <hyperlink ref="C1525" r:id="rId1694" display="https://thitranthienton.hoalu.ninhbinh.gov.vn/"/>
    <hyperlink ref="C1526" r:id="rId1695" display="https://www.facebook.com/p/C%C3%B4ng-an-x%C3%A3-Ninh-Giang-100066251514749/"/>
    <hyperlink ref="C1527" r:id="rId1696" display="https://ninhgiang.hoalu.ninhbinh.gov.vn/"/>
    <hyperlink ref="C1529" r:id="rId1697" display="https://truongyen.hoalu.ninhbinh.gov.vn/"/>
    <hyperlink ref="C1531" r:id="rId1698" display="https://ninhkhang.hoalu.ninhbinh.gov.vn/"/>
    <hyperlink ref="C1532" r:id="rId1699" display="https://www.facebook.com/conganxaninhmy/"/>
    <hyperlink ref="C1533" r:id="rId1700" display="https://ninhmy.hoalu.ninhbinh.gov.vn/"/>
    <hyperlink ref="C1534" r:id="rId1701" display="https://www.facebook.com/p/C%C3%B4ng-an-x%C3%A3-Ninh-B%C3%ACnh-Ninh-Ho%C3%A0-Kh%C3%A1nh-Ho%C3%A0-100072485474821/?locale=vi_VN"/>
    <hyperlink ref="C1535" r:id="rId1702" display="https://ninhhoa.hoalu.ninhbinh.gov.vn/"/>
    <hyperlink ref="C1536" r:id="rId1703" display="https://www.facebook.com/caxninhxuan/"/>
    <hyperlink ref="C1537" r:id="rId1704" display="https://ninhxuan.hoalu.ninhbinh.gov.vn/"/>
    <hyperlink ref="C1538" r:id="rId1705" display="https://www.facebook.com/p/C%C3%B4ng-an-x%C3%A3-Ninh-H%E1%BA%A3i-100078454072636/"/>
    <hyperlink ref="C1539" r:id="rId1706" display="https://ninhhai.hoalu.ninhbinh.gov.vn/"/>
    <hyperlink ref="C1540" r:id="rId1707" display="https://www.facebook.com/p/C%C3%B4ng-an-x%C3%A3-Ninh-Th%E1%BA%AFng-Hoa-L%C6%B0-Ninh-B%C3%ACnh-100071436544591/"/>
    <hyperlink ref="C1541" r:id="rId1708" display="https://ninhthang.hoalu.ninhbinh.gov.vn/"/>
    <hyperlink ref="C1542" r:id="rId1709" display="https://www.facebook.com/p/C%C3%B4ng-an-x%C3%A3-Ninh-V%C3%A2n-huy%E1%BB%87n-Hoa-L%C6%B0-100071465313623/"/>
    <hyperlink ref="C1543" r:id="rId1710" display="https://ninhvan.hoalu.ninhbinh.gov.vn/"/>
    <hyperlink ref="C1544" r:id="rId1711" display="https://www.facebook.com/p/C%C3%B4ng-an-x%C3%A3-Ninh-H%E1%BA%A3i-100078454072636/"/>
    <hyperlink ref="C1545" r:id="rId1712" display="https://ninhmy.hoalu.ninhbinh.gov.vn/"/>
    <hyperlink ref="C1546" r:id="rId1713" display="https://www.facebook.com/THCSTTYENNINH/"/>
    <hyperlink ref="C1547" r:id="rId1714" display="http://thitranyenninh.yenkhanh.ninhbinh.gov.vn/"/>
    <hyperlink ref="C1549" r:id="rId1715" display="http://khanhtien.yenkhanh.ninhbinh.gov.vn/"/>
    <hyperlink ref="C1550" r:id="rId1716" display="https://www.facebook.com/TrangThongTinKhanhPhu/"/>
    <hyperlink ref="C1551" r:id="rId1717" display="https://khanhthien.yenkhanh.ninhbinh.gov.vn/"/>
    <hyperlink ref="C1552" r:id="rId1718" display="https://www.facebook.com/p/C%C3%B4ng-an-x%C3%A3-Kh%C3%A1nh-H%C3%B2a-100071618093163/"/>
    <hyperlink ref="C1553" r:id="rId1719" display="https://khanhhoa.yenkhanh.ninhbinh.gov.vn/"/>
    <hyperlink ref="C1554" r:id="rId1720" display="https://www.facebook.com/Conganhuyenyenkhanh/?locale=vi_VN"/>
    <hyperlink ref="C1555" r:id="rId1721" display="http://khanhloi.yenkhanh.ninhbinh.gov.vn/"/>
    <hyperlink ref="C1556" r:id="rId1722" display="https://www.facebook.com/reel/304059332766137/"/>
    <hyperlink ref="C1557" r:id="rId1723" display="https://khanhthien.yenkhanh.ninhbinh.gov.vn/"/>
    <hyperlink ref="C1558" r:id="rId1724" display="https://www.facebook.com/conganxakhanhcuong/?locale=vi_VN"/>
    <hyperlink ref="C1559" r:id="rId1725" display="http://khanhcuong.yenkhanh.ninhbinh.gov.vn/"/>
    <hyperlink ref="C1561" r:id="rId1726" display="https://khanhcu.yenkhanh.ninhbinh.gov.vn/"/>
    <hyperlink ref="C1563" r:id="rId1727" display="https://khanhthien.yenkhanh.ninhbinh.gov.vn/"/>
    <hyperlink ref="C1564" r:id="rId1728" display="https://www.facebook.com/reel/304059332766137/"/>
    <hyperlink ref="C1565" r:id="rId1729" display="http://khanhhai.yenkhanh.ninhbinh.gov.vn/"/>
    <hyperlink ref="C1566" r:id="rId1730" display="https://www.facebook.com/p/C%C3%B4ng-an-x%C3%A3-Kh%C3%A1nh-Trung-100077287222228/"/>
    <hyperlink ref="C1567" r:id="rId1731" display="http://khanhtrung.yenkhanh.ninhbinh.gov.vn/"/>
    <hyperlink ref="C1569" r:id="rId1732" display="http://khanhmau.yenkhanh.ninhbinh.gov.vn/"/>
    <hyperlink ref="C1570" r:id="rId1733" display="https://www.facebook.com/Conganxakhanhvan/"/>
    <hyperlink ref="C1571" r:id="rId1734" display="http://khanhvan.yenkhanh.ninhbinh.gov.vn/"/>
    <hyperlink ref="C1573" r:id="rId1735" display="http://khanhhoi.yenkhanh.ninhbinh.gov.vn/"/>
    <hyperlink ref="C1574" r:id="rId1736" display="https://www.facebook.com/Conganhuyenyenkhanh/?locale=vi_VN"/>
    <hyperlink ref="C1575" r:id="rId1737" display="http://khanhcong.yenkhanh.ninhbinh.gov.vn/"/>
    <hyperlink ref="C1576" r:id="rId1738" display="https://www.facebook.com/p/C%C3%B4ng-an-huy%E1%BB%87n-Y%C3%AAn-M%C3%B4-100033535308059/?locale=nl_NL"/>
    <hyperlink ref="C1577" r:id="rId1739" display="http://khanhthanh.yenkhanh.ninhbinh.gov.vn/"/>
    <hyperlink ref="C1579" r:id="rId1740" display="https://khanhnhac.yenkhanh.ninhbinh.gov.vn/"/>
    <hyperlink ref="C1580" r:id="rId1741" display="https://www.facebook.com/khanhthuy.yknb/"/>
    <hyperlink ref="C1581" r:id="rId1742" display="https://khanhthuy.yenkhanh.ninhbinh.gov.vn/"/>
    <hyperlink ref="C1582" r:id="rId1743" display="https://www.facebook.com/p/C%C3%B4ng-an-x%C3%A3-Kh%C3%A1nh-H%E1%BB%93ng-100063758442353/"/>
    <hyperlink ref="C1583" r:id="rId1744" display="https://khanhhong.yenkhanh.ninhbinh.gov.vn/"/>
    <hyperlink ref="C1584" r:id="rId1745" display="https://www.facebook.com/p/C%C3%B4ng-an-th%E1%BB%8B-tr%E1%BA%A5n-Ph%C3%A1t-Di%E1%BB%87m-100078176589503/"/>
    <hyperlink ref="C1585" r:id="rId1746" display="https://kimson.ninhbinh.gov.vn/gioi-thieu/thi-tran-phat-diem"/>
    <hyperlink ref="C1586" r:id="rId1747" display="https://www.facebook.com/tuoitreconganninhbinh/"/>
    <hyperlink ref="C1587" r:id="rId1748" display="https://kimson.ninhbinh.gov.vn/gioi-thieu/thi-tran-binh-minh"/>
    <hyperlink ref="C1589" r:id="rId1749" display="https://kimson.ninhbinh.gov.vn/gioi-thieu/xa-xuan-chinh"/>
    <hyperlink ref="C1590" r:id="rId1750" display="https://www.facebook.com/tuoitreconganninhbinh/"/>
    <hyperlink ref="C1591" r:id="rId1751" display="https://kimson.ninhbinh.gov.vn/gioi-thieu/xa-hoi-ninh"/>
    <hyperlink ref="C1592" r:id="rId1752" display="https://www.facebook.com/tuoitreconganninhbinh/"/>
    <hyperlink ref="C1593" r:id="rId1753" display="https://tamdiep.ninhbinh.gov.vn/"/>
    <hyperlink ref="C1594" r:id="rId1754" display="https://www.facebook.com/p/C%C3%B4ng-an-x%C3%A3-Kim-%C4%90%E1%BB%8Bnh-100063441986931/"/>
    <hyperlink ref="C1595" r:id="rId1755" display="https://kimson.ninhbinh.gov.vn/gioi-thieu/xa-kim-dinh"/>
    <hyperlink ref="C1596" r:id="rId1756" display="https://www.facebook.com/tuoitreconganquangbinh/"/>
    <hyperlink ref="C1597" r:id="rId1757" display="https://kimson.ninhbinh.gov.vn/gioi-thieu/xa-an-hoa"/>
    <hyperlink ref="C1598" r:id="rId1758" display="https://www.facebook.com/p/C%C3%B4ng-An-X%C3%A3-H%C3%B9ng-Ti%E1%BA%BFn-Kim-S%C6%A1n-100077768989513/"/>
    <hyperlink ref="C1599" r:id="rId1759" display="https://kimson.ninhbinh.gov.vn/gioi-thieu/xa-hung-tien"/>
    <hyperlink ref="C1601" r:id="rId1760" display="https://kimson.ninhbinh.gov.vn/gioi-thieu/xa-kim-chinh"/>
    <hyperlink ref="C1602" r:id="rId1761" display="https://www.facebook.com/p/C%C3%B4ng-an-x%C3%A3-Quang-Thi%E1%BB%87n-100077474649731/"/>
    <hyperlink ref="C1603" r:id="rId1762" display="https://kimson.ninhbinh.gov.vn/gioi-thieu/xa-quang-thien"/>
    <hyperlink ref="C1604" r:id="rId1763" display="https://www.facebook.com/tuoitreconganquangbinh/"/>
    <hyperlink ref="C1605" r:id="rId1764" display="https://kimson.ninhbinh.gov.vn/gioi-thieu/xa-nhu-hoa"/>
    <hyperlink ref="C1606" r:id="rId1765" display="https://www.facebook.com/291925665632295"/>
    <hyperlink ref="C1607" r:id="rId1766" display="https://kimson.ninhbinh.gov.vn/gioi-thieu/xa-chat-binh"/>
    <hyperlink ref="C1608" r:id="rId1767" display="https://www.facebook.com/tuoitreconganquangbinh/"/>
    <hyperlink ref="C1609" r:id="rId1768" display="https://kimson.ninhbinh.gov.vn/gioi-thieu/xa-dong-huong"/>
    <hyperlink ref="C1611" r:id="rId1769" display="https://kimson.ninhbinh.gov.vn/gioi-thieu/xa-kim-chinh"/>
    <hyperlink ref="C1612" r:id="rId1770" display="https://www.facebook.com/THUONGKIEM1948/"/>
    <hyperlink ref="C1613" r:id="rId1771" display="https://kimson.ninhbinh.gov.vn/gioi-thieu/xa-thuong-kiem"/>
    <hyperlink ref="C1614" r:id="rId1772" display="https://www.facebook.com/806445473380377"/>
    <hyperlink ref="C1615" r:id="rId1773" display="https://kimson.ninhbinh.gov.vn/gioi-thieu/xa-luu-phuong"/>
    <hyperlink ref="C1616" r:id="rId1774" display="https://www.facebook.com/conganphuongtanthanhtpninhbinh/?locale=vi_VN"/>
    <hyperlink ref="C1617" r:id="rId1775" display="https://kimson.ninhbinh.gov.vn/gioi-thieu/xa-tan-thanh"/>
    <hyperlink ref="C1619" r:id="rId1776" display="https://kimson.ninhbinh.gov.vn/gioi-thieu/xa-yen-loc"/>
    <hyperlink ref="C1620" r:id="rId1777" display="https://www.facebook.com/p/C%C3%B4ng-an-x%C3%A3-Lai-Th%C3%A0nh-huy%E1%BB%87n-Kim-S%C6%A1n-100071282305646/"/>
    <hyperlink ref="C1621" r:id="rId1778" display="https://kimson.ninhbinh.gov.vn/gioi-thieu/xa-lai-thanh"/>
    <hyperlink ref="C1622" r:id="rId1779" display="https://www.facebook.com/tuoitreconganquangbinh/"/>
    <hyperlink ref="C1623" r:id="rId1780" display="https://kimson.ninhbinh.gov.vn/gioi-thieu/xa-dinh-hoa"/>
    <hyperlink ref="C1624" r:id="rId1781" display="https://www.facebook.com/100076016318830"/>
    <hyperlink ref="C1625" r:id="rId1782" display="https://kimson.ninhbinh.gov.vn/gioi-thieu/xa-van-hai"/>
    <hyperlink ref="C1626" r:id="rId1783" display="https://www.facebook.com/291925665632295"/>
    <hyperlink ref="C1627" r:id="rId1784" display="https://kimson.ninhbinh.gov.vn/gioi-thieu/xa-kim-tan"/>
    <hyperlink ref="C1628" r:id="rId1785" display="https://www.facebook.com/p/C%C3%B4ng-an-x%C3%A3-Kim-M%E1%BB%B9-100071438239232/"/>
    <hyperlink ref="C1629" r:id="rId1786" display="https://kimson.ninhbinh.gov.vn/gioi-thieu/xa-kim-my"/>
    <hyperlink ref="C1630" r:id="rId1787" display="https://www.facebook.com/p/C%C3%B4ng-an-huy%E1%BB%87n-Y%C3%AAn-M%C3%B4-100033535308059/?locale=nl_NL"/>
    <hyperlink ref="C1631" r:id="rId1788" display="https://kimson.ninhbinh.gov.vn/gioi-thieu/xa-con-thoi"/>
    <hyperlink ref="C1633" r:id="rId1789" display="https://kimson.ninhbinh.gov.vn/gioi-thieu/xa-kim-hai"/>
    <hyperlink ref="C1635" r:id="rId1790" display="https://kimson.ninhbinh.gov.vn/gioi-thieu/xa-kim-trung"/>
    <hyperlink ref="C1636" r:id="rId1791" display="https://www.facebook.com/p/C%C3%B4ng-an-x%C3%A3-Kim-%C4%90%C3%B4ng-100064465330716/"/>
    <hyperlink ref="C1637" r:id="rId1792" display="https://kimson.ninhbinh.gov.vn/gioi-thieu/xa-kim-dong"/>
    <hyperlink ref="C1638" r:id="rId1793" display="https://www.facebook.com/p/C%C3%B4ng-an-huy%E1%BB%87n-Y%C3%AAn-M%C3%B4-100033535308059/"/>
    <hyperlink ref="C1639" r:id="rId1794" display="https://yenthinh.yenmo.ninhbinh.gov.vn/"/>
    <hyperlink ref="C1640" r:id="rId1795" display="https://www.facebook.com/100083327291378"/>
    <hyperlink ref="C1641" r:id="rId1796" display="http://khanhthuong.yenmo.ninhbinh.gov.vn/"/>
    <hyperlink ref="C1642" r:id="rId1797" display="https://www.facebook.com/p/C%C3%B4ng-an-x%C3%A3-Kh%C3%A1nh-D%C6%B0%C6%A1ng-100079872630834/?locale=hi_IN"/>
    <hyperlink ref="C1643" r:id="rId1798" display="http://khanhduong.yenmo.ninhbinh.gov.vn/"/>
    <hyperlink ref="C1644" r:id="rId1799" display="https://www.facebook.com/p/C%C3%B4ng-an-x%C3%A3-Mai-S%C6%A1n-Y%C3%AAn-M%C3%B4-100066591727081/"/>
    <hyperlink ref="C1645" r:id="rId1800" display="https://yenmo.ninhbinh.gov.vn/gioi-thieu/xa-mai-son"/>
    <hyperlink ref="C1646" r:id="rId1801" display="https://www.facebook.com/p/C%C3%B4ng-an-huy%E1%BB%87n-Y%C3%AAn-M%C3%B4-100033535308059/?locale=vi_VN"/>
    <hyperlink ref="C1647" r:id="rId1802" display="https://khanhthinh.yenmo.ninhbinh.gov.vn/"/>
    <hyperlink ref="C1648" r:id="rId1803" display="https://www.facebook.com/p/C%C3%B4ng-an-huy%E1%BB%87n-Y%C3%AAn-M%C3%B4-100033535308059/?locale=nl_NL"/>
    <hyperlink ref="C1649" r:id="rId1804" display="http://yenphong.yenmo.ninhbinh.gov.vn/"/>
    <hyperlink ref="C1650" r:id="rId1805" display="https://www.facebook.com/p/C%C3%B4ng-an-huy%E1%BB%87n-Y%C3%AAn-M%C3%B4-100033535308059/?locale=nl_NL"/>
    <hyperlink ref="C1651" r:id="rId1806" display="https://yenhoa.yenmo.ninhbinh.gov.vn/"/>
    <hyperlink ref="C1652" r:id="rId1807" display="https://www.facebook.com/p/C%C3%B4ng-an-huy%E1%BB%87n-Y%C3%AAn-M%C3%B4-100033535308059/"/>
    <hyperlink ref="C1653" r:id="rId1808" display="http://yenthang.yenmo.ninhbinh.gov.vn/"/>
    <hyperlink ref="C1654" r:id="rId1809" display="https://www.facebook.com/p/C%C3%B4ng-an-huy%E1%BB%87n-Y%C3%AAn-M%C3%B4-100033535308059/?locale=nl_NL"/>
    <hyperlink ref="C1655" r:id="rId1810" display="https://yentu.yenmo.ninhbinh.gov.vn/"/>
    <hyperlink ref="C1656" r:id="rId1811" display="https://www.facebook.com/p/C%C3%B4ng-an-x%C3%A3-Y%C3%AAn-H%C6%B0ng-Y%C3%AAn-M%C3%B4-Ninh-B%C3%ACnh-100079904653113/"/>
    <hyperlink ref="C1657" r:id="rId1812" display="https://yenhung.yenmo.ninhbinh.gov.vn/"/>
    <hyperlink ref="C1658" r:id="rId1813" display="https://www.facebook.com/reel/304059332766137/"/>
    <hyperlink ref="C1659" r:id="rId1814" display="https://yenthanh.yenmo.ninhbinh.gov.vn/pages/lien-he"/>
    <hyperlink ref="C1660" r:id="rId1815" display="https://www.facebook.com/thcsyennhan.yenmo/"/>
    <hyperlink ref="C1661" r:id="rId1816" display="http://yennhan.yenmo.ninhbinh.gov.vn/"/>
    <hyperlink ref="C1662" r:id="rId1817" display="https://www.facebook.com/p/C%C3%B4ng-An-X%C3%A3-Y%C3%AAn-M%E1%BB%B9-100076954121688/"/>
    <hyperlink ref="C1663" r:id="rId1818" display="https://yenmo.ninhbinh.gov.vn/"/>
    <hyperlink ref="C1665" r:id="rId1819" display="https://yenmac.yenmo.ninhbinh.gov.vn/"/>
    <hyperlink ref="C1666" r:id="rId1820" display="https://www.facebook.com/p/C%C3%B4ng-an-x%C3%A3-Y%C3%AAn-%C4%90%E1%BB%93ng-huy%E1%BB%87n-Y%C3%AAn-M%C3%B4-t%E1%BB%89nh-Ninh-B%C3%ACnh-100083270363034/"/>
    <hyperlink ref="C1667" r:id="rId1821" display="https://yendong.yenmo.ninhbinh.gov.vn/"/>
    <hyperlink ref="C1668" r:id="rId1822" display="https://www.facebook.com/people/C%C3%B4ng-an-huy%E1%BB%87n-Y%C3%AAn-M%C3%B4/100033535308059/"/>
    <hyperlink ref="C1669" r:id="rId1823" display="https://yenthanh.yenmo.ninhbinh.gov.vn/pages/lien-he"/>
    <hyperlink ref="C1670" r:id="rId1824" display="https://www.facebook.com/conganxayenlam2019/?locale=eu_ES"/>
    <hyperlink ref="C1671" r:id="rId1825" display="https://yenlam.yenmo.ninhbinh.gov.vn/"/>
    <hyperlink ref="C1672" r:id="rId1826" display="https://www.facebook.com/p/C%C3%B4ng-an-ph%C6%B0%E1%BB%9Dng-H%C3%A0m-R%E1%BB%93ng-Th%C3%A0nh-ph%E1%BB%91-Thanh-H%C3%B3a-100083009238696/"/>
    <hyperlink ref="C1673" r:id="rId1827" display="https://hamrong.tpthanhhoa.thanhhoa.gov.vn/tin-hoat-dong"/>
    <hyperlink ref="C1674" r:id="rId1828" display="https://www.facebook.com/p/C%C3%B4ng-an-ph%C6%B0%E1%BB%9Dng-%C4%90%C3%B4ng-Th%E1%BB%8D-TP-Thanh-H%C3%B3a-100063579787116/"/>
    <hyperlink ref="C1675" r:id="rId1829" display="https://dongtho.tpthanhhoa.thanhhoa.gov.vn/trang-chu"/>
    <hyperlink ref="C1676" r:id="rId1830" display="https://www.facebook.com/p/C%C3%B4ng-an-ph%C6%B0%E1%BB%9Dng-Nam-Ng%E1%BA%A1n-Th%C3%A0nh-ph%E1%BB%91-Thanh-H%C3%B3a-100070127197688/"/>
    <hyperlink ref="C1678" r:id="rId1831" display="https://www.facebook.com/conganphuongtruongthi/"/>
    <hyperlink ref="C1679" r:id="rId1832" display="https://tpthanhhoa.thanhhoa.gov.vn/web/gioi-thieu-chung/tin-tuc/chinh-tri/phuong-truong-thi-ky-niem-30-nam-thanh-lap-phuong-va-don-nhan-huan-chuong-lao-dong-hang-nhi-cua-chu-tich-nuoc.html"/>
    <hyperlink ref="C1680" r:id="rId1833" display="https://www.facebook.com/p/C%C3%B4ng-an-Ph%C6%B0%E1%BB%9Dng-%C4%90i%E1%BB%87n-Bi%C3%AAn-TP-Thanh-Ho%C3%A1-100063745954284/"/>
    <hyperlink ref="C1681" r:id="rId1834" display="https://tpthanhhoa.thanhhoa.gov.vn/web/gioi-thieu-chung/tin-tuc/phuong-dien-bien-tp-thanh-hoa-ky-niem-40-nam-ngay-thanh-lap-phuong-va-don-nhan-huan-chuong-lao-dong-hang-nhat.html"/>
    <hyperlink ref="C1682" r:id="rId1835" display="https://www.facebook.com/p/C%C3%B4ng-an-ph%C6%B0%E1%BB%9Dng-Ph%C3%BA-S%C6%A1n-th%C3%A0nh-ph%E1%BB%91-Thanh-H%C3%B3a-100063458289968/?locale=vi_VN"/>
    <hyperlink ref="C1683" r:id="rId1836" display="https://phuson.bimson.thanhhoa.gov.vn/"/>
    <hyperlink ref="C1684" r:id="rId1837" display="https://www.facebook.com/capLamSon/?locale=vi_VN"/>
    <hyperlink ref="C1685" r:id="rId1838" display="https://lamson.bimson.thanhhoa.gov.vn/"/>
    <hyperlink ref="C1686" r:id="rId1839" display="https://www.facebook.com/p/C%C3%B4ng-an-ph%C6%B0%E1%BB%9Dng-Ba-%C4%90%C3%ACnh-TP-Thanh-H%C3%B3a-100063961240575/"/>
    <hyperlink ref="C1687" r:id="rId1840" display="http://badinh.tpthanhhoa.thanhhoa.gov.vn/uy-ban-nhan-dan"/>
    <hyperlink ref="C1688" r:id="rId1841" display="https://www.facebook.com/conganphuongngoctraotpth/"/>
    <hyperlink ref="C1689" r:id="rId1842" display="https://ngoctrao.bimson.thanhhoa.gov.vn/"/>
    <hyperlink ref="C1690" r:id="rId1843" display="https://www.facebook.com/250567483120241"/>
    <hyperlink ref="C1691" r:id="rId1844" display="https://tpthanhhoa.thanhhoa.gov.vn/web/gioi-thieu-chung/bo-may-to-chuc/cac-co-so-giao-duc-dao-tao/truong-mam-non-27-2(1).html"/>
    <hyperlink ref="C1692" r:id="rId1845" display="https://www.facebook.com/conganphuongdongson/"/>
    <hyperlink ref="C1693" r:id="rId1846" display="https://dongson.bimson.thanhhoa.gov.vn/"/>
    <hyperlink ref="C1694" r:id="rId1847" display="https://www.facebook.com/ConganphuongTanSon/"/>
    <hyperlink ref="C1695" r:id="rId1848" display="http://tanson.tpthanhhoa.thanhhoa.gov.vn/"/>
    <hyperlink ref="C1696" r:id="rId1849" display="https://www.facebook.com/conganphuongdongcuong/"/>
    <hyperlink ref="C1697" r:id="rId1850" display="https://tpthanhhoa.thanhhoa.gov.vn/web/gioi-thieu-chung/bo-may-to-chuc/cac-co-so-giao-duc-dao-tao/truong-mam-non-dong-cuong(1).html"/>
    <hyperlink ref="C1698" r:id="rId1851" display="https://www.facebook.com/conganphuongdonghuong.tpth/"/>
    <hyperlink ref="C1699" r:id="rId1852" display="https://tpthanhhoa.thanhhoa.gov.vn/web/gioi-thieu-chung/tin-tuc/thong-tin-phong-chong-covid-19/phong-toa-tam-thoi-cum-dan-cu-duong-nguyen-tinh-pho-bao-ngoai-phuong-dong-huong.html"/>
    <hyperlink ref="C1700" r:id="rId1853" display="https://www.facebook.com/p/C%C3%B4ng-an-ph%C6%B0%E1%BB%9Dng-%C4%90%C3%B4ng-H%E1%BA%A3i-TPTH-100076661276024/?locale=vi_VN"/>
    <hyperlink ref="C1701" r:id="rId1854" display="https://tpthanhhoa.thanhhoa.gov.vn/web/gioi-thieu-chung/bo-may-to-chuc/cac-phong-ban-chuyen-mon/page/2.htx"/>
    <hyperlink ref="C1703" r:id="rId1855" display="https://kntc.thanhhoa.gov.vn/kntc.nsf/8B7B11ADD65ADB7D4725877A000C15D3/$file/DT-VBDTPT936332298-10-20211634804359487tungct22.10.2021_08h43p58_giangld_22-10-2021-08-51-13_signed.pdf"/>
    <hyperlink ref="C1704" r:id="rId1856" display="https://www.facebook.com/conganquangthang/?locale=vi_VN"/>
    <hyperlink ref="C1705" r:id="rId1857" display="https://quangthang.tpthanhhoa.thanhhoa.gov.vn/trang-chu"/>
    <hyperlink ref="C1706" r:id="rId1858" display="https://www.facebook.com/p/C%C3%B4ng-an-ph%C6%B0%E1%BB%9Dng-Qu%E1%BA%A3ng-Th%C3%A0nh-TP-Thanh-H%C3%B3a-100063456555126/"/>
    <hyperlink ref="C1707" r:id="rId1859" display="https://tpthanhhoa.thanhhoa.gov.vn/web/gioi-thieu-chung/tin-tuc/van-hoa-xa-hoi/pho-thanh-cong-phuong-quang-thanh-don-nhan-danh-hieu-pho-kieu-mau.html"/>
    <hyperlink ref="C1708" r:id="rId1860" display="https://www.facebook.com/people/C%C3%B4ng-an-x%C3%A3-Thi%E1%BB%87u-V%E1%BA%ADn-Thi%E1%BB%87u-H%C3%B3a/100063774684071/"/>
    <hyperlink ref="C1709" r:id="rId1861" display="http://thieuvan.thieuhoa.thanhhoa.gov.vn/"/>
    <hyperlink ref="C1710" r:id="rId1862" display="https://www.facebook.com/p/C%C3%B4ng-an-ph%C6%B0%E1%BB%9Dng-Thi%E1%BB%87u-Kh%C3%A1nh-TPThanh-Ho%C3%A1-100065023710926/"/>
    <hyperlink ref="C1711" r:id="rId1863" display="https://kyhop.dbndthanhhoa.gov.vn/qlkh/libTaiLieuKyHop/2020-05/22TTr-2020052209.PDF"/>
    <hyperlink ref="C1712" r:id="rId1864" display="https://www.facebook.com/p/C%C3%B4ng-an-x%C3%A3-Thi%E1%BB%87u-D%C6%B0%C6%A1ng-100064542890354/"/>
    <hyperlink ref="C1713" r:id="rId1865" display="https://tpthanhhoa.thanhhoa.gov.vn/web/gioi-thieu-chung/ky-niem-1086-nam-ngay-mat-cua-anh-hung-dan-toc-duong-dinh-nghe.html"/>
    <hyperlink ref="C1714" r:id="rId1866" display="https://www.facebook.com/p/C%C3%B4ng-an-Ph%C6%B0%E1%BB%9Dng-T%C3%A0o-Xuy%C3%AAn-TP-Thanh-H%C3%B3a-100028941743157/"/>
    <hyperlink ref="C1715" r:id="rId1867" display="https://tpthanhhoa.thanhhoa.gov.vn/web/gioi-thieu-chung/tin-tuc/van-hoa-xa-hoi/phuong-tao-xuyen-ky-niem-20-nam-ngay-doanh-nhan-viet-nam-trao-tien-ung-ho-thuc-hien-chi-thi-so-22-va-ra-mat-bch-hoi-doanh-nghiep-phuong-tao-xuyen.html"/>
    <hyperlink ref="C1717" r:id="rId1868" display="http://hoangduc.hoanghoa.thanhhoa.gov.vn/web/trang-chu/bo-may-hanh-chinh/uy-ban-nhan-dan"/>
    <hyperlink ref="C1719" r:id="rId1869" display="https://hoangthanh.hoanghoa.thanhhoa.gov.vn/"/>
    <hyperlink ref="C1721" r:id="rId1870" display="http://hoangha.hoanghoa.thanhhoa.gov.vn/web/danh-ba-co-quan-chuc-nang/danh-ba-ubnd-xa-hoang-ha.html"/>
    <hyperlink ref="C1723" r:id="rId1871" display="https://hoangthanh.hoanghoa.thanhhoa.gov.vn/"/>
    <hyperlink ref="C1725" r:id="rId1872" display="https://hoangthanh.hoanghoa.thanhhoa.gov.vn/"/>
    <hyperlink ref="C1726" r:id="rId1873" display="https://www.facebook.com/conganphuonganhung/"/>
    <hyperlink ref="C1727" r:id="rId1874" display="https://qppl.thanhhoa.gov.vn/"/>
    <hyperlink ref="C1728" r:id="rId1875" display="https://www.facebook.com/p/C%C3%B4ng-An-Ph%C6%B0%E1%BB%9Dng-%C4%90%C3%B4ng-L%C4%A9nh-TP-Thanh-H%C3%B3a-100076178693079/"/>
    <hyperlink ref="C1729" r:id="rId1876" display="https://qppl.thanhhoa.gov.vn/vbpq_thanhhoa.nsf/F8C400B34F450893472585E00036D421/$file/DT-VBDTPT76565841-9-20201599792565101_(quyennd)(11.09.2020_10h20p32)_signed.pdf"/>
    <hyperlink ref="C1730" r:id="rId1877" display="https://www.facebook.com/TuoitreConganVinhPhuc/"/>
    <hyperlink ref="C1731" r:id="rId1878" display="https://tpthanhhoa.thanhhoa.gov.vn/web/gioi-thieu-chung/tin-tuc/van-hoa-xa-hoi/thon-van-vat-xa-dong-vinh-don-nhan-danh-hieu-thon-kieu-mau-nam-2022.html"/>
    <hyperlink ref="C1732" r:id="rId1879" display="https://www.facebook.com/congandongtan.th/"/>
    <hyperlink ref="C1733" r:id="rId1880" display="https://qppl.thanhhoa.gov.vn/vbpq_thanhhoa.nsf/F8C400B34F450893472585E00036D421/$file/DT-VBDTPT76565841-9-20201599792565101_(quyennd)(11.09.2020_10h20p32)_signed.pdf"/>
    <hyperlink ref="C1735" r:id="rId1881" display="https://donghung.thaibinh.gov.vn/"/>
    <hyperlink ref="C1736" r:id="rId1882" display="https://www.facebook.com/capquangthinh.th.vn/"/>
    <hyperlink ref="C1737" r:id="rId1883" display="https://haiha.quangninh.gov.vn/Trang/ChiTietBVGioiThieu.aspx?bvid=133"/>
    <hyperlink ref="C1738" r:id="rId1884" display="https://www.facebook.com/p/C%C3%B4ng-an-ph%C6%B0%E1%BB%9Dng-Qu%E1%BA%A3ng-%C4%90%C3%B4ng-TP-Thanh-Ho%C3%A1-100027654767657/"/>
    <hyperlink ref="C1739" r:id="rId1885" display="https://tpthanhhoa.thanhhoa.gov.vn/web/gioi-thieu-chung/tin-tuc/chinh-tri/dang-bo-phuong-quang-dong-ky-niem-75-nam-ngay-thanh-lap-phuong.html"/>
    <hyperlink ref="C1741" r:id="rId1886" display="https://tpthanhhoa.thanhhoa.gov.vn/web/gioi-thieu-chung/tin-tuc/quoc-phong-an-ninh/chu-tich-uy-ban-nhan-dan-thanh-pho-lam-viec-tai-xa-quang-cat.html"/>
    <hyperlink ref="C1742" r:id="rId1887" display="https://www.facebook.com/conganxaquangphu/"/>
    <hyperlink ref="C1743" r:id="rId1888" display="https://quangphu.thoxuan.thanhhoa.gov.vn/"/>
    <hyperlink ref="C1744" r:id="rId1889" display="https://www.facebook.com/capquangtam.tpth/"/>
    <hyperlink ref="C1745" r:id="rId1890" display="https://tpthanhhoa.thanhhoa.gov.vn/web/gioi-thieu-chung/tin-tuc/chinh-tri/dang-bo-phuong-quang-tam-ky-niem-70-nam-ngay-thanh-lap-va-ra-mat-cuon-lich-su-dang-bo-giai-doan-1954-2024.html"/>
    <hyperlink ref="C1746" r:id="rId1891" display="https://www.facebook.com/p/C%C3%B4ng-an-ph%C6%B0%E1%BB%9Dng-B%E1%BA%AFc-S%C6%A1n-th%E1%BB%8B-x%C3%A3-B%E1%BB%89m-S%C6%A1n-Thanh-Ho%C3%A1-100064599529703/"/>
    <hyperlink ref="C1747" r:id="rId1892" display="https://bacson.bimson.thanhhoa.gov.vn/"/>
    <hyperlink ref="C1748" r:id="rId1893" display="https://www.facebook.com/p/C%C3%B4ng-an-ph%C6%B0%E1%BB%9Dng-Ba-%C4%90%C3%ACnh-TP-Thanh-H%C3%B3a-100063961240575/"/>
    <hyperlink ref="C1749" r:id="rId1894" display="http://badinh.tpthanhhoa.thanhhoa.gov.vn/uy-ban-nhan-dan"/>
    <hyperlink ref="C1750" r:id="rId1895" display="https://www.facebook.com/capLamSon/?locale=vi_VN"/>
    <hyperlink ref="C1751" r:id="rId1896" display="https://lamson.bimson.thanhhoa.gov.vn/"/>
    <hyperlink ref="C1752" r:id="rId1897" display="https://www.facebook.com/conganphuongngoctraotpth/"/>
    <hyperlink ref="C1753" r:id="rId1898" display="https://ngoctrao.bimson.thanhhoa.gov.vn/"/>
    <hyperlink ref="C1754" r:id="rId1899" display="https://www.facebook.com/conganphuongdongson/"/>
    <hyperlink ref="C1755" r:id="rId1900" display="https://dongson.bimson.thanhhoa.gov.vn/"/>
    <hyperlink ref="C1756" r:id="rId1901" display="https://www.facebook.com/p/C%C3%B4ng-an-ph%C6%B0%E1%BB%9Dng-Ph%C3%BA-S%C6%A1n-th%C3%A0nh-ph%E1%BB%91-Thanh-H%C3%B3a-100063458289968/?locale=vi_VN"/>
    <hyperlink ref="C1757" r:id="rId1902" display="https://phuson.bimson.thanhhoa.gov.vn/"/>
    <hyperlink ref="C1758" r:id="rId1903" display="https://www.facebook.com/QuangTrungNgocLacThanhHoa/"/>
    <hyperlink ref="C1759" r:id="rId1904" display="https://quangtrung.bimson.thanhhoa.gov.vn/"/>
    <hyperlink ref="C1760" r:id="rId1905" display="https://www.facebook.com/doanthanhnien.1956/"/>
    <hyperlink ref="C1761" r:id="rId1906" display="https://bimson.thanhhoa.gov.vn/web/trang-chu/bo-may-hanh-chinh/cac-phuong-xa/xa-ha-lan.html"/>
    <hyperlink ref="C1762" r:id="rId1907" display="https://www.facebook.com/p/C%C3%B4ng-an-ph%C6%B0%E1%BB%9Dng-Trung-S%C6%A1n-TP-S%E1%BA%A7m-S%C6%A1n-100059595613149/"/>
    <hyperlink ref="C1763" r:id="rId1908" display="https://trungson.samson.thanhhoa.gov.vn/"/>
    <hyperlink ref="C1764" r:id="rId1909" display="https://www.facebook.com/p/C%C3%B4ng-an-ph%C6%B0%E1%BB%9Dng-B%E1%BA%AFc-S%C6%A1n-th%E1%BB%8B-x%C3%A3-B%E1%BB%89m-S%C6%A1n-Thanh-Ho%C3%A1-100064599529703/"/>
    <hyperlink ref="C1765" r:id="rId1910" display="https://bacson.bimson.thanhhoa.gov.vn/"/>
    <hyperlink ref="C1766" r:id="rId1911" display="https://www.facebook.com/truongson.samson.thanhhoa.gov.vn/"/>
    <hyperlink ref="C1767" r:id="rId1912" display="https://truongson.samson.thanhhoa.gov.vn/"/>
    <hyperlink ref="C1768" r:id="rId1913" display="https://www.facebook.com/policequangcu/"/>
    <hyperlink ref="C1769" r:id="rId1914" display="https://quangcu.samson.thanhhoa.gov.vn/"/>
    <hyperlink ref="C1770" r:id="rId1915" display="https://www.facebook.com/p/C%C3%94NG-AN-PH%C6%AF%E1%BB%9CNG-QU%E1%BA%A2NG-TI%E1%BA%BEN-100067973416405/"/>
    <hyperlink ref="C1771" r:id="rId1916" display="https://quangtien.samson.thanhhoa.gov.vn/"/>
    <hyperlink ref="C1772" r:id="rId1917" display="https://www.facebook.com/Conganquangminh/"/>
    <hyperlink ref="C1773" r:id="rId1918" display="https://www.quangninh.gov.vn/"/>
    <hyperlink ref="C1774" r:id="rId1919" display="https://www.facebook.com/p/C%C3%B4ng-an-x%C3%A3-Qu%E1%BA%A3ng-H%C3%B9ng-th%C3%A0nh-ph%E1%BB%91-S%E1%BA%A7m-S%C6%A1n-100063124425690/"/>
    <hyperlink ref="C1775" r:id="rId1920" display="https://quanghung.samson.thanhhoa.gov.vn/"/>
    <hyperlink ref="C1776" r:id="rId1921" display="https://www.facebook.com/p/C%C3%B4ng-an-ph%C6%B0%E1%BB%9Dng-Qu%E1%BA%A3ng-Th%E1%BB%8D-th%C3%A0nh-ph%E1%BB%91-S%E1%BA%A7m-S%C6%A1n-100064098489738/"/>
    <hyperlink ref="C1777" r:id="rId1922" display="https://quangtho.samson.thanhhoa.gov.vn/"/>
    <hyperlink ref="C1778" r:id="rId1923" display="https://www.facebook.com/capquangchau/"/>
    <hyperlink ref="C1779" r:id="rId1924" display="https://quangchau.samson.thanhhoa.gov.vn/"/>
    <hyperlink ref="C1780" r:id="rId1925" display="https://www.facebook.com/p/C%C3%B4ng-an-Ph%C6%B0%E1%BB%9Dng-Qu%E1%BA%A3ng-Vinh-TP-S%E1%BA%A7m-S%C6%A1n-100063519010262/"/>
    <hyperlink ref="C1781" r:id="rId1926" display="https://quangvinh.samson.thanhhoa.gov.vn/"/>
    <hyperlink ref="C1782" r:id="rId1927" display="https://www.facebook.com/p/C%C3%B4ng-an-x%C3%A3-Qu%E1%BA%A3ng-%C4%90%E1%BA%A1i-TP-S%E1%BA%A7m-S%C6%A1n-Thanh-Ho%C3%A1-100069221439540/"/>
    <hyperlink ref="C1783" r:id="rId1928" display="https://quangdai.samson.thanhhoa.gov.vn/"/>
    <hyperlink ref="C1784" r:id="rId1929" display="https://www.facebook.com/p/Tu%E1%BB%95i-tr%E1%BA%BB-C%C3%B4ng-an-TP-S%E1%BA%A7m-S%C6%A1n-100069346653553/?locale=hi_IN"/>
    <hyperlink ref="C1785" r:id="rId1930" display="https://thitran.muonglat.thanhhoa.gov.vn/"/>
    <hyperlink ref="C1786" r:id="rId1931" display="https://www.facebook.com/p/C%C3%B4ng-an-x%C3%A3-Tam-Chung-huy%E1%BB%87n-M%C6%B0%E1%BB%9Dng-L%C3%A1t-61550281776266/"/>
    <hyperlink ref="C1787" r:id="rId1932" display="https://tamchung.muonglat.thanhhoa.gov.vn/"/>
    <hyperlink ref="C1789" r:id="rId1933" display="https://qppl.thanhhoa.gov.vn/vbpq_thanhhoa.nsf/A7B541B086751251472585E3003854AE/$file/DT-VBDTPT437822694-9-20201600053577170chanth14.09.2020_10h25p33_quyenpd_14-09-2020-14-20-25_signed.pdf"/>
    <hyperlink ref="C1791" r:id="rId1934" display="https://muongly.muonglat.thanhhoa.gov.vn/"/>
    <hyperlink ref="C1792" r:id="rId1935" display="https://www.facebook.com/tuoitrehaiduong.vn/?locale=is_IS"/>
    <hyperlink ref="C1793" r:id="rId1936" display="https://trungly.muonglat.thanhhoa.gov.vn/web/danh-ba-co-quan-chuc-nang/danh-sach-can-bo-xa-trung-ly.html"/>
    <hyperlink ref="C1795" r:id="rId1937" display="https://quangchieu.muonglat.thanhhoa.gov.vn/"/>
    <hyperlink ref="C1797" r:id="rId1938" display="https://punhi.muonglat.thanhhoa.gov.vn/"/>
    <hyperlink ref="C1799" r:id="rId1939" display="http://nhison.muonglat.thanhhoa.gov.vn/"/>
    <hyperlink ref="C1801" r:id="rId1940" display="https://muongchanh.muonglat.thanhhoa.gov.vn/"/>
    <hyperlink ref="C1802" r:id="rId1941" display="https://www.facebook.com/100063702331996"/>
    <hyperlink ref="C1803" r:id="rId1942" display="https://thitran.quanhoa.thanhhoa.gov.vn/"/>
    <hyperlink ref="C1804" r:id="rId1943" display="https://www.facebook.com/conganxathanhson/"/>
    <hyperlink ref="C1805" r:id="rId1944" display="https://thanhson.quanhoa.thanhhoa.gov.vn/"/>
    <hyperlink ref="C1807" r:id="rId1945" display="https://trungson.quanhoa.thanhhoa.gov.vn/"/>
    <hyperlink ref="C1808" r:id="rId1946" display="https://www.facebook.com/p/C%C3%B4ng-an-x%C3%A3-Ph%C3%BA-Thanh-100063458078982/?locale=vi_VN"/>
    <hyperlink ref="C1809" r:id="rId1947" display="https://phuthanh.quanhoa.thanhhoa.gov.vn/"/>
    <hyperlink ref="C1810" r:id="rId1948" display="https://www.facebook.com/p/C%C3%B4ng-an-x%C3%A3-Trung-Th%C3%A0nh-Huy%E1%BB%87n-N%C3%B4ng-C%E1%BB%91ng-100064656882887/"/>
    <hyperlink ref="C1811" r:id="rId1949" display="https://trungthanh.quanhoa.thanhhoa.gov.vn/"/>
    <hyperlink ref="C1813" r:id="rId1950" display="https://phule.quanhoa.thanhhoa.gov.vn/"/>
    <hyperlink ref="C1814" r:id="rId1951" display="https://www.facebook.com/CAXPSTX.NS/"/>
    <hyperlink ref="C1815" r:id="rId1952" display="https://phuson.quanhoa.thanhhoa.gov.vn/"/>
    <hyperlink ref="C1816" r:id="rId1953" display="https://www.facebook.com/p/C%C3%B4ng-an-x%C3%A3-Ph%C3%BA-Xu%C3%A2n-100072485316648/"/>
    <hyperlink ref="C1817" r:id="rId1954" display="https://phuxuan.thoxuan.thanhhoa.gov.vn/"/>
    <hyperlink ref="C1818" r:id="rId1955" display="https://www.facebook.com/CAQTX/"/>
    <hyperlink ref="C1819" r:id="rId1956" display="https://thanhxuan.nhuxuan.thanhhoa.gov.vn/web/trang-chu/he-thong-chinh-tri/chuc-nang-nhiem-vu-cua-ubnd-xa-thanh-xuan.html"/>
    <hyperlink ref="C1820" r:id="rId1957" display="https://www.facebook.com/p/C%C3%B4ng-an-x%C3%A3-Hi%E1%BB%81n-Chung-Huy%E1%BB%87n-Quan-H%C3%B3a-100063601194744/"/>
    <hyperlink ref="C1821" r:id="rId1958" display="https://hienchung.quanhoa.thanhhoa.gov.vn/web/danh-ba-co-quan-chuc-nang/danh-ba-co-quan-chuc-nang-xa-hien-chung.html"/>
    <hyperlink ref="C1823" r:id="rId1959" display="https://hienkiet.quanhoa.thanhhoa.gov.vn/"/>
    <hyperlink ref="C1825" r:id="rId1960" display="https://namtien.quanhoa.thanhhoa.gov.vn/"/>
    <hyperlink ref="C1826" r:id="rId1961" display="https://www.facebook.com/p/C%C3%B4ng-An-Th%E1%BB%8B-Tr%E1%BA%A5n-H%E1%BB%93i-Xu%C3%A2n-100061182855778/"/>
    <hyperlink ref="C1827" r:id="rId1962" display="https://thitran.quanhoa.thanhhoa.gov.vn/"/>
    <hyperlink ref="C1828" r:id="rId1963" display="https://www.facebook.com/THANHHOATINHDOAN/?locale=vi_VN"/>
    <hyperlink ref="C1829" r:id="rId1964" display="https://thienphu.quanhoa.thanhhoa.gov.vn/"/>
    <hyperlink ref="C1830" r:id="rId1965" display="https://www.facebook.com/p/C%C3%B4ng-an-x%C3%A3-Ph%C3%BA-Nghi%C3%AAm-100058870478302/"/>
    <hyperlink ref="C1831" r:id="rId1966" display="https://phunghiem.quanhoa.thanhhoa.gov.vn/"/>
    <hyperlink ref="C1833" r:id="rId1967" display="https://namxuan.quanhoa.thanhhoa.gov.vn/"/>
    <hyperlink ref="C1834" r:id="rId1968" display="https://www.facebook.com/p/Tu%E1%BB%95i-tr%E1%BA%BB-C%C3%B4ng-an-TP-S%E1%BA%A7m-S%C6%A1n-100069346653553/?locale=hi_IN"/>
    <hyperlink ref="C1835" r:id="rId1969" display="http://namdong.quanhoa.thanhhoa.gov.vn/"/>
    <hyperlink ref="C1836" r:id="rId1970" display="https://www.facebook.com/xuanphu000/"/>
    <hyperlink ref="C1837" r:id="rId1971" display="https://xuanphu.thoxuan.thanhhoa.gov.vn/"/>
    <hyperlink ref="C1838" r:id="rId1972" display="https://www.facebook.com/p/C%C3%B4ng-an-th%E1%BB%8B-tr%E1%BA%A5n-C%C3%A0nh-N%C3%A0ng-huy%E1%BB%87n-B%C3%A1-Th%C6%B0%E1%BB%9Bc-t%E1%BB%89nh-Thanh-Ho%C3%A1-100071216247100/"/>
    <hyperlink ref="C1839" r:id="rId1973" display="https://thitrancanhnang.bathuoc.thanhhoa.gov.vn/"/>
    <hyperlink ref="C1841" r:id="rId1974" display="https://dienthuong.bathuoc.thanhhoa.gov.vn/"/>
    <hyperlink ref="C1842" r:id="rId1975" display="https://www.facebook.com/p/C%C3%B4ng-An-x%C3%A3-%C4%90i%E1%BB%81n-H%E1%BA%A1-Tu%E1%BB%95i-tr%E1%BA%BB-nhi%E1%BB%87t-huy%E1%BA%BFt-100064758310979/"/>
    <hyperlink ref="C1843" r:id="rId1976" display="http://dienha.bathuoc.thanhhoa.gov.vn/"/>
    <hyperlink ref="C1844" r:id="rId1977" display="https://www.facebook.com/p/C%C3%B4ng-an-x%C3%A3-%C4%90i%E1%BB%81n-Quang-B%C3%A1-Th%C6%B0%E1%BB%9Bc-Thanh-Ho%C3%A1-100075979012155/"/>
    <hyperlink ref="C1845" r:id="rId1978" display="https://dienquang.bathuoc.thanhhoa.gov.vn/"/>
    <hyperlink ref="C1846" r:id="rId1979" display="https://www.facebook.com/p/C%C3%B4ng-an-x%C3%A3-%C4%90i%E1%BB%81n-Trung-V%C3%AC-nh%C3%A2n-d%C3%A2n-ph%E1%BB%A5c-v%E1%BB%A5-100071839613381/"/>
    <hyperlink ref="C1847" r:id="rId1980" display="https://dientrung.bathuoc.thanhhoa.gov.vn/"/>
    <hyperlink ref="C1848" r:id="rId1981" display="https://www.facebook.com/conganxathanhson/"/>
    <hyperlink ref="C1849" r:id="rId1982" display="https://thanhson.quanhoa.thanhhoa.gov.vn/"/>
    <hyperlink ref="C1850" r:id="rId1983" display="https://www.facebook.com/p/C%C3%B4ng-an-x%C3%A3-L%C6%B0%C6%A1ng-Ngo%E1%BA%A1i-huy%C3%AA%CC%A3n-Ba%CC%81-Th%C6%B0%C6%A1%CC%81c-Thanh-Ho%CC%81a-100065261359765/"/>
    <hyperlink ref="C1851" r:id="rId1984" display="http://luongngoai.bathuoc.gov.vn/"/>
    <hyperlink ref="C1852" r:id="rId1985" display="https://www.facebook.com/p/C%C3%B4ng-an-x%C3%A3-%C3%81i-Th%C6%B0%E1%BB%A3ng-100064179360947/"/>
    <hyperlink ref="C1853" r:id="rId1986" display="https://aithuong.bathuoc.thanhhoa.gov.vn/"/>
    <hyperlink ref="C1854" r:id="rId1987" display="https://www.facebook.com/p/Tu%E1%BB%95i-tr%E1%BA%BB-C%C3%B4ng-an-TP-S%E1%BA%A7m-S%C6%A1n-100069346653553/"/>
    <hyperlink ref="C1855" r:id="rId1988" display="https://luongnoi.bathuoc.thanhhoa.gov.vn/"/>
    <hyperlink ref="C1856" r:id="rId1989" display="https://www.facebook.com/conganxadienlu/"/>
    <hyperlink ref="C1857" r:id="rId1990" display="https://dienlu.bathuoc.thanhhoa.gov.vn/"/>
    <hyperlink ref="C1858" r:id="rId1991" display="https://www.facebook.com/conganxaluongtrung/"/>
    <hyperlink ref="C1859" r:id="rId1992" display="https://luongtrung.bathuoc.thanhhoa.gov.vn/web/trang-chu/he-thong-chinh-tri/uy-ban-nhan-dan"/>
    <hyperlink ref="C1860" r:id="rId1993" display="https://www.facebook.com/reel/842501834288733/"/>
    <hyperlink ref="C1861" r:id="rId1994" display="https://qppl.thanhhoa.gov.vn/vbpq_thanhhoa.nsf/str/69A163B6B024CC9E472585DF00389978/$file/DT-VBDTPT463235070-9-20201599703878841chanth10.09.2020_13h23p20_thinv_10-09-2020-14-40-04_signed.pdf"/>
    <hyperlink ref="C1862" r:id="rId1995" display="https://www.facebook.com/p/C%C3%B4ng-an-x%C3%A3-L%C5%A9ng-Cao-huy%E1%BB%87n-B%C3%A1-Th%C6%B0%E1%BB%9Bc-t%E1%BB%89nh-Thanh-H%C3%B3a-100094622217760/"/>
    <hyperlink ref="C1863" r:id="rId1996" display="https://lungcao.bathuoc.thanhhoa.gov.vn/web/trang-chu/gioi-thieu-chung/chuc-nang-nhiem-vu/chuc-nang-nhiem-vu-cua-ubnd-cap-xa-phuong-thi-tran.html"/>
    <hyperlink ref="C1865" r:id="rId1997" display="http://halong.hatrung.thanhhoa.gov.vn/web/danh-ba-co-quan-chuc-nang/danh-ba-can-bo-xa-ha-long.html"/>
    <hyperlink ref="C1866" r:id="rId1998" display="https://www.facebook.com/conganxacolung/"/>
    <hyperlink ref="C1867" r:id="rId1999" display="https://colung.bathuoc.thanhhoa.gov.vn/"/>
    <hyperlink ref="C1868" r:id="rId2000" display="https://www.facebook.com/conganxathanhlam/"/>
    <hyperlink ref="C1869" r:id="rId2001" display="https://lamson.thoxuan.thanhhoa.gov.vn/web/trang-chu/bo-may-hanh-chinh/uy-ban-nhan-dan-xa/thanh-vien-uy-ban-nhan-dan-va-cong-chuc-thi-tran-lam-son.html"/>
    <hyperlink ref="C1870" r:id="rId2002" display="https://www.facebook.com/p/C%C3%B4ng-an-x%C3%A3-Ban-C%C3%B4ng-100041374237807/"/>
    <hyperlink ref="C1871" r:id="rId2003" display="https://bancong.bathuoc.thanhhoa.gov.vn/"/>
    <hyperlink ref="C1873" r:id="rId2004" display="http://kytan.bathuoc.gov.vn/web/trang-chu/gioi-thieu-chung/gioi-thieu-chung-ve-xa-ky-tan.html"/>
    <hyperlink ref="C1874" r:id="rId2005" display="https://www.facebook.com/p/C%C3%B4ng-an-x%C3%A3-V%C4%83n-Nho-100063597817923/"/>
    <hyperlink ref="C1875" r:id="rId2006" display="http://vannho.bathuoc.gov.vn/web/trang-chu/he-thong-chinh-tri/uy-ban-nhan-dan"/>
    <hyperlink ref="C1876" r:id="rId2007" display="https://www.facebook.com/C%C3%B4ng-an-x%C3%A3-Thi%E1%BA%BFt-%E1%BB%90ng-huy%E1%BB%87n-B%C3%A1-Th%C6%B0%E1%BB%9Bc-102636818305307/"/>
    <hyperlink ref="C1877" r:id="rId2008" display="https://thietong.bathuoc.thanhhoa.gov.vn/"/>
    <hyperlink ref="C1879" r:id="rId2009" display="https://lamphu.langchanh.thanhhoa.gov.vn/"/>
    <hyperlink ref="C1880" r:id="rId2010" display="https://www.facebook.com/2441856602784111"/>
    <hyperlink ref="C1881" r:id="rId2011" display="https://congbao.thanhhoa.gov.vn/congbao/congbao_th.nsf/str/191242FF3DC7D8824725881A0024041D?openDocument&amp;returncrud=%24ViewTemplateForList%3FopenForm%26view%3DGazettesList%26form%3DGazette"/>
    <hyperlink ref="C1882" r:id="rId2012" display="https://www.facebook.com/TuoitreConganVinhPhuc/"/>
    <hyperlink ref="C1883" r:id="rId2013" display="https://tanlap.huonghoa.quangtri.gov.vn/t%E1%BB%95-ch%E1%BB%A9c-b%E1%BB%99-m%C3%A1y"/>
    <hyperlink ref="C1884" r:id="rId2014" display="https://www.facebook.com/caqs.36/?locale=vi_VN"/>
    <hyperlink ref="C1885" r:id="rId2015" display="https://lamson.thoxuan.thanhhoa.gov.vn/web/trang-chu/bo-may-hanh-chinh/uy-ban-nhan-dan-xa/thanh-vien-uy-ban-nhan-dan-va-cong-chuc-thi-tran-lam-son.html"/>
    <hyperlink ref="C1886" r:id="rId2016" display="https://www.facebook.com/p/C%C3%B4ng-an-x%C3%A3-Trung-Xu%C3%A2n-huy%E1%BB%87n-Quan-S%C6%A1n-100069557631134/"/>
    <hyperlink ref="C1887" r:id="rId2017" display="https://xuantruong.thoxuan.thanhhoa.gov.vn/"/>
    <hyperlink ref="C1888" r:id="rId2018" display="https://www.facebook.com/p/C%C3%B4ng-An-X%C3%A3-Trung-Th%C6%B0%E1%BB%A3ng-huy%E1%BB%87n-Quan-S%C6%A1n-t%E1%BB%89nh-Thanh-Ho%C3%A1-100063349323680/?locale=en_GB"/>
    <hyperlink ref="C1891" r:id="rId2019" display="https://trungthanh.quanhoa.thanhhoa.gov.vn/"/>
    <hyperlink ref="C1893" r:id="rId2020" display="https://trungha.quanson.thanhhoa.gov.vn/tin-van-hoa-xa-hoi"/>
    <hyperlink ref="C1894" r:id="rId2021" display="https://www.facebook.com/p/Tu%E1%BB%95i-tr%E1%BA%BB-C%C3%B4ng-an-th%E1%BB%8B-x%C3%A3-S%C6%A1n-T%C3%A2y-100040884909606/"/>
    <hyperlink ref="C1895" r:id="rId2022" display="https://hason.hatrung.thanhhoa.gov.vn/"/>
    <hyperlink ref="C1897" r:id="rId2023" display="https://tamthanh.namdinh.gov.vn/"/>
    <hyperlink ref="C1898" r:id="rId2024" display="https://www.facebook.com/100064053129850"/>
    <hyperlink ref="C1899" r:id="rId2025" display="https://sonha.quangngai.gov.vn/ubnd-xa-son-thuy"/>
    <hyperlink ref="C1900" r:id="rId2026" display="https://www.facebook.com/322827476213987"/>
    <hyperlink ref="C1901" r:id="rId2027" display="https://qppl.thanhhoa.gov.vn/vbpq_thanhhoa.nsf/2861FBBB8FF0E4F7472585E300385253/$file/DT-VBDTPT257804135-9-20201600055522568chanth14.09.2020_11h01p36_quyenpd_14-09-2020-14-18-51_signed.pdf"/>
    <hyperlink ref="C1903" r:id="rId2028" display="https://dbndthanhhoa.gov.vn/portal/pages/2013-10-07/Ban-Phap-che-Hoi-dong-nhan-dan-tinh-lam-viec-voi-B-514615.aspx"/>
    <hyperlink ref="C1904" r:id="rId2029" display="https://www.facebook.com/p/Trung-t%C3%A2m-V%C4%83n-h%C3%B3aTh%E1%BB%83-thao-v%C3%A0-Truy%E1%BB%81n-th%C3%B4ng-huy%E1%BB%87n-Y%C3%AAn-Th%E1%BB%A7y-100039718763296/"/>
    <hyperlink ref="C1905" r:id="rId2030" display="http://tamlu.quanson.thanhhoa.gov.vn/web/trang-chu/tin-tuc-su-kien/tin-van-hoa-xa-hoi/dang-uy-hdnd-ubnd-xa-tam-lu-gap-mat-hoc-sinh-sinh-vien-tan-binh-quan-nhan-xuat-ngu-nam-2023.html"/>
    <hyperlink ref="C1906" r:id="rId2031" display="https://www.facebook.com/Tu%E1%BB%95i-tr%E1%BA%BB-C%C3%B4ng-an-TP-S%E1%BA%A7m-S%C6%A1n-100069346653553/?locale=vi_VN"/>
    <hyperlink ref="C1907" r:id="rId2032" display="https://thanhson.quanhoa.thanhhoa.gov.vn/"/>
    <hyperlink ref="C1908" r:id="rId2033" display="https://www.facebook.com/tuoitrecongansonla/"/>
    <hyperlink ref="C1909" r:id="rId2034" display="https://muongmin.quanson.thanhhoa.gov.vn/web/trang-chu/phap-luat"/>
    <hyperlink ref="C1910" r:id="rId2035" display="https://www.facebook.com/conganthitranlangchanh/"/>
    <hyperlink ref="C1911" r:id="rId2036" display="https://thitran.langchanh.thanhhoa.gov.vn/"/>
    <hyperlink ref="C1912" r:id="rId2037" display="https://www.facebook.com/thoisulangchanh/videos/b%C3%A0n-giao-%C4%91%C6%B0a-v%C3%A0o-s%E1%BB%AD-d%E1%BB%A5ng-c%C3%B4ng-tr%C3%ACnh-c%E1%BA%A5p-n%C6%B0%E1%BB%9Bc-sinh-ho%E1%BA%A1t-t%E1%BA%A1i-x%C3%A3-y%C3%AAn-kh%C6%B0%C6%A1ng/2591568414242109/"/>
    <hyperlink ref="C1913" r:id="rId2038" display="https://yenkhuong.langchanh.thanhhoa.gov.vn/"/>
    <hyperlink ref="C1914" r:id="rId2039" display="https://www.facebook.com/conganxayenthanglangchanhth/"/>
    <hyperlink ref="C1915" r:id="rId2040" display="https://yenthang.namdinh.gov.vn/uy-ban-nhan-dan/ubnd-xa-yen-thang-218106"/>
    <hyperlink ref="C1917" r:id="rId2041" display="https://trinang.langchanh.thanhhoa.gov.vn/"/>
    <hyperlink ref="C1918" r:id="rId2042" display="https://www.facebook.com/Tu%E1%BB%95i-tr%E1%BA%BB-C%C3%B4ng-an-TP-S%E1%BA%A7m-S%C6%A1n-100069346653553/?locale=vi_VN"/>
    <hyperlink ref="C1919" r:id="rId2043" display="https://giaoan.langchanh.thanhhoa.gov.vn/"/>
    <hyperlink ref="C1920" r:id="rId2044" display="https://www.facebook.com/Caxgt/"/>
    <hyperlink ref="C1921" r:id="rId2045" display="https://giaothien.langchanh.thanhhoa.gov.vn/"/>
    <hyperlink ref="C1922" r:id="rId2046" display="https://www.facebook.com/conganxatanphuc/"/>
    <hyperlink ref="C1923" r:id="rId2047" display="https://tanphuc.langchanh.thanhhoa.gov.vn/"/>
    <hyperlink ref="C1924" r:id="rId2048" display="https://www.facebook.com/p/Trung-t%C3%A2m-V%C4%83n-h%C3%B3aTh%E1%BB%83-thao-v%C3%A0-Truy%E1%BB%81n-th%C3%B4ng-huy%E1%BB%87n-Y%C3%AAn-Th%E1%BB%A7y-100039718763296/"/>
    <hyperlink ref="C1925" r:id="rId2049" display="https://tamvan.langchanh.thanhhoa.gov.vn/"/>
    <hyperlink ref="C1927" r:id="rId2050" display="https://lamphu.langchanh.thanhhoa.gov.vn/"/>
    <hyperlink ref="C1929" r:id="rId2051" display="https://quangloc.quangxuong.thanhhoa.gov.vn/tin-hoat-dong-xa"/>
    <hyperlink ref="C1930" r:id="rId2052" display="https://www.facebook.com/thoisulangchanh/videos/h%E1%BB%99i-thi-giao-l%C6%B0u-d%C3%A2n-v%C5%A9-th%E1%BB%83-thao-x%C3%A3-%C4%91%E1%BB%93ng-l%C6%B0%C6%A1ng-l%E1%BA%A7n-th%E1%BB%A9-nh%E1%BA%A5t-n%C4%83m-2023/1391671701704358/"/>
    <hyperlink ref="C1931" r:id="rId2053" display="https://dongluong.langchanh.thanhhoa.gov.vn/"/>
    <hyperlink ref="C1932" r:id="rId2054" display="https://www.facebook.com/100064202226018/"/>
    <hyperlink ref="C1933" r:id="rId2055" display="http://thitran.ngoclac.thanhhoa.gov.vn/van-ban-cua-xa"/>
    <hyperlink ref="C1934" r:id="rId2056" display="https://www.facebook.com/capLamSon/?locale=vi_VN"/>
    <hyperlink ref="C1935" r:id="rId2057" display="https://lamson.thoxuan.thanhhoa.gov.vn/web/trang-chu/bo-may-hanh-chinh/uy-ban-nhan-dan-xa/thanh-vien-uy-ban-nhan-dan-va-cong-chuc-thi-tran-lam-son.html"/>
    <hyperlink ref="C1936" r:id="rId2058" display="https://www.facebook.com/people/C%C3%B4ng-an-x%C3%A3-M%E1%BB%B9-T%C3%A2n-huy%E1%BB%87n-Ng%E1%BB%8Dc-L%E1%BA%B7ct%E1%BB%89nh-Thanh-Ho%C3%A1/100082844349694/"/>
    <hyperlink ref="C1937" r:id="rId2059" display="https://dichvucong.namdinh.gov.vn/portaldvc/KenhTin/dich-vu-cong-truc-tuyen.aspx?_dv=9D8F09A7-E7FC-DD1E-1D3B-01A62CAB7FBD"/>
    <hyperlink ref="C1938" r:id="rId2060" display="https://www.facebook.com/people/C%C3%B4ng-an-x%C3%A3-Th%C3%BAy-S%C6%A1n/100063901999033/"/>
    <hyperlink ref="C1939" r:id="rId2061" display="http://thuyson.ngoclac.thanhhoa.gov.vn/van-ban-cua-xa"/>
    <hyperlink ref="C1940" r:id="rId2062" display="https://www.facebook.com/p/C%C3%B4ng-an-x%C3%A3-Th%E1%BA%A1ch-L%E1%BA%ADp-Ng%E1%BB%8Dc-L%E1%BA%B7c-Thanh-h%C3%B3a-100068126476972/"/>
    <hyperlink ref="C1941" r:id="rId2063" display="https://thachlap.ngoclac.thanhhoa.gov.vn/tuyen-truyen-pho-bien/dai-hoi-dang-bo-xa-thach-lap-lan-thu-xxii-247205"/>
    <hyperlink ref="C1942" r:id="rId2064" display="https://www.facebook.com/p/Tu%E1%BB%95i-tr%E1%BA%BB-C%C3%B4ng-an-TP-S%E1%BA%A7m-S%C6%A1n-100069346653553/"/>
    <hyperlink ref="C1943" r:id="rId2065" display="https://vanam.ngoclac.thanhhoa.gov.vn/gioi-thieu"/>
    <hyperlink ref="C1944" r:id="rId2066" display="https://www.facebook.com/p/C%C3%B4ng-an-x%C3%A3-Cao-Ng%E1%BB%8Dc-huy%E1%BB%87n-Ng%E1%BB%8Dc-L%E1%BA%B7c-100063589652011/"/>
    <hyperlink ref="C1945" r:id="rId2067" display="https://caongoc.ngoclac.thanhhoa.gov.vn/web/danh-ba-co-quan-chuc-nang/"/>
    <hyperlink ref="C1946" r:id="rId2068" display="https://www.facebook.com/322827476213987"/>
    <hyperlink ref="C1947" r:id="rId2069" display="https://trungkhanh.caobang.gov.vn/1352/34154/94766/xa-ngoc-khe"/>
    <hyperlink ref="C1948" r:id="rId2070" display="https://www.facebook.com/QuangTrungNgocLacThanhHoa/"/>
    <hyperlink ref="C1949" r:id="rId2071" display="https://quangtrung.bimson.thanhhoa.gov.vn/"/>
    <hyperlink ref="C1950" r:id="rId2072" display="https://www.facebook.com/Conganxadongthinh/"/>
    <hyperlink ref="C1951" r:id="rId2073" display="https://dongthinh.dinhhoa.thainguyen.gov.vn/"/>
    <hyperlink ref="C1952" r:id="rId2074" display="https://www.facebook.com/p/C%C3%B4ng-an-x%C3%A3-Ng%E1%BB%8Dc-Li%C3%AAn-huy%E1%BB%87n-Ng%E1%BB%8Dc-L%E1%BA%B7c-t%E1%BB%89nh-Thanh-Ho%C3%A1-100062706443022/"/>
    <hyperlink ref="C1953" r:id="rId2075" display="https://ngoclien.ngoclac.thanhhoa.gov.vn/hoi-nguoi-cao-tuoi"/>
    <hyperlink ref="C1954" r:id="rId2076" display="https://www.facebook.com/p/C%C3%B4ng-an-x%C3%A3-Ng%E1%BB%8Dc-S%C6%A1n-100063204161309/"/>
    <hyperlink ref="C1955" r:id="rId2077" display="https://ngocson.ngoclac.thanhhoa.gov.vn/van-ban-cua-xa"/>
    <hyperlink ref="C1956" r:id="rId2078" display="https://www.facebook.com/locthinh.cax/"/>
    <hyperlink ref="C1957" r:id="rId2079" display="https://locthinh.ngoclac.thanhhoa.gov.vn/?call=file.download&amp;file_id=637513649"/>
    <hyperlink ref="C1958" r:id="rId2080" display="https://www.facebook.com/p/C%C3%B4ng-An-x%C3%A3-Cao-Th%E1%BB%8Bnh-huy%E1%BB%87n-Ng%E1%BB%8Dc-L%E1%BA%B7c-t%E1%BB%89nh-Thanh-Ho%C3%A1-100064626884818/?locale=sw_KE"/>
    <hyperlink ref="C1959" r:id="rId2081" display="https://caothinh.ngoclac.thanhhoa.gov.vn/tin-van-hoa-the-thao/tap-huan-an-toan-thuc-pham-2023-253837"/>
    <hyperlink ref="C1960" r:id="rId2082" display="https://www.facebook.com/p/T%E1%BB%8Bnh-x%C3%A1-Ng%E1%BB%8Dc-Trung-T%C4%83ng-100064604415077/"/>
    <hyperlink ref="C1961" r:id="rId2083" display="https://ngoctrung.ngoclac.thanhhoa.gov.vn/tin-tuc-su-kien/uy-ban-nhan-dan-xa-to-chuc-hoi-nghi-trien-khai-ky-niem-60-nam-thanh-lap-xa-254870"/>
    <hyperlink ref="C1962" r:id="rId2084" display="https://www.facebook.com/Conganxaphunggiao/"/>
    <hyperlink ref="C1963" r:id="rId2085" display="https://phunggiao.ngoclac.thanhhoa.gov.vn/tin-van-hoa-the-thao/truong-tieu-hoc-xa-phung-giao-huyen-ngoc-lac-tinh-thanh-hoa-to-chuc-tot-le-khai-giang-nam-hoc-mo-249414"/>
    <hyperlink ref="C1964" r:id="rId2086" display="https://www.facebook.com/conganxaphungminh15109/?locale=vi_VN"/>
    <hyperlink ref="C1965" r:id="rId2087" display="https://phungminh.ngoclac.thanhhoa.gov.vn/tin-tuc-su-kien/uy-ban-nhan-dan-xa-phung-minh-to-chuc-le-ra-mat-luc-luong-tham-gia-bao-ve-an-ninh-trat-tu-o-co-s-249235"/>
    <hyperlink ref="C1968" r:id="rId2088" display="https://www.facebook.com/p/CA-x%C3%A3-Nguy%E1%BB%87t-%E1%BA%A4n-Ng%E1%BB%8Dc-L%E1%BA%B7c-Thanh-H%C3%B3a-100064209605409/"/>
    <hyperlink ref="C1969" r:id="rId2089" display="https://nguyetan.ngoclac.thanhhoa.gov.vn/chuyen-doi-so/uy-ban-nhan-dan-xa-nguyet-an-to-chuc-hoi-nghi-tap-huan-trien-khai-mo-hinh-3-khong-tren-dia-ban-x-250251"/>
    <hyperlink ref="C1970" r:id="rId2090" display="https://www.facebook.com/p/C%C3%B4ng-an-x%C3%A3-Ki%C3%AAn-Th%E1%BB%8D-huy%E1%BB%87n-Ng%E1%BB%8Dc-L%E1%BA%B7c-100032787444019/"/>
    <hyperlink ref="C1971" r:id="rId2091" display="https://kientho.ngoclac.thanhhoa.gov.vn/file/download/637384705.html"/>
    <hyperlink ref="C1972" r:id="rId2092" display="https://www.facebook.com/p/C%C3%B4ng-an-x%C3%A3-Minh-Ti%E1%BA%BFn-100063708079827/"/>
    <hyperlink ref="C1973" r:id="rId2093" display="https://minhtien.daitu.thainguyen.gov.vn/"/>
    <hyperlink ref="C1974" r:id="rId2094" display="https://www.facebook.com/p/C%C3%B4ng-an-x%C3%A3-Minh-S%C6%A1n-huy%E1%BB%87n-Ng%E1%BB%8Dc-L%E1%BA%B7c-t%E1%BB%89nh-Thanh-Ho%C3%A1-100069324514973/"/>
    <hyperlink ref="C1975" r:id="rId2095" display="https://minhson.trieuson.thanhhoa.gov.vn/hoi-dong-nhan-dan"/>
    <hyperlink ref="C1976" r:id="rId2096" display="https://www.facebook.com/congancamthuy/"/>
    <hyperlink ref="C1977" r:id="rId2097" display="https://thitranphongson.camthuy.thanhhoa.gov.vn/"/>
    <hyperlink ref="C1978" r:id="rId2098" display="https://www.facebook.com/TuoitreConganVinhPhuc/"/>
    <hyperlink ref="C1979" r:id="rId2099" display="http://xuanphuc.nhuthanh.thanhhoa.gov.vn/web/nhan-su.htm?cbxTochuc=6059a864-8f37-4782-0856-21494a730f19"/>
    <hyperlink ref="C1980" r:id="rId2100" display="https://www.facebook.com/congancamthanh/"/>
    <hyperlink ref="C1981" r:id="rId2101" display="https://camthanh.camthuy.thanhhoa.gov.vn/"/>
    <hyperlink ref="C1982" r:id="rId2102" display="https://www.facebook.com/p/C%C3%B4ng-an-x%C3%A3-C%E1%BA%A9m-Qu%C3%BD-huy%E1%BB%87n-C%E1%BA%A9m-Thu%E1%BB%B7-t%E1%BB%89nh-Thanh-H%C3%B3a-100063540038479/"/>
    <hyperlink ref="C1983" r:id="rId2103" display="http://camquy.camthuy.thanhhoa.gov.vn/web/trang-chu/thu-tuc-hanh-chinh"/>
    <hyperlink ref="C1984" r:id="rId2104" display="https://www.facebook.com/Tu%E1%BB%95i-tr%E1%BA%BB-C%C3%B4ng-an-TP-S%E1%BA%A7m-S%C6%A1n-100069346653553/?locale=vi_VN"/>
    <hyperlink ref="C1985" r:id="rId2105" display="https://camluong.camthuy.thanhhoa.gov.vn/"/>
    <hyperlink ref="C1986" r:id="rId2106" display="https://www.facebook.com/p/C%C3%B4ng-an-x%C3%A3-C%E1%BA%A9m-Th%E1%BA%A1ch-huy%E1%BB%87n-C%E1%BA%A9m-Thu%E1%BB%B7-100063596555894/"/>
    <hyperlink ref="C1987" r:id="rId2107" display="https://camthach.camthuy.thanhhoa.gov.vn/"/>
    <hyperlink ref="C1989" r:id="rId2108" display="https://camlien.camthuy.thanhhoa.gov.vn/"/>
    <hyperlink ref="C1990" r:id="rId2109" display="https://www.facebook.com/p/C%C3%B4ng-an-huy%E1%BB%87n-C%E1%BA%A9m-Gi%C3%A0ng-H%E1%BA%A3i-D%C6%B0%C6%A1ng-100069362282975/"/>
    <hyperlink ref="C1991" r:id="rId2110" display="https://camgiang.camthuy.thanhhoa.gov.vn/"/>
    <hyperlink ref="C1992" r:id="rId2111" display="https://www.facebook.com/ubndcambinh/"/>
    <hyperlink ref="C1993" r:id="rId2112" display="https://cambinh.camthuy.thanhhoa.gov.vn/"/>
    <hyperlink ref="C1994" r:id="rId2113" display="https://www.facebook.com/p/Tu%E1%BB%95i-tr%E1%BA%BB-C%C3%B4ng-an-huy%E1%BB%87n-Ninh-Ph%C6%B0%E1%BB%9Bc-100068114569027/"/>
    <hyperlink ref="C1995" r:id="rId2114" display="https://camtu.camthuy.thanhhoa.gov.vn/"/>
    <hyperlink ref="C1996" r:id="rId2115" display="https://www.facebook.com/Tu%E1%BB%95i-tr%E1%BA%BB-C%C3%B4ng-an-TP-S%E1%BA%A7m-S%C6%A1n-100069346653553/?locale=vi_VN"/>
    <hyperlink ref="C1997" r:id="rId2116" display="https://anhson.nghean.gov.vn/cam-son/cam-son-473890"/>
    <hyperlink ref="C1998" r:id="rId2117" display="https://www.facebook.com/caxcamchaucamthuy/?locale=vi_VN"/>
    <hyperlink ref="C1999" r:id="rId2118" display="https://camchau.camthuy.thanhhoa.gov.vn/"/>
    <hyperlink ref="C2000" r:id="rId2119" display="https://www.facebook.com/p/C%C3%B4ng-an-x%C3%A3-C%E1%BA%A9m-T%C3%A2m-C%E1%BA%A9m-Th%E1%BB%A7y-100034707926299/"/>
  </hyperlinks>
  <pageMargins left="0.7" right="0.7" top="0.75" bottom="0.75" header="0.3" footer="0.3"/>
  <pageSetup orientation="portrait" horizontalDpi="200" verticalDpi="200" r:id="rId2120"/>
  <tableParts count="1">
    <tablePart r:id="rId21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FANPAGE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2024-12-12T14:57:52Z</dcterms:created>
  <dcterms:modified xsi:type="dcterms:W3CDTF">2025-02-11T18:02:38Z</dcterms:modified>
</cp:coreProperties>
</file>