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8" i="1" l="1"/>
  <c r="B984" i="1"/>
  <c r="B968" i="1"/>
  <c r="B980" i="1"/>
  <c r="B974" i="1"/>
  <c r="B944" i="1"/>
  <c r="B940" i="1"/>
  <c r="B954" i="1"/>
  <c r="B942" i="1"/>
  <c r="B932" i="1"/>
  <c r="B928" i="1"/>
  <c r="B924" i="1"/>
  <c r="B922" i="1"/>
  <c r="B892" i="1"/>
  <c r="B890" i="1"/>
  <c r="B884" i="1"/>
  <c r="B870" i="1"/>
  <c r="B868" i="1"/>
  <c r="B858" i="1"/>
  <c r="B856" i="1"/>
  <c r="B852" i="1"/>
  <c r="B850" i="1"/>
  <c r="B848" i="1"/>
  <c r="B846" i="1"/>
  <c r="B864" i="1"/>
  <c r="B838" i="1"/>
  <c r="B832" i="1"/>
  <c r="B830" i="1"/>
  <c r="B816" i="1"/>
  <c r="B810" i="1"/>
  <c r="B808" i="1"/>
  <c r="B806" i="1"/>
  <c r="B768" i="1"/>
  <c r="B758" i="1"/>
  <c r="B756" i="1"/>
  <c r="B762" i="1"/>
  <c r="B766" i="1"/>
  <c r="B736" i="1"/>
  <c r="B722" i="1"/>
  <c r="B712" i="1"/>
  <c r="B708" i="1"/>
  <c r="B706" i="1"/>
  <c r="B702" i="1"/>
  <c r="B686" i="1"/>
  <c r="B682" i="1"/>
  <c r="B672" i="1"/>
  <c r="B668" i="1"/>
  <c r="B652" i="1"/>
  <c r="B630" i="1"/>
  <c r="B616" i="1"/>
  <c r="B612" i="1"/>
  <c r="B610" i="1"/>
  <c r="B608" i="1"/>
  <c r="B606" i="1"/>
  <c r="B604" i="1"/>
  <c r="B602" i="1"/>
  <c r="B598" i="1"/>
  <c r="B596" i="1"/>
  <c r="B594" i="1"/>
  <c r="B588" i="1"/>
  <c r="B584" i="1"/>
  <c r="B572" i="1"/>
  <c r="B568" i="1"/>
  <c r="B562" i="1"/>
  <c r="B554" i="1"/>
  <c r="B544" i="1"/>
  <c r="B516" i="1"/>
  <c r="B500" i="1"/>
  <c r="B462" i="1"/>
  <c r="B454" i="1"/>
  <c r="B448" i="1"/>
  <c r="B446" i="1"/>
  <c r="B434" i="1"/>
  <c r="B432" i="1"/>
  <c r="B428" i="1"/>
  <c r="B422" i="1"/>
  <c r="B420" i="1"/>
  <c r="B412" i="1"/>
  <c r="B390" i="1"/>
  <c r="B388" i="1"/>
  <c r="B386" i="1"/>
  <c r="B368" i="1"/>
  <c r="B366" i="1"/>
  <c r="B364" i="1"/>
  <c r="B356" i="1"/>
  <c r="B308" i="1"/>
  <c r="B306" i="1"/>
  <c r="B302" i="1"/>
  <c r="B300" i="1"/>
  <c r="B298" i="1"/>
  <c r="B290" i="1"/>
  <c r="B284" i="1"/>
  <c r="B274" i="1"/>
  <c r="B272" i="1"/>
  <c r="B260" i="1"/>
  <c r="B256" i="1"/>
  <c r="B242" i="1"/>
  <c r="B240" i="1"/>
  <c r="B236" i="1"/>
  <c r="B218" i="1"/>
  <c r="B210" i="1"/>
  <c r="B220" i="1"/>
  <c r="B204" i="1"/>
  <c r="B200" i="1"/>
  <c r="B188" i="1"/>
  <c r="B184" i="1"/>
  <c r="B170" i="1"/>
  <c r="B166" i="1"/>
  <c r="B154" i="1"/>
  <c r="B150" i="1"/>
  <c r="B144" i="1"/>
  <c r="B142" i="1"/>
  <c r="B148" i="1"/>
  <c r="B136" i="1"/>
  <c r="B132" i="1"/>
  <c r="B130" i="1"/>
  <c r="B126" i="1"/>
  <c r="B124" i="1"/>
  <c r="B122" i="1"/>
  <c r="B120" i="1"/>
  <c r="B118" i="1"/>
  <c r="B112" i="1"/>
  <c r="B110" i="1"/>
  <c r="B98" i="1"/>
  <c r="B92" i="1"/>
  <c r="B88" i="1"/>
  <c r="B82" i="1"/>
  <c r="B78" i="1"/>
  <c r="B74" i="1"/>
  <c r="B70" i="1"/>
  <c r="B60" i="1"/>
  <c r="B56" i="1"/>
  <c r="B50" i="1"/>
  <c r="B30" i="1"/>
  <c r="B28" i="1"/>
  <c r="B24" i="1"/>
  <c r="B20" i="1"/>
  <c r="B16" i="1"/>
  <c r="B10" i="1"/>
  <c r="B6" i="1"/>
  <c r="B1000" i="1" l="1"/>
  <c r="B999" i="1"/>
  <c r="B997" i="1"/>
  <c r="B996" i="1"/>
  <c r="B995" i="1"/>
  <c r="B994" i="1"/>
  <c r="B993" i="1"/>
  <c r="B992" i="1"/>
  <c r="B991" i="1"/>
  <c r="B990" i="1"/>
  <c r="B989" i="1"/>
  <c r="B987" i="1"/>
  <c r="B985" i="1"/>
  <c r="B983" i="1"/>
  <c r="B982" i="1"/>
  <c r="B981" i="1"/>
  <c r="B979" i="1"/>
  <c r="B978" i="1"/>
  <c r="B977" i="1"/>
  <c r="B975" i="1"/>
  <c r="B973" i="1"/>
  <c r="B972" i="1"/>
  <c r="B971" i="1"/>
  <c r="B969" i="1"/>
  <c r="B967" i="1"/>
  <c r="B966" i="1"/>
  <c r="B965" i="1"/>
  <c r="B963" i="1"/>
  <c r="B962" i="1"/>
  <c r="B961" i="1"/>
  <c r="B960" i="1"/>
  <c r="B959" i="1"/>
  <c r="B957" i="1"/>
  <c r="B955" i="1"/>
  <c r="B953" i="1"/>
  <c r="B951" i="1"/>
  <c r="B949" i="1"/>
  <c r="B947" i="1"/>
  <c r="B945" i="1"/>
  <c r="B943" i="1"/>
  <c r="B941" i="1"/>
  <c r="B939" i="1"/>
  <c r="B938" i="1"/>
  <c r="B937" i="1"/>
  <c r="B936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10" i="1"/>
  <c r="B909" i="1"/>
  <c r="B907" i="1"/>
  <c r="B905" i="1"/>
  <c r="B903" i="1"/>
  <c r="B901" i="1"/>
  <c r="B899" i="1"/>
  <c r="B897" i="1"/>
  <c r="B895" i="1"/>
  <c r="B893" i="1"/>
  <c r="B891" i="1"/>
  <c r="B889" i="1"/>
  <c r="B888" i="1"/>
  <c r="B887" i="1"/>
  <c r="B886" i="1"/>
  <c r="B885" i="1"/>
  <c r="B883" i="1"/>
  <c r="B882" i="1"/>
  <c r="B881" i="1"/>
  <c r="B879" i="1"/>
  <c r="B877" i="1"/>
  <c r="B876" i="1"/>
  <c r="B875" i="1"/>
  <c r="B873" i="1"/>
  <c r="B871" i="1"/>
  <c r="B869" i="1"/>
  <c r="B867" i="1"/>
  <c r="B866" i="1"/>
  <c r="B865" i="1"/>
  <c r="B863" i="1"/>
  <c r="B862" i="1"/>
  <c r="B861" i="1"/>
  <c r="B860" i="1"/>
  <c r="B859" i="1"/>
  <c r="B857" i="1"/>
  <c r="B855" i="1"/>
  <c r="B854" i="1"/>
  <c r="B853" i="1"/>
  <c r="B851" i="1"/>
  <c r="B849" i="1"/>
  <c r="B847" i="1"/>
  <c r="B845" i="1"/>
  <c r="B843" i="1"/>
  <c r="B841" i="1"/>
  <c r="B839" i="1"/>
  <c r="B837" i="1"/>
  <c r="B836" i="1"/>
  <c r="B835" i="1"/>
  <c r="B833" i="1"/>
  <c r="B831" i="1"/>
  <c r="B829" i="1"/>
  <c r="B828" i="1"/>
  <c r="B827" i="1"/>
  <c r="B826" i="1"/>
  <c r="B825" i="1"/>
  <c r="B823" i="1"/>
  <c r="B821" i="1"/>
  <c r="B819" i="1"/>
  <c r="B817" i="1"/>
  <c r="B815" i="1"/>
  <c r="B813" i="1"/>
  <c r="B812" i="1"/>
  <c r="B811" i="1"/>
  <c r="B809" i="1"/>
  <c r="B807" i="1"/>
  <c r="B805" i="1"/>
  <c r="B803" i="1"/>
  <c r="B801" i="1"/>
  <c r="B800" i="1"/>
  <c r="B799" i="1"/>
  <c r="B798" i="1"/>
  <c r="B797" i="1"/>
  <c r="B795" i="1"/>
  <c r="B793" i="1"/>
  <c r="B791" i="1"/>
  <c r="B789" i="1"/>
  <c r="B787" i="1"/>
  <c r="B786" i="1"/>
  <c r="B785" i="1"/>
  <c r="B784" i="1"/>
  <c r="B783" i="1"/>
  <c r="B781" i="1"/>
  <c r="B780" i="1"/>
  <c r="B779" i="1"/>
  <c r="B777" i="1"/>
  <c r="B775" i="1"/>
  <c r="B774" i="1"/>
  <c r="B773" i="1"/>
  <c r="B771" i="1"/>
  <c r="B769" i="1"/>
  <c r="B767" i="1"/>
  <c r="B765" i="1"/>
  <c r="B763" i="1"/>
  <c r="B761" i="1"/>
  <c r="B759" i="1"/>
  <c r="B757" i="1"/>
  <c r="B755" i="1"/>
  <c r="B753" i="1"/>
  <c r="B751" i="1"/>
  <c r="B749" i="1"/>
  <c r="B748" i="1"/>
  <c r="B747" i="1"/>
  <c r="B745" i="1"/>
  <c r="B744" i="1"/>
  <c r="B743" i="1"/>
  <c r="B742" i="1"/>
  <c r="B741" i="1"/>
  <c r="B740" i="1"/>
  <c r="B739" i="1"/>
  <c r="B737" i="1"/>
  <c r="B735" i="1"/>
  <c r="B734" i="1"/>
  <c r="B733" i="1"/>
  <c r="B731" i="1"/>
  <c r="B729" i="1"/>
  <c r="B728" i="1"/>
  <c r="B727" i="1"/>
  <c r="B725" i="1"/>
  <c r="B724" i="1"/>
  <c r="B723" i="1"/>
  <c r="B721" i="1"/>
  <c r="B719" i="1"/>
  <c r="B717" i="1"/>
  <c r="B715" i="1"/>
  <c r="B713" i="1"/>
  <c r="B711" i="1"/>
  <c r="B709" i="1"/>
  <c r="B707" i="1"/>
  <c r="B705" i="1"/>
  <c r="B703" i="1"/>
  <c r="B701" i="1"/>
  <c r="B699" i="1"/>
  <c r="B695" i="1"/>
  <c r="B693" i="1"/>
  <c r="B691" i="1"/>
  <c r="B689" i="1"/>
  <c r="B687" i="1"/>
  <c r="B685" i="1"/>
  <c r="B684" i="1"/>
  <c r="B683" i="1"/>
  <c r="B681" i="1"/>
  <c r="B680" i="1"/>
  <c r="B679" i="1"/>
  <c r="B678" i="1"/>
  <c r="B677" i="1"/>
  <c r="B675" i="1"/>
  <c r="B673" i="1"/>
  <c r="B671" i="1"/>
  <c r="B669" i="1"/>
  <c r="B667" i="1"/>
  <c r="B665" i="1"/>
  <c r="B664" i="1"/>
  <c r="B663" i="1"/>
  <c r="B661" i="1"/>
  <c r="B660" i="1"/>
  <c r="B659" i="1"/>
  <c r="B658" i="1"/>
  <c r="B657" i="1"/>
  <c r="B656" i="1"/>
  <c r="B655" i="1"/>
  <c r="B654" i="1"/>
  <c r="B653" i="1"/>
  <c r="B651" i="1"/>
  <c r="B649" i="1"/>
  <c r="B648" i="1"/>
  <c r="B647" i="1"/>
  <c r="B646" i="1"/>
  <c r="B645" i="1"/>
  <c r="B643" i="1"/>
  <c r="B642" i="1"/>
  <c r="B641" i="1"/>
  <c r="B640" i="1"/>
  <c r="B639" i="1"/>
  <c r="B637" i="1"/>
  <c r="B635" i="1"/>
  <c r="B634" i="1"/>
  <c r="B633" i="1"/>
  <c r="B632" i="1"/>
  <c r="B631" i="1"/>
  <c r="B629" i="1"/>
  <c r="B628" i="1"/>
  <c r="B627" i="1"/>
  <c r="B625" i="1"/>
  <c r="B624" i="1"/>
  <c r="B623" i="1"/>
  <c r="B622" i="1"/>
  <c r="B621" i="1"/>
  <c r="B619" i="1"/>
  <c r="B618" i="1"/>
  <c r="B617" i="1"/>
  <c r="B615" i="1"/>
  <c r="B613" i="1"/>
  <c r="B611" i="1"/>
  <c r="B609" i="1"/>
  <c r="B607" i="1"/>
  <c r="B605" i="1"/>
  <c r="B603" i="1"/>
  <c r="B601" i="1"/>
  <c r="B599" i="1"/>
  <c r="B597" i="1"/>
  <c r="B595" i="1"/>
  <c r="B593" i="1"/>
  <c r="B591" i="1"/>
  <c r="B590" i="1"/>
  <c r="B589" i="1"/>
  <c r="B587" i="1"/>
  <c r="B585" i="1"/>
  <c r="B583" i="1"/>
  <c r="B581" i="1"/>
  <c r="B579" i="1"/>
  <c r="B578" i="1"/>
  <c r="B577" i="1"/>
  <c r="B575" i="1"/>
  <c r="B574" i="1"/>
  <c r="B573" i="1"/>
  <c r="B571" i="1"/>
  <c r="B569" i="1"/>
  <c r="B567" i="1"/>
  <c r="B565" i="1"/>
  <c r="B563" i="1"/>
  <c r="B561" i="1"/>
  <c r="B560" i="1"/>
  <c r="B559" i="1"/>
  <c r="B557" i="1"/>
  <c r="B556" i="1"/>
  <c r="B555" i="1"/>
  <c r="B553" i="1"/>
  <c r="B551" i="1"/>
  <c r="B549" i="1"/>
  <c r="B547" i="1"/>
  <c r="B545" i="1"/>
  <c r="B543" i="1"/>
  <c r="B541" i="1"/>
  <c r="B539" i="1"/>
  <c r="B538" i="1"/>
  <c r="B537" i="1"/>
  <c r="B536" i="1"/>
  <c r="B535" i="1"/>
  <c r="B533" i="1"/>
  <c r="B532" i="1"/>
  <c r="B531" i="1"/>
  <c r="B529" i="1"/>
  <c r="B527" i="1"/>
  <c r="B525" i="1"/>
  <c r="B523" i="1"/>
  <c r="B522" i="1"/>
  <c r="B521" i="1"/>
  <c r="B519" i="1"/>
  <c r="B518" i="1"/>
  <c r="B517" i="1"/>
  <c r="B515" i="1"/>
  <c r="B514" i="1"/>
  <c r="B513" i="1"/>
  <c r="B511" i="1"/>
  <c r="B509" i="1"/>
  <c r="B508" i="1"/>
  <c r="B507" i="1"/>
  <c r="B505" i="1"/>
  <c r="B504" i="1"/>
  <c r="B503" i="1"/>
  <c r="B502" i="1"/>
  <c r="B501" i="1"/>
  <c r="B499" i="1"/>
  <c r="B497" i="1"/>
  <c r="B495" i="1"/>
  <c r="B493" i="1"/>
  <c r="B491" i="1"/>
  <c r="B489" i="1"/>
  <c r="B487" i="1"/>
  <c r="B485" i="1"/>
  <c r="B483" i="1"/>
  <c r="B481" i="1"/>
  <c r="B479" i="1"/>
  <c r="B477" i="1"/>
  <c r="B475" i="1"/>
  <c r="B473" i="1"/>
  <c r="B471" i="1"/>
  <c r="B470" i="1"/>
  <c r="B469" i="1"/>
  <c r="B467" i="1"/>
  <c r="B465" i="1"/>
  <c r="B463" i="1"/>
  <c r="B461" i="1"/>
  <c r="B460" i="1"/>
  <c r="B459" i="1"/>
  <c r="B457" i="1"/>
  <c r="B455" i="1"/>
  <c r="B453" i="1"/>
  <c r="B451" i="1"/>
  <c r="B449" i="1"/>
  <c r="B447" i="1"/>
  <c r="B445" i="1"/>
  <c r="B444" i="1"/>
  <c r="B443" i="1"/>
  <c r="B442" i="1"/>
  <c r="B441" i="1"/>
  <c r="B439" i="1"/>
  <c r="B438" i="1"/>
  <c r="B437" i="1"/>
  <c r="B435" i="1"/>
  <c r="B433" i="1"/>
  <c r="B431" i="1"/>
  <c r="B430" i="1"/>
  <c r="B429" i="1"/>
  <c r="B427" i="1"/>
  <c r="B426" i="1"/>
  <c r="B425" i="1"/>
  <c r="B424" i="1"/>
  <c r="B423" i="1"/>
  <c r="B421" i="1"/>
  <c r="B419" i="1"/>
  <c r="B418" i="1"/>
  <c r="B417" i="1"/>
  <c r="B415" i="1"/>
  <c r="B414" i="1"/>
  <c r="B413" i="1"/>
  <c r="B411" i="1"/>
  <c r="B409" i="1"/>
  <c r="B408" i="1"/>
  <c r="B407" i="1"/>
  <c r="B405" i="1"/>
  <c r="B404" i="1"/>
  <c r="B403" i="1"/>
  <c r="B402" i="1"/>
  <c r="B401" i="1"/>
  <c r="B400" i="1"/>
  <c r="B399" i="1"/>
  <c r="B398" i="1"/>
  <c r="B397" i="1"/>
  <c r="B395" i="1"/>
  <c r="B393" i="1"/>
  <c r="B391" i="1"/>
  <c r="B389" i="1"/>
  <c r="B387" i="1"/>
  <c r="B385" i="1"/>
  <c r="B383" i="1"/>
  <c r="B381" i="1"/>
  <c r="B380" i="1"/>
  <c r="B379" i="1"/>
  <c r="B377" i="1"/>
  <c r="B376" i="1"/>
  <c r="B375" i="1"/>
  <c r="B374" i="1"/>
  <c r="B373" i="1"/>
  <c r="B371" i="1"/>
  <c r="B369" i="1"/>
  <c r="B367" i="1"/>
  <c r="B365" i="1"/>
  <c r="B363" i="1"/>
  <c r="B362" i="1"/>
  <c r="B361" i="1"/>
  <c r="B359" i="1"/>
  <c r="B358" i="1"/>
  <c r="B357" i="1"/>
  <c r="B355" i="1"/>
  <c r="B354" i="1"/>
  <c r="B353" i="1"/>
  <c r="B351" i="1"/>
  <c r="B349" i="1"/>
  <c r="B348" i="1"/>
  <c r="B347" i="1"/>
  <c r="B345" i="1"/>
  <c r="B343" i="1"/>
  <c r="B342" i="1"/>
  <c r="B341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6" i="1"/>
  <c r="B285" i="1"/>
  <c r="B283" i="1"/>
  <c r="B281" i="1"/>
  <c r="B279" i="1"/>
  <c r="B277" i="1"/>
  <c r="B275" i="1"/>
  <c r="B273" i="1"/>
  <c r="B271" i="1"/>
  <c r="B269" i="1"/>
  <c r="B267" i="1"/>
  <c r="B265" i="1"/>
  <c r="B263" i="1"/>
  <c r="B262" i="1"/>
  <c r="B261" i="1"/>
  <c r="B259" i="1"/>
  <c r="B257" i="1"/>
  <c r="B255" i="1"/>
  <c r="B254" i="1"/>
  <c r="B253" i="1"/>
  <c r="B252" i="1"/>
  <c r="B251" i="1"/>
  <c r="B249" i="1"/>
  <c r="B247" i="1"/>
  <c r="B246" i="1"/>
  <c r="B245" i="1"/>
  <c r="B243" i="1"/>
  <c r="B241" i="1"/>
  <c r="B239" i="1"/>
  <c r="B238" i="1"/>
  <c r="B237" i="1"/>
  <c r="B235" i="1"/>
  <c r="B233" i="1"/>
  <c r="B231" i="1"/>
  <c r="B229" i="1"/>
  <c r="B228" i="1"/>
  <c r="B227" i="1"/>
  <c r="B225" i="1"/>
  <c r="B224" i="1"/>
  <c r="B223" i="1"/>
  <c r="B221" i="1"/>
  <c r="B219" i="1"/>
  <c r="B217" i="1"/>
  <c r="B215" i="1"/>
  <c r="B213" i="1"/>
  <c r="B211" i="1"/>
  <c r="B209" i="1"/>
  <c r="B208" i="1"/>
  <c r="B207" i="1"/>
  <c r="B205" i="1"/>
  <c r="B203" i="1"/>
  <c r="B202" i="1"/>
  <c r="B201" i="1"/>
  <c r="B199" i="1"/>
  <c r="B197" i="1"/>
  <c r="B195" i="1"/>
  <c r="B193" i="1"/>
  <c r="B192" i="1"/>
  <c r="B191" i="1"/>
  <c r="B189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1" i="1"/>
  <c r="B160" i="1"/>
  <c r="B159" i="1"/>
  <c r="B158" i="1"/>
  <c r="B157" i="1"/>
  <c r="B155" i="1"/>
  <c r="B153" i="1"/>
  <c r="B151" i="1"/>
  <c r="B149" i="1"/>
  <c r="B147" i="1"/>
  <c r="B146" i="1"/>
  <c r="B145" i="1"/>
  <c r="B143" i="1"/>
  <c r="B141" i="1"/>
  <c r="B139" i="1"/>
  <c r="B138" i="1"/>
  <c r="B137" i="1"/>
  <c r="B135" i="1"/>
  <c r="B134" i="1"/>
  <c r="B131" i="1"/>
  <c r="B129" i="1"/>
  <c r="B128" i="1"/>
  <c r="B127" i="1"/>
  <c r="B125" i="1"/>
  <c r="B123" i="1"/>
  <c r="B121" i="1"/>
  <c r="B119" i="1"/>
  <c r="B117" i="1"/>
  <c r="B115" i="1"/>
  <c r="B114" i="1"/>
  <c r="B113" i="1"/>
  <c r="B111" i="1"/>
  <c r="B109" i="1"/>
  <c r="B107" i="1"/>
  <c r="B105" i="1"/>
  <c r="B104" i="1"/>
  <c r="B103" i="1"/>
  <c r="B102" i="1"/>
  <c r="B101" i="1"/>
  <c r="B100" i="1"/>
  <c r="B99" i="1"/>
  <c r="B97" i="1"/>
  <c r="B96" i="1"/>
  <c r="B95" i="1"/>
  <c r="B94" i="1"/>
  <c r="B93" i="1"/>
  <c r="B91" i="1"/>
  <c r="B90" i="1"/>
  <c r="B89" i="1"/>
  <c r="B87" i="1"/>
  <c r="B86" i="1"/>
  <c r="B85" i="1"/>
  <c r="B83" i="1"/>
  <c r="B81" i="1"/>
  <c r="B79" i="1"/>
  <c r="B77" i="1"/>
  <c r="B75" i="1"/>
  <c r="B73" i="1"/>
  <c r="B72" i="1"/>
  <c r="B71" i="1"/>
  <c r="B69" i="1"/>
  <c r="B68" i="1"/>
  <c r="B67" i="1"/>
  <c r="B66" i="1"/>
  <c r="B65" i="1"/>
  <c r="B63" i="1"/>
  <c r="B61" i="1"/>
  <c r="B59" i="1"/>
  <c r="B57" i="1"/>
  <c r="B55" i="1"/>
  <c r="B54" i="1"/>
  <c r="B53" i="1"/>
  <c r="B51" i="1"/>
  <c r="B49" i="1"/>
  <c r="B47" i="1"/>
  <c r="B45" i="1"/>
  <c r="B43" i="1"/>
  <c r="B40" i="1"/>
  <c r="B39" i="1"/>
  <c r="B37" i="1"/>
  <c r="B35" i="1"/>
  <c r="B33" i="1"/>
  <c r="B31" i="1"/>
  <c r="B29" i="1"/>
  <c r="B27" i="1"/>
  <c r="B25" i="1"/>
  <c r="B23" i="1"/>
  <c r="B21" i="1"/>
  <c r="B19" i="1"/>
  <c r="B18" i="1"/>
  <c r="B17" i="1"/>
  <c r="B15" i="1"/>
  <c r="B14" i="1"/>
  <c r="B13" i="1"/>
  <c r="B12" i="1"/>
  <c r="B11" i="1"/>
  <c r="B9" i="1"/>
  <c r="B8" i="1"/>
  <c r="B7" i="1"/>
  <c r="B5" i="1"/>
  <c r="B3" i="1"/>
</calcChain>
</file>

<file path=xl/sharedStrings.xml><?xml version="1.0" encoding="utf-8"?>
<sst xmlns="http://schemas.openxmlformats.org/spreadsheetml/2006/main" count="1638" uniqueCount="245">
  <si>
    <t>STT</t>
  </si>
  <si>
    <t>-</t>
  </si>
  <si>
    <t>Công an xã Púng Tra tỉnh Sơn La</t>
  </si>
  <si>
    <t>Công an xã Chiềng Pấc tỉnh Sơn La</t>
  </si>
  <si>
    <t>Công an xã Chiềng Lao tỉnh Sơn La</t>
  </si>
  <si>
    <t>Công an xã Ngọc Chiến tỉnh Sơn La</t>
  </si>
  <si>
    <t>Công an xã Chiềng Muôn tỉnh Sơn La</t>
  </si>
  <si>
    <t>Công an xã Chiềng Ân tỉnh Sơn La</t>
  </si>
  <si>
    <t>Công an xã Pi Toong tỉnh Sơn La</t>
  </si>
  <si>
    <t>Công an xã Chiềng Công tỉnh Sơn La</t>
  </si>
  <si>
    <t>UBND Ủy ban nhân dân xã Tạ Bú tỉnh Sơn La</t>
  </si>
  <si>
    <t>Công an xã Chiềng San tỉnh Sơn La</t>
  </si>
  <si>
    <t>Công an xã Mường Bú tỉnh Sơn La</t>
  </si>
  <si>
    <t>Công an xã Chiềng Hoa tỉnh Sơn La</t>
  </si>
  <si>
    <t>Công an xã Mường Chùm tỉnh Sơn La</t>
  </si>
  <si>
    <t>Công an xã Phiêng Ban tỉnh Sơn La</t>
  </si>
  <si>
    <t>Công an xã Tà Xùa tỉnh Sơn La</t>
  </si>
  <si>
    <t>Công an xã Pắc Ngà tỉnh Sơn La</t>
  </si>
  <si>
    <t>Công an xã Làng Chếu tỉnh Sơn La</t>
  </si>
  <si>
    <t>Công an xã Hua Nhàn tỉnh Sơn La</t>
  </si>
  <si>
    <t>Công an xã Chiềng Sại tỉnh Sơn La</t>
  </si>
  <si>
    <t>Công an xã Suối Tọ tỉnh Sơn La</t>
  </si>
  <si>
    <t>Công an xã Mường Lang tỉnh Sơn La</t>
  </si>
  <si>
    <t>Công an xã Suối Bau tỉnh Sơn La</t>
  </si>
  <si>
    <t>Công an xã Tường Thượng tỉnh Sơn La</t>
  </si>
  <si>
    <t>UBND Ủy ban nhân dân xã Nam Phong tỉnh Sơn La</t>
  </si>
  <si>
    <t>Công an xã Chiềng Sơn tỉnh Sơn La</t>
  </si>
  <si>
    <t>Công an xã Chiềng Hắc tỉnh Sơn La</t>
  </si>
  <si>
    <t>Công an xã Chiềng Khừa tỉnh Sơn La</t>
  </si>
  <si>
    <t>Công an xã Phiêng Luông tỉnh Sơn La</t>
  </si>
  <si>
    <t>Công an xã Lóng Sập tỉnh Sơn La</t>
  </si>
  <si>
    <t>Công an xã Chiềng Đông tỉnh Sơn La</t>
  </si>
  <si>
    <t>Công an xã Chiềng Sàng tỉnh Sơn La</t>
  </si>
  <si>
    <t>Công an xã Chiềng Pằn tỉnh Sơn La</t>
  </si>
  <si>
    <t>Công an xã Viêng Lán tỉnh Sơn La</t>
  </si>
  <si>
    <t>Công an xã Chiềng Hặc tỉnh Sơn La</t>
  </si>
  <si>
    <t>Công an xã Mường Lựm tỉnh Sơn La</t>
  </si>
  <si>
    <t>Công an xã Chiềng On tỉnh Sơn La</t>
  </si>
  <si>
    <t>Công an xã Chiềng Khoi tỉnh Sơn La</t>
  </si>
  <si>
    <t>Công an xã Lóng Phiêng tỉnh Sơn La</t>
  </si>
  <si>
    <t>Công an xã Chiềng Tương tỉnh Sơn La</t>
  </si>
  <si>
    <t>Công an thị trấn Hát Lót tỉnh Sơn La</t>
  </si>
  <si>
    <t>Công an xã Chiềng Sung tỉnh Sơn La</t>
  </si>
  <si>
    <t>Công an xã Chiềng Ban tỉnh Sơn La</t>
  </si>
  <si>
    <t>Công an xã Chiềng Chung tỉnh Sơn La</t>
  </si>
  <si>
    <t>Công an xã Chiềng Mai tỉnh Sơn La</t>
  </si>
  <si>
    <t>Công an xã Hát Lót tỉnh Sơn La</t>
  </si>
  <si>
    <t>Công an xã Chiềng Nơi tỉnh Sơn La</t>
  </si>
  <si>
    <t>Công an xã Chiềng Dong tỉnh Sơn La</t>
  </si>
  <si>
    <t>Công an xã Chiềng Ve tỉnh Sơn La</t>
  </si>
  <si>
    <t>Công an xã Chiềng Lương tỉnh Sơn La</t>
  </si>
  <si>
    <t>Công an xã Phiêng Pằn tỉnh Sơn La</t>
  </si>
  <si>
    <t>Công an xã Pú Pẩu tỉnh Sơn La</t>
  </si>
  <si>
    <t>Công an xã Chiềng En tỉnh Sơn La</t>
  </si>
  <si>
    <t>Công an xã Mường Lầm tỉnh Sơn La</t>
  </si>
  <si>
    <t>Công an xã Chiềng Sơ tỉnh Sơn La</t>
  </si>
  <si>
    <t>Công an xã Chiềng Khoong tỉnh Sơn La</t>
  </si>
  <si>
    <t>Công an xã Chiềng Cang tỉnh Sơn La</t>
  </si>
  <si>
    <t>Công an xã Huổi Một tỉnh Sơn La</t>
  </si>
  <si>
    <t>Công an xã Mường Sai tỉnh Sơn La</t>
  </si>
  <si>
    <t>Công an xã Chiềng Khương tỉnh Sơn La</t>
  </si>
  <si>
    <t>Công an xã Sam Kha tỉnh Sơn La</t>
  </si>
  <si>
    <t>Công an xã Púng Bánh tỉnh Sơn La</t>
  </si>
  <si>
    <t>Công an xã Sốp Cộp tỉnh Sơn La</t>
  </si>
  <si>
    <t>Công an xã Mường Lèo tỉnh Sơn La</t>
  </si>
  <si>
    <t>Công an xã Mường Lạn tỉnh Sơn La</t>
  </si>
  <si>
    <t>Công an xã Suối Bàng tỉnh Sơn La</t>
  </si>
  <si>
    <t>Công an xã Song Khủa tỉnh Sơn La</t>
  </si>
  <si>
    <t>Công an xã Chiềng Khoa tỉnh Sơn La</t>
  </si>
  <si>
    <t>Công an xã Vân Hồ tỉnh Sơn La</t>
  </si>
  <si>
    <t>Công an xã Lóng Luông tỉnh Sơn La</t>
  </si>
  <si>
    <t>Công an xã Chiềng Yên tỉnh Sơn La</t>
  </si>
  <si>
    <t>Công an xã Chiềng Xuân tỉnh Sơn La</t>
  </si>
  <si>
    <t>Công an xã Xuân Nha tỉnh Sơn La</t>
  </si>
  <si>
    <t>Công an xã Tuy Lộc tỉnh Yên Bái</t>
  </si>
  <si>
    <t>Công an xã Âu Lâu tỉnh Yên Bái</t>
  </si>
  <si>
    <t>Công an xã Giới Phiên tỉnh Yên Bái</t>
  </si>
  <si>
    <t>Công an xã Văn Tiến tỉnh Yên Bái</t>
  </si>
  <si>
    <t>Công an xã Phúc Lộc tỉnh Yên Bái</t>
  </si>
  <si>
    <t>Công an phường Tân An tỉnh Yên Bái</t>
  </si>
  <si>
    <t>Công an thị trấn Yên Thế tỉnh Yên Bái</t>
  </si>
  <si>
    <t>Công an xã Tân Phượng tỉnh Yên Bái</t>
  </si>
  <si>
    <t>Công an xã Minh Chuẩn tỉnh Yên Bái</t>
  </si>
  <si>
    <t>Công an xã Khai Trung tỉnh Yên Bái</t>
  </si>
  <si>
    <t>Công an xã Mường Lai tỉnh Yên Bái</t>
  </si>
  <si>
    <t>Công an xã Tân Lĩnh tỉnh Yên Bái</t>
  </si>
  <si>
    <t>Công an xã Yên Thắng tỉnh Yên Bái</t>
  </si>
  <si>
    <t>Công an xã Khánh Hoà tỉnh Yên Bái</t>
  </si>
  <si>
    <t>Công an xã Minh Tiến tỉnh Yên Bái</t>
  </si>
  <si>
    <t>Công an xã Phúc Lợi tỉnh Yên Bái</t>
  </si>
  <si>
    <t>Công an xã Trung Tâm tỉnh Yên Bái</t>
  </si>
  <si>
    <t>Công an xã Phong Dụ Hạ tỉnh Yên Bái</t>
  </si>
  <si>
    <t>Công an xã Ngòi A tỉnh Yên Bái</t>
  </si>
  <si>
    <t>Công an xã Phong Dụ Thượng tỉnh Yên Bái</t>
  </si>
  <si>
    <t>Công an xã Yên Hợp tỉnh Yên Bái</t>
  </si>
  <si>
    <t>Công an xã Yên Hưng tỉnh Yên Bái</t>
  </si>
  <si>
    <t>Công an xã Đại Phác tỉnh Yên Bái</t>
  </si>
  <si>
    <t>Công an xã Hoàng Thắng tỉnh Yên Bái</t>
  </si>
  <si>
    <t>Công an xã Viễn Sơn tỉnh Yên Bái</t>
  </si>
  <si>
    <t>Công an xã Mỏ Vàng tỉnh Yên Bái</t>
  </si>
  <si>
    <t>Công an thị trấn Mù Căng Chải tỉnh Yên Bái</t>
  </si>
  <si>
    <t>Công an xã Hồ Bốn tỉnh Yên Bái</t>
  </si>
  <si>
    <t>Công an xã Nậm Có tỉnh Yên Bái</t>
  </si>
  <si>
    <t>Công an xã Khao Mang tỉnh Yên Bái</t>
  </si>
  <si>
    <t>Công an xã Mồ Dề tỉnh Yên Bái</t>
  </si>
  <si>
    <t>Công an xã Chế Cu Nha tỉnh Yên Bái</t>
  </si>
  <si>
    <t>Công an xã Lao Chải tỉnh Yên Bái</t>
  </si>
  <si>
    <t>Công an xã Kim Nọi tỉnh Yên Bái</t>
  </si>
  <si>
    <t>Công an xã Cao Phạ tỉnh Yên Bái</t>
  </si>
  <si>
    <t>Công an xã La Pán Tẩn tỉnh Yên Bái</t>
  </si>
  <si>
    <t>Công an xã Dế Su Phình tỉnh Yên Bái</t>
  </si>
  <si>
    <t>Công an xã Chế Tạo tỉnh Yên Bái</t>
  </si>
  <si>
    <t>Công an xã Púng Luông tỉnh Yên Bái</t>
  </si>
  <si>
    <t>Công an xã Nậm Khắt tỉnh Yên Bái</t>
  </si>
  <si>
    <t>Công an xã Đào Thịnh tỉnh Yên Bái</t>
  </si>
  <si>
    <t>Công an xã Hòa Cuông tỉnh Yên Bái</t>
  </si>
  <si>
    <t>Công an xã Minh Quán tỉnh Yên Bái</t>
  </si>
  <si>
    <t>Công an xã Nga Quán tỉnh Yên Bái</t>
  </si>
  <si>
    <t>Công an xã Lương Thịnh tỉnh Yên Bái</t>
  </si>
  <si>
    <t>Công an xã Bảo Hưng tỉnh Yên Bái</t>
  </si>
  <si>
    <t>Công an xã Việt Cường tỉnh Yên Bái</t>
  </si>
  <si>
    <t>Công an xã Hồng Ca tỉnh Yên Bái</t>
  </si>
  <si>
    <t>Công an xã Việt Hồng tỉnh Yên Bái</t>
  </si>
  <si>
    <t>Công an xã Vân Hội tỉnh Yên Bái</t>
  </si>
  <si>
    <t>Công an xã Túc Đán tỉnh Yên Bái</t>
  </si>
  <si>
    <t>Công an xã Pá Lau tỉnh Yên Bái</t>
  </si>
  <si>
    <t>Công an xã Xà Hồ tỉnh Yên Bái</t>
  </si>
  <si>
    <t>Công an xã Phình Hồ tỉnh Yên Bái</t>
  </si>
  <si>
    <t>Công an xã Pá Hu tỉnh Yên Bái</t>
  </si>
  <si>
    <t>Công an xã Bản Mù tỉnh Yên Bái</t>
  </si>
  <si>
    <t>Công an xã Hát Lìu tỉnh Yên Bái</t>
  </si>
  <si>
    <t>Công an thị trấn NT Nghĩa Lộ tỉnh Yên Bái</t>
  </si>
  <si>
    <t>Công an xã Nậm Búng tỉnh Yên Bái</t>
  </si>
  <si>
    <t>Công an xã Sùng Đô tỉnh Yên Bái</t>
  </si>
  <si>
    <t>Công an xã Nậm Mười tỉnh Yên Bái</t>
  </si>
  <si>
    <t>Công an xã Nậm Lành tỉnh Yên Bái</t>
  </si>
  <si>
    <t>Công an xã Suối Giàng tỉnh Yên Bái</t>
  </si>
  <si>
    <t>Công an xã Suối Bu tỉnh Yên Bái</t>
  </si>
  <si>
    <t>Công an xã Đồng Khê tỉnh Yên Bái</t>
  </si>
  <si>
    <t>Công an xã Chấn Thịnh tỉnh Yên Bái</t>
  </si>
  <si>
    <t>Công an xã Minh An tỉnh Yên Bái</t>
  </si>
  <si>
    <t>Công an xã Xuân Long tỉnh Yên Bái</t>
  </si>
  <si>
    <t>Công an xã Tích Cốc tỉnh Yên Bái</t>
  </si>
  <si>
    <t>Công an xã Tân Nguyên tỉnh Yên Bái</t>
  </si>
  <si>
    <t>Công an xã Mỹ Gia tỉnh Yên Bái</t>
  </si>
  <si>
    <t>Công an xã Phúc An tỉnh Yên Bái</t>
  </si>
  <si>
    <t>Công an xã Vũ Linh tỉnh Yên Bái</t>
  </si>
  <si>
    <t>Công an xã Vĩnh Kiên tỉnh Yên Bái</t>
  </si>
  <si>
    <t>Công an xã Thịnh Hưng tỉnh Yên Bái</t>
  </si>
  <si>
    <t>Công an xã Hán Đà tỉnh Yên Bái</t>
  </si>
  <si>
    <t>Công an phường Hữu Nghị tỉnh Hòa Bình</t>
  </si>
  <si>
    <t>Công an phường Tân Thịnh tỉnh Hòa Bình</t>
  </si>
  <si>
    <t>Công an phường Đồng Tiến tỉnh Hòa Bình</t>
  </si>
  <si>
    <t>Công an phường Phương Lâm tỉnh Hòa Bình</t>
  </si>
  <si>
    <t>Công an phường Chăm Mát tỉnh Hòa Bình</t>
  </si>
  <si>
    <t>UBND Ủy ban nhân dân phường Chăm Mát tỉnh Hòa Bình</t>
  </si>
  <si>
    <t>Công an xã Yên Mông tỉnh Hòa Bình</t>
  </si>
  <si>
    <t>Công an xã Sủ Ngòi tỉnh Hòa Bình</t>
  </si>
  <si>
    <t>Công an xã Thái Thịnh tỉnh Hòa Bình</t>
  </si>
  <si>
    <t>Công an xã Trung Minh tỉnh Hòa Bình</t>
  </si>
  <si>
    <t>Công an xã Đồng Nghê tỉnh Hòa Bình</t>
  </si>
  <si>
    <t>Công an xã Suối Nánh tỉnh Hòa Bình</t>
  </si>
  <si>
    <t>Công an xã Giáp Đắt tỉnh Hòa Bình</t>
  </si>
  <si>
    <t>Công an xã Mường Tuổng tỉnh Hòa Bình</t>
  </si>
  <si>
    <t>Công an xã Đồng Chum tỉnh Hòa Bình</t>
  </si>
  <si>
    <t>Công an xã Đoàn Kết tỉnh Hòa Bình</t>
  </si>
  <si>
    <t>Công an xã Đồng Ruộng tỉnh Hòa Bình</t>
  </si>
  <si>
    <t>Công an xã Trung Thành tỉnh Hòa Bình</t>
  </si>
  <si>
    <t>Công an xã Hiền Lương tỉnh Hòa Bình</t>
  </si>
  <si>
    <t>Công an xã Vầy Nưa tỉnh Hòa Bình</t>
  </si>
  <si>
    <t>Công an thị trấn Kỳ Sơn tỉnh Hòa Bình</t>
  </si>
  <si>
    <t>Công an xã Hợp Thịnh tỉnh Hòa Bình</t>
  </si>
  <si>
    <t>Công an xã Phúc Tiến tỉnh Hòa Bình</t>
  </si>
  <si>
    <t>Công an xã Mông Hóa tỉnh Hòa Bình</t>
  </si>
  <si>
    <t>Công an xã Yên Quang tỉnh Hòa Bình</t>
  </si>
  <si>
    <t>Công an thị trấn Lương Sơn tỉnh Hòa Bình</t>
  </si>
  <si>
    <t>Công an xã Hòa Sơn tỉnh Hòa Bình</t>
  </si>
  <si>
    <t>Công an xã Trường Sơn tỉnh Hòa Bình</t>
  </si>
  <si>
    <t>Công an xã Nhuận Trạch tỉnh Hòa Bình</t>
  </si>
  <si>
    <t>Công an xã Hợp Hòa tỉnh Hòa Bình</t>
  </si>
  <si>
    <t>Công an xã Liên Sơn tỉnh Hòa Bình</t>
  </si>
  <si>
    <t>Công an xã Thành Lập tỉnh Hòa Bình</t>
  </si>
  <si>
    <t>Công an xã Tiến Sơn tỉnh Hòa Bình</t>
  </si>
  <si>
    <t>Công an xã Trung Sơn tỉnh Hòa Bình</t>
  </si>
  <si>
    <t>Công an xã Hợp Châu tỉnh Hòa Bình</t>
  </si>
  <si>
    <t>Công an xã Long Sơn tỉnh Hòa Bình</t>
  </si>
  <si>
    <t>Công an xã Đú Sáng tỉnh Hòa Bình</t>
  </si>
  <si>
    <t>Công an xã Bình Sơn tỉnh Hòa Bình</t>
  </si>
  <si>
    <t>Công an xã Hùng Tiến tỉnh Hòa Bình</t>
  </si>
  <si>
    <t>Công an xã Tú Sơn tỉnh Hòa Bình</t>
  </si>
  <si>
    <t>Công an xã Nật Sơn tỉnh Hòa Bình</t>
  </si>
  <si>
    <t>Công an xã Lập Chiệng tỉnh Hòa Bình</t>
  </si>
  <si>
    <t>Công an xã Trung Bì tỉnh Hòa Bình</t>
  </si>
  <si>
    <t>Công an xã Kim Sơn tỉnh Hòa Bình</t>
  </si>
  <si>
    <t>Công an xã Hợp Đồng tỉnh Hòa Bình</t>
  </si>
  <si>
    <t>Công an xã Thung Nai tỉnh Hòa Bình</t>
  </si>
  <si>
    <t>Công an xã Bắc Phong tỉnh Hòa Bình</t>
  </si>
  <si>
    <t>Công an xã Đông Phong tỉnh Hòa Bình</t>
  </si>
  <si>
    <t>Công an xã Xuân Phong tỉnh Hòa Bình</t>
  </si>
  <si>
    <t>Công an thị trấn Mường Khến tỉnh Hòa Bình</t>
  </si>
  <si>
    <t>Công an xã Ngòi Hoa tỉnh Hòa Bình</t>
  </si>
  <si>
    <t>Công an xã Trung Hòa tỉnh Hòa Bình</t>
  </si>
  <si>
    <t>Công an xã Phú Vinh tỉnh Hòa Bình</t>
  </si>
  <si>
    <t>Công an xã Phú Cường tỉnh Hòa Bình</t>
  </si>
  <si>
    <t>Công an xã Mỹ Hòa tỉnh Hòa Bình</t>
  </si>
  <si>
    <t>Công an xã Quy Hậu tỉnh Hòa Bình</t>
  </si>
  <si>
    <t>Công an xã Phong Phú tỉnh Hòa Bình</t>
  </si>
  <si>
    <t>Công an xã Mãn Đức tỉnh Hòa Bình</t>
  </si>
  <si>
    <t>Công an xã Địch Giáo tỉnh Hòa Bình</t>
  </si>
  <si>
    <t>Công an xã Tuân Lộ tỉnh Hòa Bình</t>
  </si>
  <si>
    <t>Công an xã Tử Nê tỉnh Hòa Bình</t>
  </si>
  <si>
    <t>Công an xã Thanh Hối tỉnh Hòa Bình</t>
  </si>
  <si>
    <t>Công an xã Lũng Vân tỉnh Hòa Bình</t>
  </si>
  <si>
    <t>Công an xã Quy Mỹ tỉnh Hòa Bình</t>
  </si>
  <si>
    <t>Công an xã Nam Sơn tỉnh Hòa Bình</t>
  </si>
  <si>
    <t>Công an xã Tân Mai tỉnh Hòa Bình</t>
  </si>
  <si>
    <t>Công an xã Phúc Sạn tỉnh Hòa Bình</t>
  </si>
  <si>
    <t>Công an xã Pà Cò tỉnh Hòa Bình</t>
  </si>
  <si>
    <t>Công an xã Hang Kia tỉnh Hòa Bình</t>
  </si>
  <si>
    <t>Công an xã Tân Sơn tỉnh Hòa Bình</t>
  </si>
  <si>
    <t>Công an xã Đồng Bảng tỉnh Hòa Bình</t>
  </si>
  <si>
    <t>Công an xã Piềng Vế tỉnh Hòa Bình</t>
  </si>
  <si>
    <t>Công an xã Thung Khe tỉnh Hòa Bình</t>
  </si>
  <si>
    <t>Công an xã Chiềng Châu tỉnh Hòa Bình</t>
  </si>
  <si>
    <t>Công an xã Vạn Mai tỉnh Hòa Bình</t>
  </si>
  <si>
    <t>Công an xã Văn Nghĩa tỉnh Hòa Bình</t>
  </si>
  <si>
    <t>UBND Ủy ban nhân dân xã Văn Sơn tỉnh Hòa Bình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</si>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</sst>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1001" totalsRowShown="0" headerRowDxfId="19" dataDxfId="17" headerRowBorderDxfId="18">
  <autoFilter ref="A1:Q1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facebook.com/profile.php?id=100073524621443" TargetMode="External"/><Relationship Id="rId170" Type="http://schemas.openxmlformats.org/officeDocument/2006/relationships/hyperlink" Target="https://www.facebook.com/profile.php?id=100072349343630" TargetMode="External"/><Relationship Id="rId268" Type="http://schemas.openxmlformats.org/officeDocument/2006/relationships/hyperlink" Target="https://www.facebook.com/profile.php?id=61555313922547" TargetMode="External"/><Relationship Id="rId475" Type="http://schemas.openxmlformats.org/officeDocument/2006/relationships/hyperlink" Target="https://www.facebook.com/p/C%C3%B4ng-an-x%C3%A3-T%C6%B0%E1%BB%9Dng-Ph%C3%B9-huy%E1%BB%87n-Ph%C3%B9-Y%C3%AAn-t%E1%BB%89nh-S%C6%A1n-La-100071062324000/" TargetMode="External"/><Relationship Id="rId682" Type="http://schemas.openxmlformats.org/officeDocument/2006/relationships/hyperlink" Target="https://www.facebook.com/p/Tu%E1%BB%95i-tr%E1%BA%BB-C%C3%B4ng-an-Ngh%C4%A9a-L%E1%BB%99-100081887170070/" TargetMode="External"/><Relationship Id="rId128" Type="http://schemas.openxmlformats.org/officeDocument/2006/relationships/hyperlink" Target="https://www.facebook.com/profile.php?id=100065358195285" TargetMode="External"/><Relationship Id="rId335" Type="http://schemas.openxmlformats.org/officeDocument/2006/relationships/hyperlink" Target="https://www.facebook.com/profile.php?id=100069377621395" TargetMode="External"/><Relationship Id="rId542" Type="http://schemas.openxmlformats.org/officeDocument/2006/relationships/hyperlink" Target="https://sonla.gov.vn/tin-kinh-te/dong-chi-pho-chu-tich-ubnd-tinh-doi-thoai-voi-nhan-dan-xa-muong-lum-huyen-yen-chau-892179" TargetMode="External"/><Relationship Id="rId987" Type="http://schemas.openxmlformats.org/officeDocument/2006/relationships/hyperlink" Target="https://www.facebook.com/congantinhhoabinh/" TargetMode="External"/><Relationship Id="rId1172" Type="http://schemas.openxmlformats.org/officeDocument/2006/relationships/hyperlink" Target="https://www.facebook.com/p/C%C3%B4ng-an-x%C3%A3-V%C4%83n-S%C6%A1n-L%E1%BA%A1c-S%C6%A1n-100069817665622/" TargetMode="External"/><Relationship Id="rId402" Type="http://schemas.openxmlformats.org/officeDocument/2006/relationships/hyperlink" Target="https://www.facebook.com/tuoitrecongansonla/" TargetMode="External"/><Relationship Id="rId847" Type="http://schemas.openxmlformats.org/officeDocument/2006/relationships/hyperlink" Target="https://vanchan.yenbai.gov.vn/cac-xa-thi-tran/xa-an-luong" TargetMode="External"/><Relationship Id="rId1032" Type="http://schemas.openxmlformats.org/officeDocument/2006/relationships/hyperlink" Target="https://www.hoabinh.gov.vn/" TargetMode="External"/><Relationship Id="rId707" Type="http://schemas.openxmlformats.org/officeDocument/2006/relationships/hyperlink" Target="https://lucyen.yenbai.gov.vn/Articles/one/Thong-tin-xa-Khanh-Hoa" TargetMode="External"/><Relationship Id="rId914" Type="http://schemas.openxmlformats.org/officeDocument/2006/relationships/hyperlink" Target="https://yenbinh.yenbai.gov.vn/Articles/one/Thong-tin-xa-Phuc-An" TargetMode="External"/><Relationship Id="rId43" Type="http://schemas.openxmlformats.org/officeDocument/2006/relationships/hyperlink" Target="https://www.facebook.com/profile.php?id=100066694877147" TargetMode="External"/><Relationship Id="rId192" Type="http://schemas.openxmlformats.org/officeDocument/2006/relationships/hyperlink" Target="https://www.facebook.com/profile.php?id=100084809760507" TargetMode="External"/><Relationship Id="rId497" Type="http://schemas.openxmlformats.org/officeDocument/2006/relationships/hyperlink" Target="https://kimson.ninhbinh.gov.vn/gioi-thieu/xa-kim-chinh" TargetMode="External"/><Relationship Id="rId357" Type="http://schemas.openxmlformats.org/officeDocument/2006/relationships/hyperlink" Target="https://www.facebook.com/profile.php?id=100069137497023" TargetMode="External"/><Relationship Id="rId217" Type="http://schemas.openxmlformats.org/officeDocument/2006/relationships/hyperlink" Target="https://www.facebook.com/profile.php?id=100078326869163" TargetMode="External"/><Relationship Id="rId564" Type="http://schemas.openxmlformats.org/officeDocument/2006/relationships/hyperlink" Target="https://www.facebook.com/tuoitrecongansonla/" TargetMode="External"/><Relationship Id="rId771" Type="http://schemas.openxmlformats.org/officeDocument/2006/relationships/hyperlink" Target="https://dichvucong.gov.vn/p/home/dvc-tthc-co-quan-chi-tiet.html?id=378816" TargetMode="External"/><Relationship Id="rId869" Type="http://schemas.openxmlformats.org/officeDocument/2006/relationships/hyperlink" Target="https://www.facebook.com/p/Tu%E1%BB%95i-tr%E1%BA%BB-C%C3%B4ng-an-Ngh%C4%A9a-L%E1%BB%99-100081887170070/" TargetMode="External"/><Relationship Id="rId424" Type="http://schemas.openxmlformats.org/officeDocument/2006/relationships/hyperlink" Target="https://vkssonla.gov.vn/index.php?module=tinhoatdong&amp;act=view&amp;cat=40&amp;id=2052" TargetMode="External"/><Relationship Id="rId631" Type="http://schemas.openxmlformats.org/officeDocument/2006/relationships/hyperlink" Target="https://sonla.gov.vn/tin-chinh-tri/ban-thuong-vu-huyen-uy-van-ho-lam-viec-tai-xa-to-mua-776843" TargetMode="External"/><Relationship Id="rId729" Type="http://schemas.openxmlformats.org/officeDocument/2006/relationships/hyperlink" Target="https://www.facebook.com/groups/249289706988066/" TargetMode="External"/><Relationship Id="rId1054" Type="http://schemas.openxmlformats.org/officeDocument/2006/relationships/hyperlink" Target="https://xakimboi.hoabinh.gov.vn/" TargetMode="External"/><Relationship Id="rId936" Type="http://schemas.openxmlformats.org/officeDocument/2006/relationships/hyperlink" Target="https://phuongtanthinh.hoabinh.gov.vn/" TargetMode="External"/><Relationship Id="rId1121" Type="http://schemas.openxmlformats.org/officeDocument/2006/relationships/hyperlink" Target="https://www.facebook.com/100066905341572" TargetMode="External"/><Relationship Id="rId65" Type="http://schemas.openxmlformats.org/officeDocument/2006/relationships/hyperlink" Target="https://www.facebook.com/conganxadoanket" TargetMode="External"/><Relationship Id="rId281" Type="http://schemas.openxmlformats.org/officeDocument/2006/relationships/hyperlink" Target="https://www.facebook.com/trangthongtintuyentruyen.tiepnhanphananhvetoipham" TargetMode="External"/><Relationship Id="rId141" Type="http://schemas.openxmlformats.org/officeDocument/2006/relationships/hyperlink" Target="https://www.facebook.com/profile.php?id=100065141097044" TargetMode="External"/><Relationship Id="rId379" Type="http://schemas.openxmlformats.org/officeDocument/2006/relationships/hyperlink" Target="https://www.facebook.com/Luongbinh113" TargetMode="External"/><Relationship Id="rId586" Type="http://schemas.openxmlformats.org/officeDocument/2006/relationships/hyperlink" Target="https://www.facebook.com/togiactoiphamsongma/?locale=vi_VN" TargetMode="External"/><Relationship Id="rId793" Type="http://schemas.openxmlformats.org/officeDocument/2006/relationships/hyperlink" Target="https://tranyen.yenbai.gov.vn/xa-thi-tran/xa-hoa-cuong" TargetMode="External"/><Relationship Id="rId7" Type="http://schemas.openxmlformats.org/officeDocument/2006/relationships/hyperlink" Target="https://www.facebook.com/profile.php?id=100067747776271" TargetMode="External"/><Relationship Id="rId239" Type="http://schemas.openxmlformats.org/officeDocument/2006/relationships/hyperlink" Target="https://www.facebook.com/CAPMinhTan" TargetMode="External"/><Relationship Id="rId446" Type="http://schemas.openxmlformats.org/officeDocument/2006/relationships/hyperlink" Target="https://www.facebook.com/caxmuongkhoa/" TargetMode="External"/><Relationship Id="rId653" Type="http://schemas.openxmlformats.org/officeDocument/2006/relationships/hyperlink" Target="http://nguyenthaihoc.thanhphoyenbai.yenbai.gov.vn/" TargetMode="External"/><Relationship Id="rId1076" Type="http://schemas.openxmlformats.org/officeDocument/2006/relationships/hyperlink" Target="https://xabacphong.hoabinh.gov.vn/" TargetMode="External"/><Relationship Id="rId306" Type="http://schemas.openxmlformats.org/officeDocument/2006/relationships/hyperlink" Target="https://www.facebook.com/profile.php?id=61550766291935" TargetMode="External"/><Relationship Id="rId860" Type="http://schemas.openxmlformats.org/officeDocument/2006/relationships/hyperlink" Target="https://vanchan.yenbai.gov.vn/cac-xa-thi-tran/Xa-Suoi-Bu" TargetMode="External"/><Relationship Id="rId958" Type="http://schemas.openxmlformats.org/officeDocument/2006/relationships/hyperlink" Target="https://www.facebook.com/p/C%C3%B4ng-an-x%C3%A3-T%C3%A2n-Pheo-%C4%90%C3%A0-B%E1%BA%AFc-H%C3%B2a-B%C3%ACnh-61554876114822/" TargetMode="External"/><Relationship Id="rId1143" Type="http://schemas.openxmlformats.org/officeDocument/2006/relationships/hyperlink" Target="https://maichau.hoabinh.gov.vn/index.php?option=com_content&amp;amp;view=article&amp;amp;id=259:gi-i-thi-u-ubnd-xa-ba-khan-14&amp;amp;catid=14:sample-data-articles&amp;amp;Itemid=643&amp;amp;lang=vi" TargetMode="External"/><Relationship Id="rId87" Type="http://schemas.openxmlformats.org/officeDocument/2006/relationships/hyperlink" Target="https://www.facebook.com/conganxavulinh" TargetMode="External"/><Relationship Id="rId513" Type="http://schemas.openxmlformats.org/officeDocument/2006/relationships/hyperlink" Target="https://www.facebook.com/tuoitrecongansonla/" TargetMode="External"/><Relationship Id="rId720" Type="http://schemas.openxmlformats.org/officeDocument/2006/relationships/hyperlink" Target="https://www.facebook.com/p/C%C3%B4ng-an-x%C3%A3-Phan-Thanh-100068484622209/" TargetMode="External"/><Relationship Id="rId818" Type="http://schemas.openxmlformats.org/officeDocument/2006/relationships/hyperlink" Target="https://tramtau.yenbai.gov.vn/to-chuc-bo-may/ubnd-huyen" TargetMode="External"/><Relationship Id="rId1003" Type="http://schemas.openxmlformats.org/officeDocument/2006/relationships/hyperlink" Target="https://www.facebook.com/tokiecolodgecaoram/" TargetMode="External"/><Relationship Id="rId14" Type="http://schemas.openxmlformats.org/officeDocument/2006/relationships/hyperlink" Target="https://www.facebook.com/conganxatansondoluongnghean" TargetMode="External"/><Relationship Id="rId163" Type="http://schemas.openxmlformats.org/officeDocument/2006/relationships/hyperlink" Target="https://www.facebook.com/profile.php?id=100069729660414" TargetMode="External"/><Relationship Id="rId370" Type="http://schemas.openxmlformats.org/officeDocument/2006/relationships/hyperlink" Target="https://www.facebook.com/profile.php?id=100068921003593" TargetMode="External"/><Relationship Id="rId230" Type="http://schemas.openxmlformats.org/officeDocument/2006/relationships/hyperlink" Target="https://www.facebook.com/profile.php?id=100066727741854" TargetMode="External"/><Relationship Id="rId468" Type="http://schemas.openxmlformats.org/officeDocument/2006/relationships/hyperlink" Target="https://moha.gov.vn/nong-thon-moi/tin-tuc/Pages/listbnv.aspx?CateID=32&amp;ItemID=2330" TargetMode="External"/><Relationship Id="rId675" Type="http://schemas.openxmlformats.org/officeDocument/2006/relationships/hyperlink" Target="https://www.facebook.com/people/Tu%E1%BB%95i-tr%E1%BA%BB-C%C3%B4ng-an-Ngh%C4%A9a-L%E1%BB%99/100081887170070/?locale=hi_IN" TargetMode="External"/><Relationship Id="rId882" Type="http://schemas.openxmlformats.org/officeDocument/2006/relationships/hyperlink" Target="https://vanchan.yenbai.gov.vn/cac-xa-thi-tran/xa-thuong-bang-la" TargetMode="External"/><Relationship Id="rId1098" Type="http://schemas.openxmlformats.org/officeDocument/2006/relationships/hyperlink" Target="https://myhoa.vinhlong.gov.vn/" TargetMode="External"/><Relationship Id="rId328" Type="http://schemas.openxmlformats.org/officeDocument/2006/relationships/hyperlink" Target="https://www.facebook.com/profile.php?id=100068300289743" TargetMode="External"/><Relationship Id="rId535" Type="http://schemas.openxmlformats.org/officeDocument/2006/relationships/hyperlink" Target="http://chiengsonmocchau.sonla.gov.vn/index.php?module=tochuc&amp;act=view&amp;id=17" TargetMode="External"/><Relationship Id="rId742" Type="http://schemas.openxmlformats.org/officeDocument/2006/relationships/hyperlink" Target="https://vanyen.yenbai.gov.vn/to-chuc-bo-may/cac-xa-thi-tran/?UserKey=Xa-Dong-Cuong" TargetMode="External"/><Relationship Id="rId1165" Type="http://schemas.openxmlformats.org/officeDocument/2006/relationships/hyperlink" Target="https://www.facebook.com/reel/2808854929414082/" TargetMode="External"/><Relationship Id="rId602" Type="http://schemas.openxmlformats.org/officeDocument/2006/relationships/hyperlink" Target="https://www.facebook.com/tuoitrecongansonla/?locale=hu_HU" TargetMode="External"/><Relationship Id="rId1025" Type="http://schemas.openxmlformats.org/officeDocument/2006/relationships/hyperlink" Target="https://thitranhangtram.hoabinh.gov.vn/" TargetMode="External"/><Relationship Id="rId907" Type="http://schemas.openxmlformats.org/officeDocument/2006/relationships/hyperlink" Target="https://yenbinh.yenbai.gov.vn/Articles/one/Thong-tin-xa-Mong-Son" TargetMode="External"/><Relationship Id="rId36" Type="http://schemas.openxmlformats.org/officeDocument/2006/relationships/hyperlink" Target="https://www.facebook.com/profile.php?id=100067699846633" TargetMode="External"/><Relationship Id="rId185" Type="http://schemas.openxmlformats.org/officeDocument/2006/relationships/hyperlink" Target="https://www.facebook.com/profile.php?id=100066508220191" TargetMode="External"/><Relationship Id="rId392" Type="http://schemas.openxmlformats.org/officeDocument/2006/relationships/hyperlink" Target="https://www.facebook.com/CAXBONPHANG" TargetMode="External"/><Relationship Id="rId697" Type="http://schemas.openxmlformats.org/officeDocument/2006/relationships/hyperlink" Target="https://lucyen.yenbai.gov.vn/" TargetMode="External"/><Relationship Id="rId252" Type="http://schemas.openxmlformats.org/officeDocument/2006/relationships/hyperlink" Target="https://www.facebook.com/profile.php?id=100072494296222" TargetMode="External"/><Relationship Id="rId112" Type="http://schemas.openxmlformats.org/officeDocument/2006/relationships/hyperlink" Target="https://www.facebook.com/profile.php?id=100065484159318" TargetMode="External"/><Relationship Id="rId557" Type="http://schemas.openxmlformats.org/officeDocument/2006/relationships/hyperlink" Target="https://www.facebook.com/p/C%C3%B4ng-an-x%C3%A3-Chi%E1%BB%81ng-Ch%C4%83n-Mai-S%C6%A1n-100069762937696/" TargetMode="External"/><Relationship Id="rId764" Type="http://schemas.openxmlformats.org/officeDocument/2006/relationships/hyperlink" Target="https://yenbai.gov.vn/noidung/tintuc/Pages/chi-tiet-tin-tuc.aspx?ItemID=14236&amp;l=Tintrongtinh%3Futm_source=ditatompel.com&amp;lv=5" TargetMode="External"/><Relationship Id="rId971" Type="http://schemas.openxmlformats.org/officeDocument/2006/relationships/hyperlink" Target="https://yenhoa.yenmo.ninhbinh.gov.vn/" TargetMode="External"/><Relationship Id="rId417" Type="http://schemas.openxmlformats.org/officeDocument/2006/relationships/hyperlink" Target="https://mattran.sonla.gov.vn/content-1548-xa-ngoc-chien-dat-chuan-nong-thon-moi.html" TargetMode="External"/><Relationship Id="rId624" Type="http://schemas.openxmlformats.org/officeDocument/2006/relationships/hyperlink" Target="https://sonla.gov.vn/tin-kinh-te/dong-chi-pho-chu-tich-ubnd-tinh-doi-thoai-voi-nhan-dan-xa-muong-lum-huyen-yen-chau-892179" TargetMode="External"/><Relationship Id="rId831" Type="http://schemas.openxmlformats.org/officeDocument/2006/relationships/hyperlink" Target="https://thanhtra.yenbai.gov.vn/noidung/vanban/Pages/van-ban-dieu-hanh.aspx?ItemID=968" TargetMode="External"/><Relationship Id="rId1047" Type="http://schemas.openxmlformats.org/officeDocument/2006/relationships/hyperlink" Target="https://kimson.ninhbinh.gov.vn/gioi-thieu/xa-kim-dinh" TargetMode="External"/><Relationship Id="rId929" Type="http://schemas.openxmlformats.org/officeDocument/2006/relationships/hyperlink" Target="https://www.facebook.com/3231963353554453" TargetMode="External"/><Relationship Id="rId1114" Type="http://schemas.openxmlformats.org/officeDocument/2006/relationships/hyperlink" Target="https://mongcai.gov.vn/vi-vn/tin/thong-tin-can-bo-cong-chuc-xa-bac-son-p726611-c210255-n733959" TargetMode="External"/><Relationship Id="rId58" Type="http://schemas.openxmlformats.org/officeDocument/2006/relationships/hyperlink" Target="https://www.facebook.com/profile.php?id=100067664864839" TargetMode="External"/><Relationship Id="rId274" Type="http://schemas.openxmlformats.org/officeDocument/2006/relationships/hyperlink" Target="https://www.facebook.com/profile.php?id=100068895768762" TargetMode="External"/><Relationship Id="rId481" Type="http://schemas.openxmlformats.org/officeDocument/2006/relationships/hyperlink" Target="https://qbvptrsonla.gov.vn/Hoat-dong-doan-the/chi-doan-quy-bao-ve-va-phat-trien-rung-to-chuc-cac-hoat-dong-tinh-nguyen-trong-thang-thanh-nien-378161" TargetMode="External"/><Relationship Id="rId702" Type="http://schemas.openxmlformats.org/officeDocument/2006/relationships/hyperlink" Target="https://lucyen.yenbai.gov.vn/Articles/one/Thong-tin-xa-Minh-Xuan" TargetMode="External"/><Relationship Id="rId1125" Type="http://schemas.openxmlformats.org/officeDocument/2006/relationships/hyperlink" Target="https://www.facebook.com/congantinhhoabinh/" TargetMode="External"/><Relationship Id="rId69" Type="http://schemas.openxmlformats.org/officeDocument/2006/relationships/hyperlink" Target="https://www.facebook.com/dabac.caxmuongchieng" TargetMode="External"/><Relationship Id="rId134" Type="http://schemas.openxmlformats.org/officeDocument/2006/relationships/hyperlink" Target="https://www.facebook.com/profile.php?id=100066572415516" TargetMode="External"/><Relationship Id="rId579" Type="http://schemas.openxmlformats.org/officeDocument/2006/relationships/hyperlink" Target="http://chiengsonmocchau.sonla.gov.vn/index.php?module=tochuc&amp;act=view&amp;id=17" TargetMode="External"/><Relationship Id="rId786" Type="http://schemas.openxmlformats.org/officeDocument/2006/relationships/hyperlink" Target="https://www.facebook.com/p/Tu%E1%BB%95i-tr%E1%BA%BB-C%C3%B4ng-an-Ngh%C4%A9a-L%E1%BB%99-100081887170070/" TargetMode="External"/><Relationship Id="rId993" Type="http://schemas.openxmlformats.org/officeDocument/2006/relationships/hyperlink" Target="https://xadoclap.hoabinh.gov.vn/" TargetMode="External"/><Relationship Id="rId341" Type="http://schemas.openxmlformats.org/officeDocument/2006/relationships/hyperlink" Target="https://www.facebook.com/conganxamuongdo" TargetMode="External"/><Relationship Id="rId439" Type="http://schemas.openxmlformats.org/officeDocument/2006/relationships/hyperlink" Target="https://sonla.gov.vn/thong-tin-ket-luan-thanh-tra/ta-xua-thuc-hien-ket-luan-thanh-tra-so-10-kl-ubnd-726476" TargetMode="External"/><Relationship Id="rId646" Type="http://schemas.openxmlformats.org/officeDocument/2006/relationships/hyperlink" Target="https://www.facebook.com/p/C%C3%B4ng-an-ph%C6%B0%E1%BB%9Dng-Y%C3%AAn-Th%E1%BB%8Bnh-TpY%C3%AAn-B%C3%A1i-100066352763035/" TargetMode="External"/><Relationship Id="rId1069" Type="http://schemas.openxmlformats.org/officeDocument/2006/relationships/hyperlink" Target="https://www.facebook.com/p/C%C3%B4ng-an-x%C3%A3-Nu%C3%B4ng-D%C4%83m-100065125834392/" TargetMode="External"/><Relationship Id="rId201" Type="http://schemas.openxmlformats.org/officeDocument/2006/relationships/hyperlink" Target="https://www.facebook.com/profile.php?id=100063708079827" TargetMode="External"/><Relationship Id="rId285" Type="http://schemas.openxmlformats.org/officeDocument/2006/relationships/hyperlink" Target="https://www.facebook.com/profile.php?id=100092704759967" TargetMode="External"/><Relationship Id="rId506" Type="http://schemas.openxmlformats.org/officeDocument/2006/relationships/hyperlink" Target="https://www.facebook.com/p/C%C3%B4ng-an-x%C3%A3-B%E1%BA%AFc-Phong-huy%E1%BB%87n-Ph%C3%B9-Y%C3%AAn-t%E1%BB%89nh-S%C6%A1n-La-100069354649996/" TargetMode="External"/><Relationship Id="rId853" Type="http://schemas.openxmlformats.org/officeDocument/2006/relationships/hyperlink" Target="https://vanchan.yenbai.gov.vn/cac-xa-thi-tran/xa-suoi-giang" TargetMode="External"/><Relationship Id="rId1136" Type="http://schemas.openxmlformats.org/officeDocument/2006/relationships/hyperlink" Target="https://maichau.hoabinh.gov.vn/index.php?option=com_content&amp;amp;view=article&amp;amp;id=202:gi-i-thi-u-ubnd-xa-ba-khan&amp;amp;catid=14:sample-data-articles&amp;amp;Itemid=643&amp;amp;lang=vi" TargetMode="External"/><Relationship Id="rId492" Type="http://schemas.openxmlformats.org/officeDocument/2006/relationships/hyperlink" Target="https://www.facebook.com/tuoitrecongansonla/" TargetMode="External"/><Relationship Id="rId713" Type="http://schemas.openxmlformats.org/officeDocument/2006/relationships/hyperlink" Target="https://lucyen.yenbai.gov.vn/Articles/one/Thong-tin-xa-Dong-Quan" TargetMode="External"/><Relationship Id="rId797" Type="http://schemas.openxmlformats.org/officeDocument/2006/relationships/hyperlink" Target="https://www.facebook.com/100091337613785" TargetMode="External"/><Relationship Id="rId920" Type="http://schemas.openxmlformats.org/officeDocument/2006/relationships/hyperlink" Target="https://yenbinh.yenbai.gov.vn/Articles/one/Thong-tin-xa-Vinh-Kien" TargetMode="External"/><Relationship Id="rId145" Type="http://schemas.openxmlformats.org/officeDocument/2006/relationships/hyperlink" Target="https://www.facebook.com/profile.php?id=100066506661701" TargetMode="External"/><Relationship Id="rId352" Type="http://schemas.openxmlformats.org/officeDocument/2006/relationships/hyperlink" Target="https://www.facebook.com/profile.php?id=100069297526108" TargetMode="External"/><Relationship Id="rId212" Type="http://schemas.openxmlformats.org/officeDocument/2006/relationships/hyperlink" Target="https://www.facebook.com/profile.php?id=100079038847549" TargetMode="External"/><Relationship Id="rId657" Type="http://schemas.openxmlformats.org/officeDocument/2006/relationships/hyperlink" Target="https://nguyenphuc.thanhphoyenbai.yenbai.gov.vn/" TargetMode="External"/><Relationship Id="rId864" Type="http://schemas.openxmlformats.org/officeDocument/2006/relationships/hyperlink" Target="https://nghialo.yenbai.gov.vn/xa-phuong/xa-thanh-luong" TargetMode="External"/><Relationship Id="rId296" Type="http://schemas.openxmlformats.org/officeDocument/2006/relationships/hyperlink" Target="https://www.facebook.com/profile.php?id=61550702516081" TargetMode="External"/><Relationship Id="rId517" Type="http://schemas.openxmlformats.org/officeDocument/2006/relationships/hyperlink" Target="https://www.facebook.com/ConganxaTanLapMocChau/" TargetMode="External"/><Relationship Id="rId724" Type="http://schemas.openxmlformats.org/officeDocument/2006/relationships/hyperlink" Target="https://lucyen.yenbai.gov.vn/xa-phuong/Xa-Trung-Tam" TargetMode="External"/><Relationship Id="rId931" Type="http://schemas.openxmlformats.org/officeDocument/2006/relationships/hyperlink" Target="https://www.facebook.com/p/C%C3%B4ng-an-ph%C6%B0%E1%BB%9Dng-T%C3%A2n-Ho%C3%A0-TP-Ho%C3%A0-B%C3%ACnh-100071089855612/" TargetMode="External"/><Relationship Id="rId1147" Type="http://schemas.openxmlformats.org/officeDocument/2006/relationships/hyperlink" Target="https://www.facebook.com/p/C%C3%B4ng-an-x%C3%A3-N%C3%A0-Ph%C3%B2n-Mai-Ch%C3%A2u-100077426923813/" TargetMode="External"/><Relationship Id="rId60" Type="http://schemas.openxmlformats.org/officeDocument/2006/relationships/hyperlink" Target="https://www.facebook.com/profile.php?id=100070868718652" TargetMode="External"/><Relationship Id="rId156" Type="http://schemas.openxmlformats.org/officeDocument/2006/relationships/hyperlink" Target="https://www.facebook.com/profile.php?id=100066803736834" TargetMode="External"/><Relationship Id="rId363" Type="http://schemas.openxmlformats.org/officeDocument/2006/relationships/hyperlink" Target="https://www.facebook.com/caxmuongkhoa" TargetMode="External"/><Relationship Id="rId570" Type="http://schemas.openxmlformats.org/officeDocument/2006/relationships/hyperlink" Target="https://stttt.dienbien.gov.vn/vi/about/danh-sach-nguoi-phat-ngon-tinh-dien-bien-nam-2018.html" TargetMode="External"/><Relationship Id="rId1007" Type="http://schemas.openxmlformats.org/officeDocument/2006/relationships/hyperlink" Target="https://luongson.hoabinh.gov.vn/" TargetMode="External"/><Relationship Id="rId223" Type="http://schemas.openxmlformats.org/officeDocument/2006/relationships/hyperlink" Target="https://www.facebook.com/profile.php?id=100065344816176" TargetMode="External"/><Relationship Id="rId430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668" Type="http://schemas.openxmlformats.org/officeDocument/2006/relationships/hyperlink" Target="https://gioiphien.thanhphoyenbai.yenbai.gov.vn/" TargetMode="External"/><Relationship Id="rId875" Type="http://schemas.openxmlformats.org/officeDocument/2006/relationships/hyperlink" Target="https://vanchan.yenbai.gov.vn/cac-xa-thi-tran/xa-cat-thinh" TargetMode="External"/><Relationship Id="rId1060" Type="http://schemas.openxmlformats.org/officeDocument/2006/relationships/hyperlink" Target="https://donghy.thainguyen.gov.vn/xa-nam-hoa" TargetMode="External"/><Relationship Id="rId18" Type="http://schemas.openxmlformats.org/officeDocument/2006/relationships/hyperlink" Target="https://www.facebook.com/profile.php?id=100067084720761" TargetMode="External"/><Relationship Id="rId528" Type="http://schemas.openxmlformats.org/officeDocument/2006/relationships/hyperlink" Target="https://sonla.gov.vn/4/469/61812/550605/xay-dung-nong-thon-moi/xa-muong-sang-huyen-moc-chau-nang-cao-thu-nhap-cho-nhan-dan-tu-xay-dung-nong-thon-moi" TargetMode="External"/><Relationship Id="rId735" Type="http://schemas.openxmlformats.org/officeDocument/2006/relationships/hyperlink" Target="https://www.facebook.com/conganxatanhuongyenbinh/" TargetMode="External"/><Relationship Id="rId942" Type="http://schemas.openxmlformats.org/officeDocument/2006/relationships/hyperlink" Target="https://www.facebook.com/congantinhhoabinh/" TargetMode="External"/><Relationship Id="rId1158" Type="http://schemas.openxmlformats.org/officeDocument/2006/relationships/hyperlink" Target="https://www.facebook.com/p/Tu%E1%BB%95i-tr%E1%BA%BB-C%C3%B4ng-an-huy%E1%BB%87n-%C4%90%C3%A0-B%E1%BA%AFc-100064551649842/" TargetMode="External"/><Relationship Id="rId167" Type="http://schemas.openxmlformats.org/officeDocument/2006/relationships/hyperlink" Target="https://www.facebook.com/profile.php?id=100068615515824" TargetMode="External"/><Relationship Id="rId374" Type="http://schemas.openxmlformats.org/officeDocument/2006/relationships/hyperlink" Target="https://www.facebook.com/profile.php?id=100071891919775" TargetMode="External"/><Relationship Id="rId581" Type="http://schemas.openxmlformats.org/officeDocument/2006/relationships/hyperlink" Target="https://sonla.gov.vn/thong-tin-tu-so-nganh-dia-phuong/ngay-hoi-diem-toan-dan-bao-ve-antq-nam-2024-tai-xa-phieng-pan-825130" TargetMode="External"/><Relationship Id="rId1018" Type="http://schemas.openxmlformats.org/officeDocument/2006/relationships/hyperlink" Target="https://www.facebook.com/p/C%C3%B4ng-an-x%C3%A3-Cao-Th%E1%BA%AFng-100068231478419/" TargetMode="External"/><Relationship Id="rId71" Type="http://schemas.openxmlformats.org/officeDocument/2006/relationships/hyperlink" Target="https://www.facebook.com/profile.php?id=100064551649842" TargetMode="External"/><Relationship Id="rId234" Type="http://schemas.openxmlformats.org/officeDocument/2006/relationships/hyperlink" Target="https://www.facebook.com/profile.php?id=100067402020480" TargetMode="External"/><Relationship Id="rId679" Type="http://schemas.openxmlformats.org/officeDocument/2006/relationships/hyperlink" Target="https://nghialo.yenbai.gov.vn/xa-phuong/phuong-tan-an" TargetMode="External"/><Relationship Id="rId802" Type="http://schemas.openxmlformats.org/officeDocument/2006/relationships/hyperlink" Target="https://www.facebook.com/p/Tu%E1%BB%95i-tr%E1%BA%BB-C%C3%B4ng-an-Ngh%C4%A9a-L%E1%BB%99-100081887170070/" TargetMode="External"/><Relationship Id="rId886" Type="http://schemas.openxmlformats.org/officeDocument/2006/relationships/hyperlink" Target="https://www.facebook.com/tuoitreconganhuyenvanquan/" TargetMode="External"/><Relationship Id="rId2" Type="http://schemas.openxmlformats.org/officeDocument/2006/relationships/hyperlink" Target="https://www.facebook.com/profile.php?id=100069871560787" TargetMode="External"/><Relationship Id="rId29" Type="http://schemas.openxmlformats.org/officeDocument/2006/relationships/hyperlink" Target="https://www.facebook.com/profile.php?id=100066834031540" TargetMode="External"/><Relationship Id="rId441" Type="http://schemas.openxmlformats.org/officeDocument/2006/relationships/hyperlink" Target="https://hangdong.bacyen.sonla.gov.vn/hoat-dong-hdnd-ubnd" TargetMode="External"/><Relationship Id="rId539" Type="http://schemas.openxmlformats.org/officeDocument/2006/relationships/hyperlink" Target="https://yenchau.sonla.gov.vn/?pageid=31385&amp;p_steering=95420" TargetMode="External"/><Relationship Id="rId746" Type="http://schemas.openxmlformats.org/officeDocument/2006/relationships/hyperlink" Target="https://vanyen.yenbai.gov.vn/to-chuc-bo-may/cac-xa-thi-tran/?UserKey=Xa-Ngoi-A" TargetMode="External"/><Relationship Id="rId1071" Type="http://schemas.openxmlformats.org/officeDocument/2006/relationships/hyperlink" Target="https://www.facebook.com/ConganCaoPhong.net/" TargetMode="External"/><Relationship Id="rId1169" Type="http://schemas.openxmlformats.org/officeDocument/2006/relationships/hyperlink" Target="https://www.facebook.com/p/C%C3%B4ng-an-x%C3%A3-Tu%C3%A2n-%C4%90%E1%BA%A1o-100069871560787/" TargetMode="External"/><Relationship Id="rId178" Type="http://schemas.openxmlformats.org/officeDocument/2006/relationships/hyperlink" Target="https://www.facebook.com/profile.php?id=100091656182605" TargetMode="External"/><Relationship Id="rId301" Type="http://schemas.openxmlformats.org/officeDocument/2006/relationships/hyperlink" Target="https://www.facebook.com/profile.php?id=100069579071330" TargetMode="External"/><Relationship Id="rId953" Type="http://schemas.openxmlformats.org/officeDocument/2006/relationships/hyperlink" Target="https://xananhnghe.hoabinh.gov.vn/" TargetMode="External"/><Relationship Id="rId1029" Type="http://schemas.openxmlformats.org/officeDocument/2006/relationships/hyperlink" Target="https://binhson.quangngai.gov.vn/" TargetMode="External"/><Relationship Id="rId82" Type="http://schemas.openxmlformats.org/officeDocument/2006/relationships/hyperlink" Target="https://www.facebook.com/conganxahanda" TargetMode="External"/><Relationship Id="rId385" Type="http://schemas.openxmlformats.org/officeDocument/2006/relationships/hyperlink" Target="https://www.facebook.com/profile.php?id=100067044605467" TargetMode="External"/><Relationship Id="rId592" Type="http://schemas.openxmlformats.org/officeDocument/2006/relationships/hyperlink" Target="https://congbao.sonla.gov.vn/congbao.nsf/CD90B592AE60E70547258BD600100F90/$file/QD%202404.pdf" TargetMode="External"/><Relationship Id="rId606" Type="http://schemas.openxmlformats.org/officeDocument/2006/relationships/hyperlink" Target="https://sonla.gov.vn/4/469/61723/624703/tin-kinh-te/nong-dan-chieng-khoong-doan-ket-giup-nhau-phat-trien-kinh-te" TargetMode="External"/><Relationship Id="rId813" Type="http://schemas.openxmlformats.org/officeDocument/2006/relationships/hyperlink" Target="https://www.facebook.com/p/C%C3%B4ng-an-x%C3%A3-H%C6%B0ng-Kh%C3%A1nh-100081934204653/" TargetMode="External"/><Relationship Id="rId245" Type="http://schemas.openxmlformats.org/officeDocument/2006/relationships/hyperlink" Target="https://www.facebook.com/profile.php?id=100091938516726" TargetMode="External"/><Relationship Id="rId452" Type="http://schemas.openxmlformats.org/officeDocument/2006/relationships/hyperlink" Target="https://www.facebook.com/tuoitrecongansonla/" TargetMode="External"/><Relationship Id="rId897" Type="http://schemas.openxmlformats.org/officeDocument/2006/relationships/hyperlink" Target="https://yenbinh.yenbai.gov.vn/Articles/one/Thong-tin-xa-Ngoc-Chan" TargetMode="External"/><Relationship Id="rId1082" Type="http://schemas.openxmlformats.org/officeDocument/2006/relationships/hyperlink" Target="https://xatayphong.hoabinh.gov.vn/" TargetMode="External"/><Relationship Id="rId105" Type="http://schemas.openxmlformats.org/officeDocument/2006/relationships/hyperlink" Target="https://www.facebook.com/profile.php?id=100077164596170" TargetMode="External"/><Relationship Id="rId312" Type="http://schemas.openxmlformats.org/officeDocument/2006/relationships/hyperlink" Target="https://www.facebook.com/profile.php?id=100072188300088" TargetMode="External"/><Relationship Id="rId757" Type="http://schemas.openxmlformats.org/officeDocument/2006/relationships/hyperlink" Target="https://www.facebook.com/p/Tu%E1%BB%95i-tr%E1%BA%BB-C%C3%B4ng-an-th%E1%BB%8B-x%C3%A3-S%C6%A1n-T%C3%A2y-100040884909606/" TargetMode="External"/><Relationship Id="rId964" Type="http://schemas.openxmlformats.org/officeDocument/2006/relationships/hyperlink" Target="https://xadongruong.hoabinh.gov.vn/" TargetMode="External"/><Relationship Id="rId93" Type="http://schemas.openxmlformats.org/officeDocument/2006/relationships/hyperlink" Target="https://www.facebook.com/profile.php?id=100068203065659" TargetMode="External"/><Relationship Id="rId189" Type="http://schemas.openxmlformats.org/officeDocument/2006/relationships/hyperlink" Target="https://www.facebook.com/profile.php?id=100066808790766" TargetMode="External"/><Relationship Id="rId396" Type="http://schemas.openxmlformats.org/officeDocument/2006/relationships/hyperlink" Target="https://sopcop.sonla.gov.vn/hoi-dap" TargetMode="External"/><Relationship Id="rId617" Type="http://schemas.openxmlformats.org/officeDocument/2006/relationships/hyperlink" Target="https://sopcop.sonla.gov.vn/1390/43531/77595/gioi-thieu" TargetMode="External"/><Relationship Id="rId824" Type="http://schemas.openxmlformats.org/officeDocument/2006/relationships/hyperlink" Target="https://tramtau.yenbai.gov.vn/" TargetMode="External"/><Relationship Id="rId256" Type="http://schemas.openxmlformats.org/officeDocument/2006/relationships/hyperlink" Target="https://www.facebook.com/profile.php?id=100080294753297" TargetMode="External"/><Relationship Id="rId463" Type="http://schemas.openxmlformats.org/officeDocument/2006/relationships/hyperlink" Target="https://www.facebook.com/tuoitrecongansonla/" TargetMode="External"/><Relationship Id="rId670" Type="http://schemas.openxmlformats.org/officeDocument/2006/relationships/hyperlink" Target="https://thanhphoyenbai.yenbai.gov.vn/" TargetMode="External"/><Relationship Id="rId1093" Type="http://schemas.openxmlformats.org/officeDocument/2006/relationships/hyperlink" Target="https://www.hoabinh.gov.vn/tin-chi-tiet/-/bai-viet/chuyen-muc-dich-su-dung-dat-giao-dat-va-cho-cong-ty-tnhh-khu-do-thi-muong-khen-thue-dat-dot-3-de-thuc-hien-du-an-khu-dan-cu-thi-tran-muong-khen-tai-thi-tran-man-duc-huyen-tan-lac-48888-1383.html" TargetMode="External"/><Relationship Id="rId1107" Type="http://schemas.openxmlformats.org/officeDocument/2006/relationships/hyperlink" Target="https://luongson.hoabinh.gov.vn/" TargetMode="External"/><Relationship Id="rId116" Type="http://schemas.openxmlformats.org/officeDocument/2006/relationships/hyperlink" Target="https://www.facebook.com/caxphunham" TargetMode="External"/><Relationship Id="rId323" Type="http://schemas.openxmlformats.org/officeDocument/2006/relationships/hyperlink" Target="https://www.facebook.com/conganxachienghac" TargetMode="External"/><Relationship Id="rId530" Type="http://schemas.openxmlformats.org/officeDocument/2006/relationships/hyperlink" Target="https://www.quangninh.gov.vn/" TargetMode="External"/><Relationship Id="rId768" Type="http://schemas.openxmlformats.org/officeDocument/2006/relationships/hyperlink" Target="https://www.facebook.com/anttnahau/" TargetMode="External"/><Relationship Id="rId975" Type="http://schemas.openxmlformats.org/officeDocument/2006/relationships/hyperlink" Target="https://xahoason.hoabinh.gov.vn/" TargetMode="External"/><Relationship Id="rId1160" Type="http://schemas.openxmlformats.org/officeDocument/2006/relationships/hyperlink" Target="https://www.hoabinh.gov.vn/tin-chi-tiet/-/bai-viet/van-mai-on-nhan-danh-hieu-xa-at-chuan-nong-thon-moi-13790-1218.html" TargetMode="External"/><Relationship Id="rId20" Type="http://schemas.openxmlformats.org/officeDocument/2006/relationships/hyperlink" Target="https://www.facebook.com/profile.php?id=100080940760679" TargetMode="External"/><Relationship Id="rId628" Type="http://schemas.openxmlformats.org/officeDocument/2006/relationships/hyperlink" Target="https://www.facebook.com/conganlienhoa/" TargetMode="External"/><Relationship Id="rId835" Type="http://schemas.openxmlformats.org/officeDocument/2006/relationships/hyperlink" Target="https://vanchan.yenbai.gov.vn/cac-xa-thi-tran/thi-tran-lien-son" TargetMode="External"/><Relationship Id="rId267" Type="http://schemas.openxmlformats.org/officeDocument/2006/relationships/hyperlink" Target="https://www.facebook.com/profile.php?id=100061828277843" TargetMode="External"/><Relationship Id="rId474" Type="http://schemas.openxmlformats.org/officeDocument/2006/relationships/hyperlink" Target="https://giaphu.phuyen.sonla.gov.vn/uy-ban-nhan-dan/lanh-dao-dang-uy-hdnd-ubnd-va-mot-so-ban-nganh-doan-the-xa-cung-lanh-dao-ubnd-huyen-tham-quan-mo-893033" TargetMode="External"/><Relationship Id="rId1020" Type="http://schemas.openxmlformats.org/officeDocument/2006/relationships/hyperlink" Target="https://www.facebook.com/p/Tu%E1%BB%95i-tr%E1%BA%BB-ph%C3%B2ng-CSC%C4%90-C%C3%B4ng-an-t%E1%BB%89nh-Ho%C3%A0-B%C3%ACnh-100077598099489/" TargetMode="External"/><Relationship Id="rId1118" Type="http://schemas.openxmlformats.org/officeDocument/2006/relationships/hyperlink" Target="https://donghy.thainguyen.gov.vn/xa-nam-hoa" TargetMode="External"/><Relationship Id="rId127" Type="http://schemas.openxmlformats.org/officeDocument/2006/relationships/hyperlink" Target="https://www.facebook.com/profile.php?id=100069240818382" TargetMode="External"/><Relationship Id="rId681" Type="http://schemas.openxmlformats.org/officeDocument/2006/relationships/hyperlink" Target="https://nghialo.yenbai.gov.vn/xa-phuong/phuong-cau-thia" TargetMode="External"/><Relationship Id="rId779" Type="http://schemas.openxmlformats.org/officeDocument/2006/relationships/hyperlink" Target="https://mucangchai.yenbai.gov.vn/news/tin-moi/?UserKey=Dong-chi-Duong-Van-Tien---Chu-tich-UBND-tinh-chuc-tet-nhan-dan-xa-La-Pan-Tan&amp;PageIndex=21" TargetMode="External"/><Relationship Id="rId902" Type="http://schemas.openxmlformats.org/officeDocument/2006/relationships/hyperlink" Target="https://yenbinh.yenbai.gov.vn/Articles/one/Thong-tin-xa-Bao-Ai" TargetMode="External"/><Relationship Id="rId986" Type="http://schemas.openxmlformats.org/officeDocument/2006/relationships/hyperlink" Target="https://www.hoabinh.gov.vn/tin-chi-tiet/-/bai-viet/-oan-bqh-tinh-tiep-xuc-cu-tri-xa-phuc-tien-yen-quang-cua-huyen-ky-son-33677-1475.html" TargetMode="External"/><Relationship Id="rId31" Type="http://schemas.openxmlformats.org/officeDocument/2006/relationships/hyperlink" Target="https://www.facebook.com/profile.php?id=100065498379369" TargetMode="External"/><Relationship Id="rId334" Type="http://schemas.openxmlformats.org/officeDocument/2006/relationships/hyperlink" Target="https://www.facebook.com/profile.php?id=100069499724470" TargetMode="External"/><Relationship Id="rId541" Type="http://schemas.openxmlformats.org/officeDocument/2006/relationships/hyperlink" Target="http://chienghacmocchau.sonla.gov.vn/" TargetMode="External"/><Relationship Id="rId639" Type="http://schemas.openxmlformats.org/officeDocument/2006/relationships/hyperlink" Target="https://vanho.sonla.gov.vn/" TargetMode="External"/><Relationship Id="rId1171" Type="http://schemas.openxmlformats.org/officeDocument/2006/relationships/hyperlink" Target="https://xavannghia.hoabinh.gov.vn/" TargetMode="External"/><Relationship Id="rId180" Type="http://schemas.openxmlformats.org/officeDocument/2006/relationships/hyperlink" Target="https://www.facebook.com/profile.php?id=100067181054875" TargetMode="External"/><Relationship Id="rId278" Type="http://schemas.openxmlformats.org/officeDocument/2006/relationships/hyperlink" Target="https://www.facebook.com/profile.php?id=100076322646702" TargetMode="External"/><Relationship Id="rId401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846" Type="http://schemas.openxmlformats.org/officeDocument/2006/relationships/hyperlink" Target="https://www.facebook.com/p/Tu%E1%BB%95i-tr%E1%BA%BB-C%C3%B4ng-an-Ngh%C4%A9a-L%E1%BB%99-100081887170070/" TargetMode="External"/><Relationship Id="rId1031" Type="http://schemas.openxmlformats.org/officeDocument/2006/relationships/hyperlink" Target="https://www.hoabinh.gov.vn/tin-chi-tiet/-/bai-viet/dau-gia-quyen-su-dung-dat-thuc-hien-du-an-khu-nha-o-xom-bai-chao-xa-tu-son-huyen-kim-boi-47678-1631.html" TargetMode="External"/><Relationship Id="rId1129" Type="http://schemas.openxmlformats.org/officeDocument/2006/relationships/hyperlink" Target="https://maichau.hoabinh.gov.vn/index.php?option=com_content&amp;amp;view=article&amp;amp;id=202:gi-i-thi-u-ubnd-xa-ba-khan&amp;amp;catid=14:sample-data-articles&amp;amp;Itemid=643&amp;amp;lang=vi" TargetMode="External"/><Relationship Id="rId485" Type="http://schemas.openxmlformats.org/officeDocument/2006/relationships/hyperlink" Target="https://www.facebook.com/tuoitrecongansonla/" TargetMode="External"/><Relationship Id="rId692" Type="http://schemas.openxmlformats.org/officeDocument/2006/relationships/hyperlink" Target="https://www.facebook.com/p/C%C3%B4ng-an-x%C3%A3-Kh%C3%A1nh-Thi%E1%BB%87n-100069704581551/?locale=tr_TR" TargetMode="External"/><Relationship Id="rId706" Type="http://schemas.openxmlformats.org/officeDocument/2006/relationships/hyperlink" Target="https://yenthang.namdinh.gov.vn/uy-ban-nhan-dan/ubnd-xa-yen-thang-218106" TargetMode="External"/><Relationship Id="rId913" Type="http://schemas.openxmlformats.org/officeDocument/2006/relationships/hyperlink" Target="https://yenbinh.yenbai.gov.vn/Articles/one/Thong-tin-xa-Tan-Huong" TargetMode="External"/><Relationship Id="rId42" Type="http://schemas.openxmlformats.org/officeDocument/2006/relationships/hyperlink" Target="https://www.facebook.com/profile.php?id=100071659052865" TargetMode="External"/><Relationship Id="rId138" Type="http://schemas.openxmlformats.org/officeDocument/2006/relationships/hyperlink" Target="https://www.facebook.com/profile.php?id=100065216691828" TargetMode="External"/><Relationship Id="rId345" Type="http://schemas.openxmlformats.org/officeDocument/2006/relationships/hyperlink" Target="https://www.facebook.com/profile.php?id=100071167916873" TargetMode="External"/><Relationship Id="rId552" Type="http://schemas.openxmlformats.org/officeDocument/2006/relationships/hyperlink" Target="https://sonla.gov.vn/tin-chinh-tri/dong-chi-chu-tich-ubnd-huyen-yen-chau-lam-viec-tai-xa-chieng-tuong-825999" TargetMode="External"/><Relationship Id="rId997" Type="http://schemas.openxmlformats.org/officeDocument/2006/relationships/hyperlink" Target="https://xalamson.hoabinh.gov.vn/" TargetMode="External"/><Relationship Id="rId191" Type="http://schemas.openxmlformats.org/officeDocument/2006/relationships/hyperlink" Target="https://www.facebook.com/profile.php?id=100066478945818" TargetMode="External"/><Relationship Id="rId205" Type="http://schemas.openxmlformats.org/officeDocument/2006/relationships/hyperlink" Target="https://www.facebook.com/profile.php?id=100067585740322" TargetMode="External"/><Relationship Id="rId412" Type="http://schemas.openxmlformats.org/officeDocument/2006/relationships/hyperlink" Target="https://www.facebook.com/tuoitrecongansonla/" TargetMode="External"/><Relationship Id="rId857" Type="http://schemas.openxmlformats.org/officeDocument/2006/relationships/hyperlink" Target="https://nghialo.yenbai.gov.vn/xa-phuong/xa-phu-nham" TargetMode="External"/><Relationship Id="rId1042" Type="http://schemas.openxmlformats.org/officeDocument/2006/relationships/hyperlink" Target="https://www.facebook.com/Vinhdong05026/" TargetMode="External"/><Relationship Id="rId289" Type="http://schemas.openxmlformats.org/officeDocument/2006/relationships/hyperlink" Target="https://www.facebook.com/profile.php?id=100090862144677" TargetMode="External"/><Relationship Id="rId496" Type="http://schemas.openxmlformats.org/officeDocument/2006/relationships/hyperlink" Target="https://www.facebook.com/tuoitrecongansonla/" TargetMode="External"/><Relationship Id="rId717" Type="http://schemas.openxmlformats.org/officeDocument/2006/relationships/hyperlink" Target="https://www.facebook.com/p/C%C3%B4ng-an-x%C3%A3-Tr%C3%BAc-L%C3%A2u-100069220479532/" TargetMode="External"/><Relationship Id="rId924" Type="http://schemas.openxmlformats.org/officeDocument/2006/relationships/hyperlink" Target="https://yenbinh.yenbai.gov.vn/Articles/one/Thong-tin-xa-Han-Da" TargetMode="External"/><Relationship Id="rId53" Type="http://schemas.openxmlformats.org/officeDocument/2006/relationships/hyperlink" Target="https://www.facebook.com/profile.php?id=100069019728537" TargetMode="External"/><Relationship Id="rId149" Type="http://schemas.openxmlformats.org/officeDocument/2006/relationships/hyperlink" Target="https://www.facebook.com/profile.php?id=100063708079827" TargetMode="External"/><Relationship Id="rId356" Type="http://schemas.openxmlformats.org/officeDocument/2006/relationships/hyperlink" Target="https://www.facebook.com/conganhuyenphuyen" TargetMode="External"/><Relationship Id="rId563" Type="http://schemas.openxmlformats.org/officeDocument/2006/relationships/hyperlink" Target="https://sonla.gov.vn/tin-chinh-tri/chu-tich-hdnd-huyen-doi-thoai-voi-nhan-dan-cum-xa-chieng-ban-chieng-mung-hat-lot-muong-bon-737500" TargetMode="External"/><Relationship Id="rId770" Type="http://schemas.openxmlformats.org/officeDocument/2006/relationships/hyperlink" Target="https://mucangchai.yenbai.gov.vn/" TargetMode="External"/><Relationship Id="rId216" Type="http://schemas.openxmlformats.org/officeDocument/2006/relationships/hyperlink" Target="https://www.facebook.com/profile.php?id=100069704581551" TargetMode="External"/><Relationship Id="rId423" Type="http://schemas.openxmlformats.org/officeDocument/2006/relationships/hyperlink" Target="http://chiengsonmocchau.sonla.gov.vn/index.php?module=tochuc&amp;act=view&amp;id=17" TargetMode="External"/><Relationship Id="rId868" Type="http://schemas.openxmlformats.org/officeDocument/2006/relationships/hyperlink" Target="https://nghialo.yenbai.gov.vn/xa-phuong/xa-phuc-son" TargetMode="External"/><Relationship Id="rId1053" Type="http://schemas.openxmlformats.org/officeDocument/2006/relationships/hyperlink" Target="https://www.facebook.com/p/C%C3%B4ng-an-x%C3%A3-Kim-B%C3%B4i-100065479419555/" TargetMode="External"/><Relationship Id="rId630" Type="http://schemas.openxmlformats.org/officeDocument/2006/relationships/hyperlink" Target="https://www.facebook.com/p/UBND-x%C3%A3-T%C3%B4-M%C3%BAa-100057380593082/" TargetMode="External"/><Relationship Id="rId728" Type="http://schemas.openxmlformats.org/officeDocument/2006/relationships/hyperlink" Target="https://vanyen.yenbai.gov.vn/to-chuc-bo-may/cac-xa-thi-tran/?UserKey=Xa-Lang-Thip" TargetMode="External"/><Relationship Id="rId935" Type="http://schemas.openxmlformats.org/officeDocument/2006/relationships/hyperlink" Target="https://phuonghuunghi.hoabinh.gov.vn/" TargetMode="External"/><Relationship Id="rId64" Type="http://schemas.openxmlformats.org/officeDocument/2006/relationships/hyperlink" Target="https://www.facebook.com/profile.php?id=100066795107108" TargetMode="External"/><Relationship Id="rId367" Type="http://schemas.openxmlformats.org/officeDocument/2006/relationships/hyperlink" Target="https://www.facebook.com/conganxahangdong" TargetMode="External"/><Relationship Id="rId574" Type="http://schemas.openxmlformats.org/officeDocument/2006/relationships/hyperlink" Target="https://www.facebook.com/p/C%C3%B4ng-an-x%C3%A3-Phi%C3%AAng-C%E1%BA%B1m-huy%E1%BB%87n-Mai-S%C6%A1n-t%E1%BB%89nh-S%C6%A1n-La-100081656375955/" TargetMode="External"/><Relationship Id="rId1120" Type="http://schemas.openxmlformats.org/officeDocument/2006/relationships/hyperlink" Target="https://xaloson.hoabinh.gov.vn/" TargetMode="External"/><Relationship Id="rId227" Type="http://schemas.openxmlformats.org/officeDocument/2006/relationships/hyperlink" Target="https://www.facebook.com/profile.php?id=100092332333706" TargetMode="External"/><Relationship Id="rId781" Type="http://schemas.openxmlformats.org/officeDocument/2006/relationships/hyperlink" Target="https://vienkiemsatyenbai.gov.vn/truc-tiep-kiem-sat-cong-tac-thi-hanh-an-hinh-su-tai-ubnd-xa-che-tao-khao-mang-va-nam-khat/" TargetMode="External"/><Relationship Id="rId879" Type="http://schemas.openxmlformats.org/officeDocument/2006/relationships/hyperlink" Target="https://www.facebook.com/p/C%C3%B4ng-an-x%C3%A3-B%C3%ACnh-Thu%E1%BA%ADn-huy%E1%BB%87n-V%C4%83n-Ch%E1%BA%A5n-t%E1%BB%89nh-Y%C3%AAn-B%C3%A1i-100065198263393/" TargetMode="External"/><Relationship Id="rId434" Type="http://schemas.openxmlformats.org/officeDocument/2006/relationships/hyperlink" Target="https://sonla.gov.vn/dan-so-61780/ban-dan-toc-to-chuc-hoat-dong-tuyen-truyen-nham-giam-thieu-tinh-trang-tao-hon-va-hon-nhan-can-hu-474273" TargetMode="External"/><Relationship Id="rId641" Type="http://schemas.openxmlformats.org/officeDocument/2006/relationships/hyperlink" Target="https://yenchau.sonla.gov.vn/?pageid=31386&amp;p_field=3758" TargetMode="External"/><Relationship Id="rId739" Type="http://schemas.openxmlformats.org/officeDocument/2006/relationships/hyperlink" Target="https://www.facebook.com/p/Tu%E1%BB%95i-tr%E1%BA%BB-C%C3%B4ng-an-Ngh%C4%A9a-L%E1%BB%99-100081887170070/" TargetMode="External"/><Relationship Id="rId1064" Type="http://schemas.openxmlformats.org/officeDocument/2006/relationships/hyperlink" Target="https://www.hoabinh.gov.vn/chi-tiet-van-ban/-/van-ban/quyet-inh-chap-thuan-chu-truong-au-tu-du-an-khu-dan-cu-nong-thon-moi-xa-cuoi-ha-3219" TargetMode="External"/><Relationship Id="rId280" Type="http://schemas.openxmlformats.org/officeDocument/2006/relationships/hyperlink" Target="https://www.facebook.com/conganxapubausongma" TargetMode="External"/><Relationship Id="rId501" Type="http://schemas.openxmlformats.org/officeDocument/2006/relationships/hyperlink" Target="https://sonla.gov.vn/4/467/38179/hoi-dap/" TargetMode="External"/><Relationship Id="rId946" Type="http://schemas.openxmlformats.org/officeDocument/2006/relationships/hyperlink" Target="https://www.hoabinh.gov.vn/" TargetMode="External"/><Relationship Id="rId1131" Type="http://schemas.openxmlformats.org/officeDocument/2006/relationships/hyperlink" Target="https://maichau.hoabinh.gov.vn/index.php?option=com_content&amp;view=article&amp;id=275:gi-i-thi-u-ubnd-xa-pa-co&amp;catid=14&amp;Itemid=672&amp;lang=vi" TargetMode="External"/><Relationship Id="rId75" Type="http://schemas.openxmlformats.org/officeDocument/2006/relationships/hyperlink" Target="https://www.facebook.com/profile.php?id=61550608622734" TargetMode="External"/><Relationship Id="rId140" Type="http://schemas.openxmlformats.org/officeDocument/2006/relationships/hyperlink" Target="https://www.facebook.com/caxvanhoi" TargetMode="External"/><Relationship Id="rId378" Type="http://schemas.openxmlformats.org/officeDocument/2006/relationships/hyperlink" Target="https://www.facebook.com/profile.php?id=100068044073333" TargetMode="External"/><Relationship Id="rId585" Type="http://schemas.openxmlformats.org/officeDocument/2006/relationships/hyperlink" Target="https://muasamcong.mpi.gov.vn/edoc-oldproxy-service/api/download/file/browser?filePath=/WAS/%2Fe-doc%2FBID%2FRESFILE%2F2018%2F11%2F20181142996%2F2157591%2FThong+bao+trung+thau+xi+b%E1%BA%A3n+Lu%E1%BB%93n.docx" TargetMode="External"/><Relationship Id="rId792" Type="http://schemas.openxmlformats.org/officeDocument/2006/relationships/hyperlink" Target="https://tranyen.yenbai.gov.vn/xa-thi-tran/xa-viet-thanh" TargetMode="External"/><Relationship Id="rId806" Type="http://schemas.openxmlformats.org/officeDocument/2006/relationships/hyperlink" Target="https://tranyen.yenbai.gov.vn/xa-thi-tran/xa-bao-hung" TargetMode="External"/><Relationship Id="rId6" Type="http://schemas.openxmlformats.org/officeDocument/2006/relationships/hyperlink" Target="https://www.facebook.com/profile.php?id=100085435997464" TargetMode="External"/><Relationship Id="rId238" Type="http://schemas.openxmlformats.org/officeDocument/2006/relationships/hyperlink" Target="https://www.facebook.com/profile.php?id=100070147893304" TargetMode="External"/><Relationship Id="rId445" Type="http://schemas.openxmlformats.org/officeDocument/2006/relationships/hyperlink" Target="https://chimvan.bacyen.sonla.gov.vn/" TargetMode="External"/><Relationship Id="rId652" Type="http://schemas.openxmlformats.org/officeDocument/2006/relationships/hyperlink" Target="https://www.facebook.com/p/C%C3%B4ng-an-ph%C6%B0%E1%BB%9Dng-Nguy%E1%BB%85n-Th%C3%A1i-H%E1%BB%8Dc-th%C3%A0nh-ph%E1%BB%91-Y%C3%AAn-B%C3%A1i-100070147893304/" TargetMode="External"/><Relationship Id="rId1075" Type="http://schemas.openxmlformats.org/officeDocument/2006/relationships/hyperlink" Target="https://xathungnai.hoabinh.gov.vn/" TargetMode="External"/><Relationship Id="rId291" Type="http://schemas.openxmlformats.org/officeDocument/2006/relationships/hyperlink" Target="https://www.facebook.com/profile.php?id=100075839234612" TargetMode="External"/><Relationship Id="rId305" Type="http://schemas.openxmlformats.org/officeDocument/2006/relationships/hyperlink" Target="https://www.facebook.com/profile.php?id=100069378062392" TargetMode="External"/><Relationship Id="rId512" Type="http://schemas.openxmlformats.org/officeDocument/2006/relationships/hyperlink" Target="http://chiengsonmocchau.sonla.gov.vn/index.php?module=tochuc&amp;act=view&amp;id=17" TargetMode="External"/><Relationship Id="rId957" Type="http://schemas.openxmlformats.org/officeDocument/2006/relationships/hyperlink" Target="https://xamuongchieng.hoabinh.gov.vn/" TargetMode="External"/><Relationship Id="rId1142" Type="http://schemas.openxmlformats.org/officeDocument/2006/relationships/hyperlink" Target="https://www.facebook.com/p/C%C3%B4ng-an-x%C3%A3-T%C3%B2ng-%C4%90%E1%BA%ADu-Huy%E1%BB%87n-Mai-Ch%C3%A2u-H%C3%B2a-B%C3%ACnh-100068696257767/" TargetMode="External"/><Relationship Id="rId86" Type="http://schemas.openxmlformats.org/officeDocument/2006/relationships/hyperlink" Target="https://www.facebook.com/profile.php?id=100066724740859" TargetMode="External"/><Relationship Id="rId151" Type="http://schemas.openxmlformats.org/officeDocument/2006/relationships/hyperlink" Target="https://www.facebook.com/profile.php?id=100069287116001" TargetMode="External"/><Relationship Id="rId389" Type="http://schemas.openxmlformats.org/officeDocument/2006/relationships/hyperlink" Target="https://www.facebook.com/profile.php?id=100094232644434" TargetMode="External"/><Relationship Id="rId596" Type="http://schemas.openxmlformats.org/officeDocument/2006/relationships/hyperlink" Target="https://songma.sonla.gov.vn/nguoi-dan/ban-giao-he-thong-chieu-sang-nang-luong-mat-troi-cho-2-xa-nam-ty-na-nghiu-630383" TargetMode="External"/><Relationship Id="rId817" Type="http://schemas.openxmlformats.org/officeDocument/2006/relationships/hyperlink" Target="https://www.facebook.com/tramtau.ttdt/" TargetMode="External"/><Relationship Id="rId1002" Type="http://schemas.openxmlformats.org/officeDocument/2006/relationships/hyperlink" Target="https://xanhuantrach.hoabinh.gov.vn/" TargetMode="External"/><Relationship Id="rId249" Type="http://schemas.openxmlformats.org/officeDocument/2006/relationships/hyperlink" Target="https://www.facebook.com/profile.php?id=100069299231904" TargetMode="External"/><Relationship Id="rId456" Type="http://schemas.openxmlformats.org/officeDocument/2006/relationships/hyperlink" Target="https://bacyen.sonla.gov.vn/thong-bao-ket-luan-thanh-tra/ket-luan-thanh-tra-cong-tac-quan-ly-dieu-hanh-ngan-sach-doi-voi-uy-ban-nhan-dan-xa-chim-van-tu-n-713185" TargetMode="External"/><Relationship Id="rId663" Type="http://schemas.openxmlformats.org/officeDocument/2006/relationships/hyperlink" Target="http://namcuong.thanhphoyenbai.yenbai.gov.vn/" TargetMode="External"/><Relationship Id="rId870" Type="http://schemas.openxmlformats.org/officeDocument/2006/relationships/hyperlink" Target="https://nghialo.yenbai.gov.vn/xa-phuong/xa-thach-luong" TargetMode="External"/><Relationship Id="rId1086" Type="http://schemas.openxmlformats.org/officeDocument/2006/relationships/hyperlink" Target="https://xadungphong.hoabinh.gov.vn/" TargetMode="External"/><Relationship Id="rId13" Type="http://schemas.openxmlformats.org/officeDocument/2006/relationships/hyperlink" Target="https://www.facebook.com/profile.php?id=100083309446261" TargetMode="External"/><Relationship Id="rId109" Type="http://schemas.openxmlformats.org/officeDocument/2006/relationships/hyperlink" Target="https://www.facebook.com/profile.php?id=100072112368916" TargetMode="External"/><Relationship Id="rId316" Type="http://schemas.openxmlformats.org/officeDocument/2006/relationships/hyperlink" Target="https://www.facebook.com/Conganthitranyenchau" TargetMode="External"/><Relationship Id="rId523" Type="http://schemas.openxmlformats.org/officeDocument/2006/relationships/hyperlink" Target="http://chienghacmocchau.sonla.gov.vn/" TargetMode="External"/><Relationship Id="rId968" Type="http://schemas.openxmlformats.org/officeDocument/2006/relationships/hyperlink" Target="https://xatuly.hoabinh.gov.vn/" TargetMode="External"/><Relationship Id="rId1153" Type="http://schemas.openxmlformats.org/officeDocument/2006/relationships/hyperlink" Target="https://maichau.hoabinh.gov.vn/index.php?option=com_content&amp;view=article&amp;id=204:gi-i-thi-u-ubnd-xa-ba-khan-3&amp;catid=14&amp;Itemid=643&amp;lang=vi" TargetMode="External"/><Relationship Id="rId97" Type="http://schemas.openxmlformats.org/officeDocument/2006/relationships/hyperlink" Target="https://www.facebook.com/conganxangocchan" TargetMode="External"/><Relationship Id="rId730" Type="http://schemas.openxmlformats.org/officeDocument/2006/relationships/hyperlink" Target="https://vanyen.yenbai.gov.vn/to-chuc-bo-may/cac-xa-thi-tran/?UserKey=Xa-Lam-Giang" TargetMode="External"/><Relationship Id="rId828" Type="http://schemas.openxmlformats.org/officeDocument/2006/relationships/hyperlink" Target="https://www.facebook.com/people/C%C3%B4ng-An-x%C3%A3-L%C3%A0ng-Nh%C3%AC-huy%E1%BB%87n-Tr%E1%BA%A1m-T%E1%BA%A5u-t%E1%BB%89nh-Y%C3%AAn-B%C3%A1i/100081421203771/" TargetMode="External"/><Relationship Id="rId1013" Type="http://schemas.openxmlformats.org/officeDocument/2006/relationships/hyperlink" Target="https://tanthanh.vinhlong.gov.vn/" TargetMode="External"/><Relationship Id="rId162" Type="http://schemas.openxmlformats.org/officeDocument/2006/relationships/hyperlink" Target="https://www.facebook.com/profile.php?id=61550486052344" TargetMode="External"/><Relationship Id="rId467" Type="http://schemas.openxmlformats.org/officeDocument/2006/relationships/hyperlink" Target="https://www.facebook.com/tuoitrecongansonla/" TargetMode="External"/><Relationship Id="rId1097" Type="http://schemas.openxmlformats.org/officeDocument/2006/relationships/hyperlink" Target="https://xaphucuong.hoabinh.gov.vn/" TargetMode="External"/><Relationship Id="rId674" Type="http://schemas.openxmlformats.org/officeDocument/2006/relationships/hyperlink" Target="http://vanphu.thanhphoyenbai.yenbai.gov.vn/" TargetMode="External"/><Relationship Id="rId881" Type="http://schemas.openxmlformats.org/officeDocument/2006/relationships/hyperlink" Target="https://www.facebook.com/CAXTBL/?locale=vi_VN" TargetMode="External"/><Relationship Id="rId979" Type="http://schemas.openxmlformats.org/officeDocument/2006/relationships/hyperlink" Target="https://www.hoabinh.gov.vn/tin-chi-tiet/-/bai-viet/cong-bo-benh-dich-ta-lon-chau-phi-tai-xa-vay-nua-huyen-da-bac-tinh-hoa-binh-52395-1388.html" TargetMode="External"/><Relationship Id="rId24" Type="http://schemas.openxmlformats.org/officeDocument/2006/relationships/hyperlink" Target="https://www.facebook.com/profile.php?id=100066519734454" TargetMode="External"/><Relationship Id="rId327" Type="http://schemas.openxmlformats.org/officeDocument/2006/relationships/hyperlink" Target="https://www.facebook.com/ConganxaTanHop" TargetMode="External"/><Relationship Id="rId534" Type="http://schemas.openxmlformats.org/officeDocument/2006/relationships/hyperlink" Target="https://yenchau.sonla.gov.vn/" TargetMode="External"/><Relationship Id="rId741" Type="http://schemas.openxmlformats.org/officeDocument/2006/relationships/hyperlink" Target="https://www.facebook.com/p/Trang-th%C3%B4ng-tin-%C4%91i%E1%BB%87n-t%E1%BB%AD-x%C3%A3-%C4%90%C3%B4ng-Cu%C3%B4ng-100069122272588/" TargetMode="External"/><Relationship Id="rId839" Type="http://schemas.openxmlformats.org/officeDocument/2006/relationships/hyperlink" Target="https://www.facebook.com/p/C%C3%B4ng-An-X%C3%A3-T%C3%BA-L%E1%BB%87-100069240818382/" TargetMode="External"/><Relationship Id="rId1164" Type="http://schemas.openxmlformats.org/officeDocument/2006/relationships/hyperlink" Target="https://xaquyhoa.hoabinh.gov.vn/" TargetMode="External"/><Relationship Id="rId173" Type="http://schemas.openxmlformats.org/officeDocument/2006/relationships/hyperlink" Target="https://www.facebook.com/profile.php?id=100065304047524" TargetMode="External"/><Relationship Id="rId380" Type="http://schemas.openxmlformats.org/officeDocument/2006/relationships/hyperlink" Target="https://www.facebook.com/profile.php?id=100069629062568" TargetMode="External"/><Relationship Id="rId601" Type="http://schemas.openxmlformats.org/officeDocument/2006/relationships/hyperlink" Target="http://chiengsonmocchau.sonla.gov.vn/index.php?module=tochuc&amp;act=view&amp;id=17" TargetMode="External"/><Relationship Id="rId1024" Type="http://schemas.openxmlformats.org/officeDocument/2006/relationships/hyperlink" Target="https://www.facebook.com/p/C%C3%B4ng-an-th%E1%BB%8B-tr%E1%BA%A5n-Bo-100064830018613/" TargetMode="External"/><Relationship Id="rId240" Type="http://schemas.openxmlformats.org/officeDocument/2006/relationships/hyperlink" Target="https://www.facebook.com/profile.php?id=100068122816914" TargetMode="External"/><Relationship Id="rId478" Type="http://schemas.openxmlformats.org/officeDocument/2006/relationships/hyperlink" Target="https://huyha.phuyen.sonla.gov.vn/uy-ban-nhan-dan" TargetMode="External"/><Relationship Id="rId685" Type="http://schemas.openxmlformats.org/officeDocument/2006/relationships/hyperlink" Target="https://nghialo.yenbai.gov.vn/xa-phuong/xa-nghia-phuc" TargetMode="External"/><Relationship Id="rId892" Type="http://schemas.openxmlformats.org/officeDocument/2006/relationships/hyperlink" Target="https://yenbinh.yenbai.gov.vn/Articles/one/Thong-tin-xa-Xuan-Long" TargetMode="External"/><Relationship Id="rId906" Type="http://schemas.openxmlformats.org/officeDocument/2006/relationships/hyperlink" Target="https://www.facebook.com/p/C%C3%B4ng-an-x%C3%A3-M%C3%B4ng-S%C6%A1n-100068917864254/" TargetMode="External"/><Relationship Id="rId35" Type="http://schemas.openxmlformats.org/officeDocument/2006/relationships/hyperlink" Target="https://www.facebook.com/Vinhdong05026" TargetMode="External"/><Relationship Id="rId100" Type="http://schemas.openxmlformats.org/officeDocument/2006/relationships/hyperlink" Target="https://www.facebook.com/cattthacba" TargetMode="External"/><Relationship Id="rId338" Type="http://schemas.openxmlformats.org/officeDocument/2006/relationships/hyperlink" Target="https://www.facebook.com/profile.php?id=100069561543657" TargetMode="External"/><Relationship Id="rId545" Type="http://schemas.openxmlformats.org/officeDocument/2006/relationships/hyperlink" Target="https://yenson.tuyenquang.gov.vn/" TargetMode="External"/><Relationship Id="rId752" Type="http://schemas.openxmlformats.org/officeDocument/2006/relationships/hyperlink" Target="https://tranyen.yenbai.gov.vn/xa-thi-tran/xa-dao-thinh" TargetMode="External"/><Relationship Id="rId184" Type="http://schemas.openxmlformats.org/officeDocument/2006/relationships/hyperlink" Target="https://www.facebook.com/profile.php?id=100066931326370" TargetMode="External"/><Relationship Id="rId391" Type="http://schemas.openxmlformats.org/officeDocument/2006/relationships/hyperlink" Target="https://www.facebook.com/profile.php?id=100076436110425" TargetMode="External"/><Relationship Id="rId405" Type="http://schemas.openxmlformats.org/officeDocument/2006/relationships/hyperlink" Target="http://cosodieutringhienmatuysonla.gov.vn/Bai-viet/Tang-qua-ubnd-xa-muoi-noi-huyen-thuan-chau-1328" TargetMode="External"/><Relationship Id="rId612" Type="http://schemas.openxmlformats.org/officeDocument/2006/relationships/hyperlink" Target="https://www.facebook.com/tuoitrecongansonla/" TargetMode="External"/><Relationship Id="rId1035" Type="http://schemas.openxmlformats.org/officeDocument/2006/relationships/hyperlink" Target="https://www.facebook.com/conganchinhquy/" TargetMode="External"/><Relationship Id="rId251" Type="http://schemas.openxmlformats.org/officeDocument/2006/relationships/hyperlink" Target="https://www.facebook.com/profile.php?id=100090786773156" TargetMode="External"/><Relationship Id="rId489" Type="http://schemas.openxmlformats.org/officeDocument/2006/relationships/hyperlink" Target="https://tuongthuong.phuyen.sonla.gov.vn/doan-thanh-nien/dai-hoi-hoi-lien-hiep-thanh-nien-viet-nam-xa-tuong-thuong-xa-nhiem-ky-2024-2029-821748" TargetMode="External"/><Relationship Id="rId696" Type="http://schemas.openxmlformats.org/officeDocument/2006/relationships/hyperlink" Target="https://yenbai.gov.vn/nongthonmoi/noidung/tintuc/Pages/chi-tiet-tin-tuc.aspx?ItemID=870&amp;l=Tinhoatdong" TargetMode="External"/><Relationship Id="rId917" Type="http://schemas.openxmlformats.org/officeDocument/2006/relationships/hyperlink" Target="https://yenbinh.yenbai.gov.vn/Articles/one/Thong-tin-xa-Vu-Linh" TargetMode="External"/><Relationship Id="rId1102" Type="http://schemas.openxmlformats.org/officeDocument/2006/relationships/hyperlink" Target="https://tanlac.hoabinh.gov.vn/index.php/vi/tin-t-c-s-ki-n/kinh-t/3780-so-tai-chinh-tinh-hoa-binh-lam-viec-voi-dang-uy-ubnd-xa-quyet-chien-huyen-tan-lac" TargetMode="External"/><Relationship Id="rId46" Type="http://schemas.openxmlformats.org/officeDocument/2006/relationships/hyperlink" Target="https://www.facebook.com/profile.php?id=100083773418462" TargetMode="External"/><Relationship Id="rId349" Type="http://schemas.openxmlformats.org/officeDocument/2006/relationships/hyperlink" Target="https://www.facebook.com/profile.php?id=100069494266272" TargetMode="External"/><Relationship Id="rId556" Type="http://schemas.openxmlformats.org/officeDocument/2006/relationships/hyperlink" Target="https://sonla.gov.vn/tin-kinh-te/dong-chi-pho-chu-tich-ubnd-tinh-doi-thoai-voi-nhan-dan-xa-muong-lum-huyen-yen-chau-892179" TargetMode="External"/><Relationship Id="rId763" Type="http://schemas.openxmlformats.org/officeDocument/2006/relationships/hyperlink" Target="https://www.facebook.com/groups/281377316495827/permalink/1195190721781144/" TargetMode="External"/><Relationship Id="rId111" Type="http://schemas.openxmlformats.org/officeDocument/2006/relationships/hyperlink" Target="https://www.facebook.com/profile.php?id=61554143981137" TargetMode="External"/><Relationship Id="rId195" Type="http://schemas.openxmlformats.org/officeDocument/2006/relationships/hyperlink" Target="https://www.facebook.com/profile.php?id=100090915102022" TargetMode="External"/><Relationship Id="rId209" Type="http://schemas.openxmlformats.org/officeDocument/2006/relationships/hyperlink" Target="https://www.facebook.com/profile.php?id=100082027956093" TargetMode="External"/><Relationship Id="rId416" Type="http://schemas.openxmlformats.org/officeDocument/2006/relationships/hyperlink" Target="https://sonla.toaan.gov.vn/webcenter/portal/sonla/chitiettin?dDocName=TAND214354" TargetMode="External"/><Relationship Id="rId970" Type="http://schemas.openxmlformats.org/officeDocument/2006/relationships/hyperlink" Target="https://www.facebook.com/p/C%C3%B4ng-an-x%C3%A3-Y%C3%AAn-Ho%C3%A0-huy%E1%BB%87n-%C4%90%C3%A0-B%E1%BA%AFc-t%E1%BB%89nh-Ho%C3%A0-B%C3%ACnh-100069019728537/" TargetMode="External"/><Relationship Id="rId1046" Type="http://schemas.openxmlformats.org/officeDocument/2006/relationships/hyperlink" Target="https://sonongnghiep.hoabinh.gov.vn/index.php/tin-t-ng-h-p/835-huyan-kim-bai-xa-trung-ba-an-nhan-danh-hiau-xa-at-chuan-nang-than-mai" TargetMode="External"/><Relationship Id="rId623" Type="http://schemas.openxmlformats.org/officeDocument/2006/relationships/hyperlink" Target="https://www.facebook.com/tuoitrecongansonla/" TargetMode="External"/><Relationship Id="rId830" Type="http://schemas.openxmlformats.org/officeDocument/2006/relationships/hyperlink" Target="https://www.facebook.com/p/Tu%E1%BB%95i-tr%E1%BA%BB-C%C3%B4ng-an-Ngh%C4%A9a-L%E1%BB%99-100081887170070/" TargetMode="External"/><Relationship Id="rId928" Type="http://schemas.openxmlformats.org/officeDocument/2006/relationships/hyperlink" Target="https://yenbinh.yenbai.gov.vn/Articles/one/Thong-tin-xa-Dai-Minh" TargetMode="External"/><Relationship Id="rId57" Type="http://schemas.openxmlformats.org/officeDocument/2006/relationships/hyperlink" Target="https://www.facebook.com/profile.php?id=100066961089770" TargetMode="External"/><Relationship Id="rId262" Type="http://schemas.openxmlformats.org/officeDocument/2006/relationships/hyperlink" Target="https://www.facebook.com/profile.php?id=100070365661377" TargetMode="External"/><Relationship Id="rId567" Type="http://schemas.openxmlformats.org/officeDocument/2006/relationships/hyperlink" Target="https://bacyen.sonla.gov.vn/1396/44329/80414/hoi-lien-hiep-phu-nu-xa-chieng-mai" TargetMode="External"/><Relationship Id="rId1113" Type="http://schemas.openxmlformats.org/officeDocument/2006/relationships/hyperlink" Target="https://www.facebook.com/chidoan.congan/?locale=vi_VN" TargetMode="External"/><Relationship Id="rId122" Type="http://schemas.openxmlformats.org/officeDocument/2006/relationships/hyperlink" Target="https://www.facebook.com/profile.php?id=100065603675200" TargetMode="External"/><Relationship Id="rId774" Type="http://schemas.openxmlformats.org/officeDocument/2006/relationships/hyperlink" Target="https://dichvucong.gov.vn/p/home/dvc-tthc-co-quan-chi-tiet.html?id=378816" TargetMode="External"/><Relationship Id="rId981" Type="http://schemas.openxmlformats.org/officeDocument/2006/relationships/hyperlink" Target="https://hopthinh.hiephoa.bacgiang.gov.vn/" TargetMode="External"/><Relationship Id="rId1057" Type="http://schemas.openxmlformats.org/officeDocument/2006/relationships/hyperlink" Target="https://www.facebook.com/p/C%C3%B4ng-an-x%C3%A3-Kim-B%C3%B4i-100065479419555/" TargetMode="External"/><Relationship Id="rId427" Type="http://schemas.openxmlformats.org/officeDocument/2006/relationships/hyperlink" Target="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" TargetMode="External"/><Relationship Id="rId634" Type="http://schemas.openxmlformats.org/officeDocument/2006/relationships/hyperlink" Target="https://yenchau.sonla.gov.vn/?pageid=31386&amp;p_field=3758" TargetMode="External"/><Relationship Id="rId841" Type="http://schemas.openxmlformats.org/officeDocument/2006/relationships/hyperlink" Target="https://yenbai.gov.vn/noidung/vanban/Pages/van-ban-dieu-hanh.aspx?ItemID=4425" TargetMode="External"/><Relationship Id="rId273" Type="http://schemas.openxmlformats.org/officeDocument/2006/relationships/hyperlink" Target="https://www.facebook.com/profile.php?id=100068300289743" TargetMode="External"/><Relationship Id="rId480" Type="http://schemas.openxmlformats.org/officeDocument/2006/relationships/hyperlink" Target="https://sonla.gov.vn/tin-van-hoa-xa-hoi/nhung-thiet-hai-do-anh-huong-bao-so-3-tren-dia-ban-huyen-phu-yen-829956" TargetMode="External"/><Relationship Id="rId701" Type="http://schemas.openxmlformats.org/officeDocument/2006/relationships/hyperlink" Target="https://www.facebook.com/xaNongthonmoiMinhXuan/?locale=vi_VN" TargetMode="External"/><Relationship Id="rId939" Type="http://schemas.openxmlformats.org/officeDocument/2006/relationships/hyperlink" Target="https://www.hoabinh.gov.vn/tin-chi-tiet/-/bai-viet/chuyen-muc-dich-su-dung-dat-va-cho-cong-ty-co-phan-dau-tu-ha-tang-cum-cong-nghiep-hoa-binh-thue-dat-dot-1-thuc-hien-du-an-ha-tang-ky-thuat-cum-cong-nghiep-cham-mat-dan-chu-thanh-pho-hoa-binh-49209-1636.html" TargetMode="External"/><Relationship Id="rId1124" Type="http://schemas.openxmlformats.org/officeDocument/2006/relationships/hyperlink" Target="https://xagiamo.hoabinh.gov.vn/" TargetMode="External"/><Relationship Id="rId68" Type="http://schemas.openxmlformats.org/officeDocument/2006/relationships/hyperlink" Target="https://www.facebook.com/profile.php?id=61554876114822" TargetMode="External"/><Relationship Id="rId133" Type="http://schemas.openxmlformats.org/officeDocument/2006/relationships/hyperlink" Target="https://www.facebook.com/profile.php?id=100081421203771" TargetMode="External"/><Relationship Id="rId340" Type="http://schemas.openxmlformats.org/officeDocument/2006/relationships/hyperlink" Target="https://www.facebook.com/profile.php?id=100069712266213" TargetMode="External"/><Relationship Id="rId578" Type="http://schemas.openxmlformats.org/officeDocument/2006/relationships/hyperlink" Target="https://bacyen.sonla.gov.vn/1394/44065/77776/654995/chinh-tri/ngay-23-thang-10-nam-2022-xa-chieng-kheo-to-chuc-bau-tin-nhiem-truong-ban-pho-ban-nhiem-ky-2023-" TargetMode="External"/><Relationship Id="rId785" Type="http://schemas.openxmlformats.org/officeDocument/2006/relationships/hyperlink" Target="https://tranyen.yenbai.gov.vn/xa-thi-tran/thi-tran-co-phuc" TargetMode="External"/><Relationship Id="rId992" Type="http://schemas.openxmlformats.org/officeDocument/2006/relationships/hyperlink" Target="https://www.facebook.com/198115608506948" TargetMode="External"/><Relationship Id="rId200" Type="http://schemas.openxmlformats.org/officeDocument/2006/relationships/hyperlink" Target="https://www.facebook.com/profile.php?id=100069220479532" TargetMode="External"/><Relationship Id="rId438" Type="http://schemas.openxmlformats.org/officeDocument/2006/relationships/hyperlink" Target="https://ubdt.gov.vn/tin-tuc/tin-hoat-dong/uy-ban-dan-toc-voi-dia-phuong/uy-ban-dan-toc-trien-khai-du-an-bao-ve-moi-truong-tai-xa-xim-vang-nam-2016.htm" TargetMode="External"/><Relationship Id="rId645" Type="http://schemas.openxmlformats.org/officeDocument/2006/relationships/hyperlink" Target="https://congan.sonla.gov.vn/cong-an-tinh-son-la-trien-khai-ke-hoach-phu-trach-giup-do-xa-tan-xuan-huyen-van-ho-giai-doan-2021-2026/" TargetMode="External"/><Relationship Id="rId852" Type="http://schemas.openxmlformats.org/officeDocument/2006/relationships/hyperlink" Target="https://vanchan.yenbai.gov.vn/cac-xa-thi-tran/xa-suoi-quyen" TargetMode="External"/><Relationship Id="rId1068" Type="http://schemas.openxmlformats.org/officeDocument/2006/relationships/hyperlink" Target="https://xamyhoa.hoabinh.gov.vn/" TargetMode="External"/><Relationship Id="rId284" Type="http://schemas.openxmlformats.org/officeDocument/2006/relationships/hyperlink" Target="https://www.facebook.com/profile.php?id=100083108028357" TargetMode="External"/><Relationship Id="rId491" Type="http://schemas.openxmlformats.org/officeDocument/2006/relationships/hyperlink" Target="https://tuongtien.phuyen.sonla.gov.vn/" TargetMode="External"/><Relationship Id="rId505" Type="http://schemas.openxmlformats.org/officeDocument/2006/relationships/hyperlink" Target="https://xananhnghe.hoabinh.gov.vn/index.php/tin-t-c-s-ki-n/chinh-tr/267-a-ng-a-y-a-y-ban-nha-n-da-n-xa-na-nh-ngha-giao-l-u-v-n-ha-a-v-n-ngha-cha-o-ma-ng-79-n-m-nga-y-ca-ch-ma-ng-tha-ng-ta-m-tha-nh-ca-ng-va-qua-c-kha-nh-2-9-2024-va-i-xa-nam-phong-huya-n-pha-ya-n-ta-nh-s-n-la" TargetMode="External"/><Relationship Id="rId712" Type="http://schemas.openxmlformats.org/officeDocument/2006/relationships/hyperlink" Target="https://www.facebook.com/p/C%E1%BB%99ng-%C4%91%E1%BB%93ng-x%C3%A3-%C4%90%E1%BB%99ng-Quan-huy%E1%BB%87n-L%E1%BB%A5c-Y%C3%AAn-t%E1%BB%89nh-Y%C3%AAn-B%C3%A1i-61555607968469/" TargetMode="External"/><Relationship Id="rId1135" Type="http://schemas.openxmlformats.org/officeDocument/2006/relationships/hyperlink" Target="https://maichau.hoabinh.gov.vn/index.php?option=com_content&amp;view=article&amp;id=216:gi-i-thi-u-ubnd-xa-tan-son&amp;catid=14&amp;lang=en&amp;Itemid=641" TargetMode="External"/><Relationship Id="rId79" Type="http://schemas.openxmlformats.org/officeDocument/2006/relationships/hyperlink" Target="https://www.facebook.com/profile.php?id=100071089855612" TargetMode="External"/><Relationship Id="rId144" Type="http://schemas.openxmlformats.org/officeDocument/2006/relationships/hyperlink" Target="https://www.facebook.com/caxhongca.yenbai" TargetMode="External"/><Relationship Id="rId589" Type="http://schemas.openxmlformats.org/officeDocument/2006/relationships/hyperlink" Target="https://www.vkssonla.gov.vn/index.php?module=tinhoatdong&amp;act=view&amp;cat=40&amp;id=2398" TargetMode="External"/><Relationship Id="rId796" Type="http://schemas.openxmlformats.org/officeDocument/2006/relationships/hyperlink" Target="https://tranyen.yenbai.gov.vn/xa-thi-tran/xa-quy-mong" TargetMode="External"/><Relationship Id="rId351" Type="http://schemas.openxmlformats.org/officeDocument/2006/relationships/hyperlink" Target="https://www.facebook.com/hai0842261090" TargetMode="External"/><Relationship Id="rId449" Type="http://schemas.openxmlformats.org/officeDocument/2006/relationships/hyperlink" Target="https://songpe.bacyen.sonla.gov.vn/uy-ban-nhan-dan" TargetMode="External"/><Relationship Id="rId656" Type="http://schemas.openxmlformats.org/officeDocument/2006/relationships/hyperlink" Target="https://www.facebook.com/p/C%C3%B4ng-an-ph%C6%B0%E1%BB%9Dng-Nguy%E1%BB%85n-Ph%C3%BAc-th%C3%A0nh-ph%E1%BB%91-Y%C3%AAn-B%C3%A1i-100071911672702/" TargetMode="External"/><Relationship Id="rId863" Type="http://schemas.openxmlformats.org/officeDocument/2006/relationships/hyperlink" Target="https://www.facebook.com/p/Tu%E1%BB%95i-tr%E1%BA%BB-C%C3%B4ng-an-Ngh%C4%A9a-L%E1%BB%99-100081887170070/" TargetMode="External"/><Relationship Id="rId1079" Type="http://schemas.openxmlformats.org/officeDocument/2006/relationships/hyperlink" Target="https://www.hoabinh.gov.vn/tin-chi-tiet/-/bai-viet/khu-dan-cu-xom-quang-ngoai-xa-ong-phong-huyen-cao-phong-tung-bung-ngay-hoi-ai-oan-ket-toan-dan-toc-10490-1475.html" TargetMode="External"/><Relationship Id="rId211" Type="http://schemas.openxmlformats.org/officeDocument/2006/relationships/hyperlink" Target="https://www.facebook.com/profile.php?id=100082672755605" TargetMode="External"/><Relationship Id="rId295" Type="http://schemas.openxmlformats.org/officeDocument/2006/relationships/hyperlink" Target="https://www.facebook.com/profile.php?id=100069677196280" TargetMode="External"/><Relationship Id="rId309" Type="http://schemas.openxmlformats.org/officeDocument/2006/relationships/hyperlink" Target="https://www.facebook.com/profile.php?id=100068964289380" TargetMode="External"/><Relationship Id="rId516" Type="http://schemas.openxmlformats.org/officeDocument/2006/relationships/hyperlink" Target="https://sonla.gov.vn/Default.aspx?sid=4&amp;pageid=33896&amp;p_cate=6769" TargetMode="External"/><Relationship Id="rId1146" Type="http://schemas.openxmlformats.org/officeDocument/2006/relationships/hyperlink" Target="https://maichau.hoabinh.gov.vn/index.php?option=com_content&amp;view=article&amp;id=250:xa-pu-bin-2&amp;catid=14&amp;Itemid=641&amp;lang=en" TargetMode="External"/><Relationship Id="rId723" Type="http://schemas.openxmlformats.org/officeDocument/2006/relationships/hyperlink" Target="https://thanhphoyenbai.yenbai.gov.vn/" TargetMode="External"/><Relationship Id="rId930" Type="http://schemas.openxmlformats.org/officeDocument/2006/relationships/hyperlink" Target="https://www.hoabinh.gov.vn/tin-chi-tiet/-/bai-viet/giao-dat-cho-ubnd-thanh-pho-hoa-binh-de-thuc-hien-du-an-khu-nha-o-phuong-thai-binh-ha-tang-ky-thuat-khu-dan-cu-phuong-thai-binh--49398-1636.html" TargetMode="External"/><Relationship Id="rId1006" Type="http://schemas.openxmlformats.org/officeDocument/2006/relationships/hyperlink" Target="https://xacuyen.hoabinh.gov.vn/" TargetMode="External"/><Relationship Id="rId155" Type="http://schemas.openxmlformats.org/officeDocument/2006/relationships/hyperlink" Target="https://www.facebook.com/profile.php?id=100067137930694" TargetMode="External"/><Relationship Id="rId362" Type="http://schemas.openxmlformats.org/officeDocument/2006/relationships/hyperlink" Target="https://www.facebook.com/profile.php?id=100071224072234" TargetMode="External"/><Relationship Id="rId222" Type="http://schemas.openxmlformats.org/officeDocument/2006/relationships/hyperlink" Target="https://www.facebook.com/profile.php?id=100080411655357" TargetMode="External"/><Relationship Id="rId667" Type="http://schemas.openxmlformats.org/officeDocument/2006/relationships/hyperlink" Target="https://soldtbxh.yenbai.gov.vn/FAQ/Cong-dan-Nguyen-Ngoc-Hau-Dia-chi-thon-Nuoc-Mat-xa-Au-Lau-thanh-pho-Yen-Bai-tinh-Yen-B" TargetMode="External"/><Relationship Id="rId874" Type="http://schemas.openxmlformats.org/officeDocument/2006/relationships/hyperlink" Target="https://www.facebook.com/p/C%C3%B4ng-an-x%C3%A3-C%C3%A1t-Th%E1%BB%8Bnh-100063712560146/" TargetMode="External"/><Relationship Id="rId17" Type="http://schemas.openxmlformats.org/officeDocument/2006/relationships/hyperlink" Target="https://www.facebook.com/conganthitranmchb" TargetMode="External"/><Relationship Id="rId527" Type="http://schemas.openxmlformats.org/officeDocument/2006/relationships/hyperlink" Target="https://www.facebook.com/100067561920321/" TargetMode="External"/><Relationship Id="rId734" Type="http://schemas.openxmlformats.org/officeDocument/2006/relationships/hyperlink" Target="https://vanyen.yenbai.gov.vn/to-chuc-bo-may/cac-xa-thi-tran/?UserKey=Xa-Chau-Que-Ha" TargetMode="External"/><Relationship Id="rId941" Type="http://schemas.openxmlformats.org/officeDocument/2006/relationships/hyperlink" Target="https://www.hoabinh.gov.vn/tin-chi-tiet/-/bai-viet/thanh-pho-hoa-binh-khai-hoi-inh-ngoi-9882-1359.html" TargetMode="External"/><Relationship Id="rId1157" Type="http://schemas.openxmlformats.org/officeDocument/2006/relationships/hyperlink" Target="https://maichau.hoabinh.gov.vn/index.php?option=com_content&amp;view=article&amp;id=204:gi-i-thi-u-ubnd-xa-ba-khan-3&amp;catid=14&amp;Itemid=643&amp;lang=vi" TargetMode="External"/><Relationship Id="rId70" Type="http://schemas.openxmlformats.org/officeDocument/2006/relationships/hyperlink" Target="https://www.facebook.com/profile.php?id=100066761183395" TargetMode="External"/><Relationship Id="rId166" Type="http://schemas.openxmlformats.org/officeDocument/2006/relationships/hyperlink" Target="https://www.facebook.com/CAXCaoPha.NhungChienBinhSuongMu" TargetMode="External"/><Relationship Id="rId373" Type="http://schemas.openxmlformats.org/officeDocument/2006/relationships/hyperlink" Target="https://www.facebook.com/profile.php?id=100069157631385" TargetMode="External"/><Relationship Id="rId580" Type="http://schemas.openxmlformats.org/officeDocument/2006/relationships/hyperlink" Target="https://sonla.gov.vn/4/469/61723/595557/tin-kinh-te/tinh-hinh-san-xuat-nong-lam-nghiep-thuy-san-tren-dia-ban-tinh-son-la-thang-02-nam-2021" TargetMode="External"/><Relationship Id="rId801" Type="http://schemas.openxmlformats.org/officeDocument/2006/relationships/hyperlink" Target="https://tranyen.yenbai.gov.vn/xa-thi-tran/xa-nga-quan" TargetMode="External"/><Relationship Id="rId1017" Type="http://schemas.openxmlformats.org/officeDocument/2006/relationships/hyperlink" Target="https://luongson.hoabinh.gov.vn/tin-n-i-b-t/1113-l-ng-s-n-a-n-ba-ng-di-ta-ch-la-ch-sa-v-n-ha-a-ta-a-n-xa-long-s-n" TargetMode="External"/><Relationship Id="rId1" Type="http://schemas.openxmlformats.org/officeDocument/2006/relationships/hyperlink" Target="https://www.facebook.com/profile.php?id=100067800954709" TargetMode="External"/><Relationship Id="rId233" Type="http://schemas.openxmlformats.org/officeDocument/2006/relationships/hyperlink" Target="https://www.facebook.com/conganpnamcuong" TargetMode="External"/><Relationship Id="rId440" Type="http://schemas.openxmlformats.org/officeDocument/2006/relationships/hyperlink" Target="https://www.facebook.com/269189171445336" TargetMode="External"/><Relationship Id="rId678" Type="http://schemas.openxmlformats.org/officeDocument/2006/relationships/hyperlink" Target="https://nghialo.yenbai.gov.vn/xa-phuong/phuong-trung-tam" TargetMode="External"/><Relationship Id="rId885" Type="http://schemas.openxmlformats.org/officeDocument/2006/relationships/hyperlink" Target="https://nghialo.yenbai.gov.vn/" TargetMode="External"/><Relationship Id="rId1070" Type="http://schemas.openxmlformats.org/officeDocument/2006/relationships/hyperlink" Target="https://www.hoabinh.gov.vn/tin-chi-tiet/-/bai-viet/phe-duyet-du-an-nang-cap-tuyen-duong-tu-cau-mang-xa-hung-thi-di-duong-tinh-449-huyen-lac-thuy-49958-1636.html" TargetMode="External"/><Relationship Id="rId28" Type="http://schemas.openxmlformats.org/officeDocument/2006/relationships/hyperlink" Target="https://www.facebook.com/profile.php?id=100066437545770" TargetMode="External"/><Relationship Id="rId300" Type="http://schemas.openxmlformats.org/officeDocument/2006/relationships/hyperlink" Target="https://www.facebook.com/profile.php?id=100072178116819" TargetMode="External"/><Relationship Id="rId538" Type="http://schemas.openxmlformats.org/officeDocument/2006/relationships/hyperlink" Target="https://yenchau.sonla.gov.vn/?pageid=31385&amp;p_steering=95417" TargetMode="External"/><Relationship Id="rId745" Type="http://schemas.openxmlformats.org/officeDocument/2006/relationships/hyperlink" Target="https://vanyen.yenbai.gov.vn/to-chuc-bo-may/cac-xa-thi-tran/?UserKey=Xa-Mau-Dong" TargetMode="External"/><Relationship Id="rId952" Type="http://schemas.openxmlformats.org/officeDocument/2006/relationships/hyperlink" Target="https://xananhnghe.hoabinh.gov.vn/index.php/14-sample-data-articles/213-tra-sa-ubnd-xa-a-ng-ngha" TargetMode="External"/><Relationship Id="rId1168" Type="http://schemas.openxmlformats.org/officeDocument/2006/relationships/hyperlink" Target="https://xamythanh.hoabinh.gov.vn/" TargetMode="External"/><Relationship Id="rId81" Type="http://schemas.openxmlformats.org/officeDocument/2006/relationships/hyperlink" Target="https://www.facebook.com/profile.php?id=100076241621831" TargetMode="External"/><Relationship Id="rId177" Type="http://schemas.openxmlformats.org/officeDocument/2006/relationships/hyperlink" Target="https://www.facebook.com/profile.php?id=100066500598617" TargetMode="External"/><Relationship Id="rId384" Type="http://schemas.openxmlformats.org/officeDocument/2006/relationships/hyperlink" Target="https://www.facebook.com/profile.php?id=100067016037252" TargetMode="External"/><Relationship Id="rId591" Type="http://schemas.openxmlformats.org/officeDocument/2006/relationships/hyperlink" Target="https://www.facebook.com/conganxachiengphung/" TargetMode="External"/><Relationship Id="rId605" Type="http://schemas.openxmlformats.org/officeDocument/2006/relationships/hyperlink" Target="https://songma.sonla.gov.vn/1347/37736/72753/doan-thanh-nien" TargetMode="External"/><Relationship Id="rId812" Type="http://schemas.openxmlformats.org/officeDocument/2006/relationships/hyperlink" Target="https://tranyen.yenbai.gov.vn/to-chuc-bo-may/cac-xa-thi-tran/?UserKey=XA-HUNG-THINH" TargetMode="External"/><Relationship Id="rId1028" Type="http://schemas.openxmlformats.org/officeDocument/2006/relationships/hyperlink" Target="https://mongcai.gov.vn/vi-vn/tin/thong-tin-can-bo-cong-chuc-xa-bac-son-p726611-c210255-n733959" TargetMode="External"/><Relationship Id="rId244" Type="http://schemas.openxmlformats.org/officeDocument/2006/relationships/hyperlink" Target="https://www.facebook.com/profile.php?id=100069328690544" TargetMode="External"/><Relationship Id="rId689" Type="http://schemas.openxmlformats.org/officeDocument/2006/relationships/hyperlink" Target="https://lucyen.yenbai.gov.vn/Articles/one/Thong-tin-xa-Tan-Phuong" TargetMode="External"/><Relationship Id="rId896" Type="http://schemas.openxmlformats.org/officeDocument/2006/relationships/hyperlink" Target="https://www.facebook.com/conganxangocchan/" TargetMode="External"/><Relationship Id="rId1081" Type="http://schemas.openxmlformats.org/officeDocument/2006/relationships/hyperlink" Target="https://www.facebook.com/p/C%C3%B4ng-an-x%C3%A3-T%C3%A2y-Phong-100066519734454/" TargetMode="External"/><Relationship Id="rId39" Type="http://schemas.openxmlformats.org/officeDocument/2006/relationships/hyperlink" Target="https://www.facebook.com/profile.php?id=100065380333297" TargetMode="External"/><Relationship Id="rId451" Type="http://schemas.openxmlformats.org/officeDocument/2006/relationships/hyperlink" Target="https://hongngai.bacyen.sonla.gov.vn/" TargetMode="External"/><Relationship Id="rId549" Type="http://schemas.openxmlformats.org/officeDocument/2006/relationships/hyperlink" Target="https://sonla.gov.vn/tin-chinh-tri/dong-chi-hoang-quoc-khanh-bi-thu-tinh-uy-chu-tich-ubnd-tinh-khao-sat-mo-hinh-kinh-te-tai-tai-ban-830103" TargetMode="External"/><Relationship Id="rId756" Type="http://schemas.openxmlformats.org/officeDocument/2006/relationships/hyperlink" Target="https://vanyen.yenbai.gov.vn/to-chuc-bo-may/cac-xa-thi-tran/?UserKey=Xa-Yen-Hop" TargetMode="External"/><Relationship Id="rId104" Type="http://schemas.openxmlformats.org/officeDocument/2006/relationships/hyperlink" Target="https://www.facebook.com/CAXTBL" TargetMode="External"/><Relationship Id="rId188" Type="http://schemas.openxmlformats.org/officeDocument/2006/relationships/hyperlink" Target="https://www.facebook.com/profile.php?id=100067354836708" TargetMode="External"/><Relationship Id="rId311" Type="http://schemas.openxmlformats.org/officeDocument/2006/relationships/hyperlink" Target="https://www.facebook.com/LNTrung9x" TargetMode="External"/><Relationship Id="rId395" Type="http://schemas.openxmlformats.org/officeDocument/2006/relationships/hyperlink" Target="https://www.facebook.com/profile.php?id=100078908527026" TargetMode="External"/><Relationship Id="rId409" Type="http://schemas.openxmlformats.org/officeDocument/2006/relationships/hyperlink" Target="https://sonla.gov.vn/tin-chinh-tri/dong-chi-lo-minh-hung-pho-bi-thu-thuong-truc-tinh-uy-trao-tang-huy-hieu-dang-dot-02-9-tai-thuan--719908" TargetMode="External"/><Relationship Id="rId963" Type="http://schemas.openxmlformats.org/officeDocument/2006/relationships/hyperlink" Target="https://doanket.hoabinh.gov.vn/" TargetMode="External"/><Relationship Id="rId1039" Type="http://schemas.openxmlformats.org/officeDocument/2006/relationships/hyperlink" Target="https://www.facebook.com/p/Tu%E1%BB%95i-tr%E1%BA%BB-C%C3%B4ng-an-huy%E1%BB%87n-Kim-B%C3%B4i-100083342410408/" TargetMode="External"/><Relationship Id="rId92" Type="http://schemas.openxmlformats.org/officeDocument/2006/relationships/hyperlink" Target="https://www.facebook.com/conganxaxuanlai" TargetMode="External"/><Relationship Id="rId616" Type="http://schemas.openxmlformats.org/officeDocument/2006/relationships/hyperlink" Target="https://sopcop.sonla.gov.vn/hoat-dong-huyen-uy-hdnd-ubnd/hoi-nghi-tiep-xuc-cu-tri-truoc-ky-hop-thu-tam-hoi-dong-nhan-dan-huyen-khoa-iv-tai-xa-pung-banh-818294" TargetMode="External"/><Relationship Id="rId823" Type="http://schemas.openxmlformats.org/officeDocument/2006/relationships/hyperlink" Target="https://www.facebook.com/tramtau.ttdt/" TargetMode="External"/><Relationship Id="rId255" Type="http://schemas.openxmlformats.org/officeDocument/2006/relationships/hyperlink" Target="https://www.facebook.com/profile.php?id=100069356756454" TargetMode="External"/><Relationship Id="rId462" Type="http://schemas.openxmlformats.org/officeDocument/2006/relationships/hyperlink" Target="https://sonla.gov.vn/tin-van-hoa-xa-hoi/doan-cong-tac-ban-tuyen-giao-tinh-uy-tham-lam-viec-tai-xa-muong-thai-704612" TargetMode="External"/><Relationship Id="rId1092" Type="http://schemas.openxmlformats.org/officeDocument/2006/relationships/hyperlink" Target="https://yenthuy.hoabinh.gov.vn/" TargetMode="External"/><Relationship Id="rId1106" Type="http://schemas.openxmlformats.org/officeDocument/2006/relationships/hyperlink" Target="https://xalacsy.hoabinh.gov.vn/index.php/thong-tin-lien-h/14-sample-data-articles/149-ubnd-cac-xa-th-tr-n?start=20" TargetMode="External"/><Relationship Id="rId115" Type="http://schemas.openxmlformats.org/officeDocument/2006/relationships/hyperlink" Target="https://www.facebook.com/caxnghiason" TargetMode="External"/><Relationship Id="rId322" Type="http://schemas.openxmlformats.org/officeDocument/2006/relationships/hyperlink" Target="https://www.facebook.com/profile.php?id=100070105313952" TargetMode="External"/><Relationship Id="rId767" Type="http://schemas.openxmlformats.org/officeDocument/2006/relationships/hyperlink" Target="https://vanyen.yenbai.gov.vn/" TargetMode="External"/><Relationship Id="rId974" Type="http://schemas.openxmlformats.org/officeDocument/2006/relationships/hyperlink" Target="https://www.facebook.com/XaPhiHung0853504567/" TargetMode="External"/><Relationship Id="rId199" Type="http://schemas.openxmlformats.org/officeDocument/2006/relationships/hyperlink" Target="https://www.facebook.com/profile.php?id=100069231030693" TargetMode="External"/><Relationship Id="rId627" Type="http://schemas.openxmlformats.org/officeDocument/2006/relationships/hyperlink" Target="https://sonla.gov.vn/tin-van-hoa-xa-hoi/hiep-hoi-doanh-nghiep-tinh-tham-va-tang-qua-tai-xa-song-khua-745460" TargetMode="External"/><Relationship Id="rId834" Type="http://schemas.openxmlformats.org/officeDocument/2006/relationships/hyperlink" Target="https://www.facebook.com/lamluyen.quang" TargetMode="External"/><Relationship Id="rId266" Type="http://schemas.openxmlformats.org/officeDocument/2006/relationships/hyperlink" Target="https://www.facebook.com/profile.php?id=100066299690964" TargetMode="External"/><Relationship Id="rId473" Type="http://schemas.openxmlformats.org/officeDocument/2006/relationships/hyperlink" Target="https://www.facebook.com/tuoitrecongansonla/" TargetMode="External"/><Relationship Id="rId680" Type="http://schemas.openxmlformats.org/officeDocument/2006/relationships/hyperlink" Target="https://www.facebook.com/p/C%C3%B4ng-an-ph%C6%B0%E1%BB%9Dng-C%E1%BA%A7u-Thia-100065344816176/" TargetMode="External"/><Relationship Id="rId901" Type="http://schemas.openxmlformats.org/officeDocument/2006/relationships/hyperlink" Target="https://www.facebook.com/ConganxaBaoAi/" TargetMode="External"/><Relationship Id="rId1117" Type="http://schemas.openxmlformats.org/officeDocument/2006/relationships/hyperlink" Target="https://www.hoabinh.gov.vn/" TargetMode="External"/><Relationship Id="rId30" Type="http://schemas.openxmlformats.org/officeDocument/2006/relationships/hyperlink" Target="https://www.facebook.com/profile.php?id=100065125834392" TargetMode="External"/><Relationship Id="rId126" Type="http://schemas.openxmlformats.org/officeDocument/2006/relationships/hyperlink" Target="https://www.facebook.com/profile.php?id=100072205605375" TargetMode="External"/><Relationship Id="rId333" Type="http://schemas.openxmlformats.org/officeDocument/2006/relationships/hyperlink" Target="https://www.facebook.com/profile.php?id=100069001375699" TargetMode="External"/><Relationship Id="rId540" Type="http://schemas.openxmlformats.org/officeDocument/2006/relationships/hyperlink" Target="https://yenchau.sonla.gov.vn/?pageid=31386&amp;p_field=3758" TargetMode="External"/><Relationship Id="rId778" Type="http://schemas.openxmlformats.org/officeDocument/2006/relationships/hyperlink" Target="https://mucangchai.yenbai.gov.vn/tcbm/cac-xa-thi-tran/?UserKey=XA-CAO-PHA" TargetMode="External"/><Relationship Id="rId985" Type="http://schemas.openxmlformats.org/officeDocument/2006/relationships/hyperlink" Target="https://xahopthanh.hoabinh.gov.vn/" TargetMode="External"/><Relationship Id="rId1170" Type="http://schemas.openxmlformats.org/officeDocument/2006/relationships/hyperlink" Target="https://xatuandao.hoabinh.gov.vn/" TargetMode="External"/><Relationship Id="rId638" Type="http://schemas.openxmlformats.org/officeDocument/2006/relationships/hyperlink" Target="https://haiha.quangninh.gov.vn/Trang/ChiTietBVGioiThieu.aspx?bvid=128" TargetMode="External"/><Relationship Id="rId845" Type="http://schemas.openxmlformats.org/officeDocument/2006/relationships/hyperlink" Target="https://vanchan.yenbai.gov.vn/cac-xa-thi-tran/xa-nam-muoi" TargetMode="External"/><Relationship Id="rId1030" Type="http://schemas.openxmlformats.org/officeDocument/2006/relationships/hyperlink" Target="https://kimson.ninhbinh.gov.vn/gioi-thieu/xa-hung-tien" TargetMode="External"/><Relationship Id="rId277" Type="http://schemas.openxmlformats.org/officeDocument/2006/relationships/hyperlink" Target="https://www.facebook.com/profile.php?id=100064015664176" TargetMode="External"/><Relationship Id="rId400" Type="http://schemas.openxmlformats.org/officeDocument/2006/relationships/hyperlink" Target="https://www.facebook.com/CAXBONPHANG/" TargetMode="External"/><Relationship Id="rId484" Type="http://schemas.openxmlformats.org/officeDocument/2006/relationships/hyperlink" Target="https://sonoivu.sonla.gov.vn/1282/30665/64448/624718/thanh-tra-cong-vu/-hoi-nghi-doi-thoai-truc-tiep-giua-giam-doc-so-noi-vu-voi-nhan-dan-xa-huy-tuong-huyen-phu-yen" TargetMode="External"/><Relationship Id="rId705" Type="http://schemas.openxmlformats.org/officeDocument/2006/relationships/hyperlink" Target="https://lucyen.yenbai.gov.vn/Articles/one/Thong-tin-xa-Tan-Linh" TargetMode="External"/><Relationship Id="rId1128" Type="http://schemas.openxmlformats.org/officeDocument/2006/relationships/hyperlink" Target="https://maichau.hoabinh.gov.vn/index.php?lang=vi" TargetMode="External"/><Relationship Id="rId137" Type="http://schemas.openxmlformats.org/officeDocument/2006/relationships/hyperlink" Target="https://www.facebook.com/profile.php?id=100065304047524" TargetMode="External"/><Relationship Id="rId344" Type="http://schemas.openxmlformats.org/officeDocument/2006/relationships/hyperlink" Target="https://www.facebook.com/conganxamuonglang" TargetMode="External"/><Relationship Id="rId691" Type="http://schemas.openxmlformats.org/officeDocument/2006/relationships/hyperlink" Target="https://lucyen.yenbai.gov.vn/Articles/one/Thong-tin-xa-Lam-Thuong" TargetMode="External"/><Relationship Id="rId789" Type="http://schemas.openxmlformats.org/officeDocument/2006/relationships/hyperlink" Target="https://tranyen.yenbai.gov.vn/to-chuc-bo-may/cac-xa-thi-tran/?UserKey=XA-BAO-DAP" TargetMode="External"/><Relationship Id="rId912" Type="http://schemas.openxmlformats.org/officeDocument/2006/relationships/hyperlink" Target="https://www.facebook.com/conganxatanhuongyenbinh/" TargetMode="External"/><Relationship Id="rId996" Type="http://schemas.openxmlformats.org/officeDocument/2006/relationships/hyperlink" Target="https://www.facebook.com/Conganlamson04942/" TargetMode="External"/><Relationship Id="rId41" Type="http://schemas.openxmlformats.org/officeDocument/2006/relationships/hyperlink" Target="https://www.facebook.com/profile.php?id=100065135356201" TargetMode="External"/><Relationship Id="rId551" Type="http://schemas.openxmlformats.org/officeDocument/2006/relationships/hyperlink" Target="https://bacyen.sonla.gov.vn/SiteFolders/xalongphieng/5130/V%C4%83n%20b%E1%BA%A3n%202021/782-Gi%C3%A1%20d%E1%BB%8Bch%20v%E1%BB%A5%20m%C3%B4i%20tr%C6%B0%E1%BB%9Dng.pdf" TargetMode="External"/><Relationship Id="rId649" Type="http://schemas.openxmlformats.org/officeDocument/2006/relationships/hyperlink" Target="https://thanhphoyenbai.yenbai.gov.vn/" TargetMode="External"/><Relationship Id="rId856" Type="http://schemas.openxmlformats.org/officeDocument/2006/relationships/hyperlink" Target="https://www.facebook.com/p/Tu%E1%BB%95i-tr%E1%BA%BB-C%C3%B4ng-an-Ngh%C4%A9a-L%E1%BB%99-100081887170070/" TargetMode="External"/><Relationship Id="rId190" Type="http://schemas.openxmlformats.org/officeDocument/2006/relationships/hyperlink" Target="https://www.facebook.com/profile.php?id=100066808736904" TargetMode="External"/><Relationship Id="rId204" Type="http://schemas.openxmlformats.org/officeDocument/2006/relationships/hyperlink" Target="https://www.facebook.com/profile.php?id=100082247046120" TargetMode="External"/><Relationship Id="rId288" Type="http://schemas.openxmlformats.org/officeDocument/2006/relationships/hyperlink" Target="https://www.facebook.com/profile.php?id=100068616713485" TargetMode="External"/><Relationship Id="rId411" Type="http://schemas.openxmlformats.org/officeDocument/2006/relationships/hyperlink" Target="https://quyhoach.xaydung.gov.vn/Images/Quyhoach/fileDK/0cbdfa52-1057-42cc-bbfe-6287cd6d9cfa_390%20qd%20pd%20qhc%20muong%20la%203%202020.pdf" TargetMode="External"/><Relationship Id="rId509" Type="http://schemas.openxmlformats.org/officeDocument/2006/relationships/hyperlink" Target="https://thitranmocchau.sonla.gov.vn/" TargetMode="External"/><Relationship Id="rId1041" Type="http://schemas.openxmlformats.org/officeDocument/2006/relationships/hyperlink" Target="https://sovanhoa.hoabinh.gov.vn/van-hoa?start=210" TargetMode="External"/><Relationship Id="rId1139" Type="http://schemas.openxmlformats.org/officeDocument/2006/relationships/hyperlink" Target="https://www.facebook.com/people/C%C3%B4ng-an-x%C3%A3-Bao-La-Huy%E1%BB%87n-Mai-Ch%C3%A2u-t%E1%BB%89nh-H%C3%B2a-B%C3%ACnh/100066573889335/" TargetMode="External"/><Relationship Id="rId495" Type="http://schemas.openxmlformats.org/officeDocument/2006/relationships/hyperlink" Target="https://vkssonla.gov.vn/index.php?module=tinhoatdong&amp;act=view&amp;id=2317&amp;cat=40" TargetMode="External"/><Relationship Id="rId716" Type="http://schemas.openxmlformats.org/officeDocument/2006/relationships/hyperlink" Target="https://www.yenbai.gov.vn/noidung/tintuc/Pages/gioi-thieu-chi-tiet.aspx?ItemID=112&amp;l=Ditichcaptinh&amp;lv=4" TargetMode="External"/><Relationship Id="rId923" Type="http://schemas.openxmlformats.org/officeDocument/2006/relationships/hyperlink" Target="https://yenbinh.yenbai.gov.vn/Articles/one/Thong-tin-xa-Thinh-Hung" TargetMode="External"/><Relationship Id="rId52" Type="http://schemas.openxmlformats.org/officeDocument/2006/relationships/hyperlink" Target="https://www.facebook.com/profile.php?id=100034819675920" TargetMode="External"/><Relationship Id="rId148" Type="http://schemas.openxmlformats.org/officeDocument/2006/relationships/hyperlink" Target="https://www.facebook.com/profile.php?id=100066662837862" TargetMode="External"/><Relationship Id="rId355" Type="http://schemas.openxmlformats.org/officeDocument/2006/relationships/hyperlink" Target="https://www.facebook.com/ConganxaSuoiTo" TargetMode="External"/><Relationship Id="rId562" Type="http://schemas.openxmlformats.org/officeDocument/2006/relationships/hyperlink" Target="https://www.facebook.com/100072269261381" TargetMode="External"/><Relationship Id="rId215" Type="http://schemas.openxmlformats.org/officeDocument/2006/relationships/hyperlink" Target="https://www.facebook.com/minhchuan24h" TargetMode="External"/><Relationship Id="rId422" Type="http://schemas.openxmlformats.org/officeDocument/2006/relationships/hyperlink" Target="https://daibieudancusonla.gov.vn/cong-tac-dan-nguyen/doan-dai-bieu-quoc-hoi-tinh-tiep-xuc-cu-tri-truoc-ky-hop-thu-sau-quoc-hoi-khoa-xv-tai-03-xa-vung-728117" TargetMode="External"/><Relationship Id="rId867" Type="http://schemas.openxmlformats.org/officeDocument/2006/relationships/hyperlink" Target="https://www.facebook.com/p/Tu%E1%BB%95i-tr%E1%BA%BB-C%C3%B4ng-an-Ngh%C4%A9a-L%E1%BB%99-100081887170070/" TargetMode="External"/><Relationship Id="rId1052" Type="http://schemas.openxmlformats.org/officeDocument/2006/relationships/hyperlink" Target="https://xakimboi.hoabinh.gov.vn/" TargetMode="External"/><Relationship Id="rId299" Type="http://schemas.openxmlformats.org/officeDocument/2006/relationships/hyperlink" Target="https://www.facebook.com/profile.php?id=100069762937696" TargetMode="External"/><Relationship Id="rId727" Type="http://schemas.openxmlformats.org/officeDocument/2006/relationships/hyperlink" Target="https://www.facebook.com/groups/364862091536321/" TargetMode="External"/><Relationship Id="rId934" Type="http://schemas.openxmlformats.org/officeDocument/2006/relationships/hyperlink" Target="https://phuongthinhlang.hoabinh.gov.vn/" TargetMode="External"/><Relationship Id="rId63" Type="http://schemas.openxmlformats.org/officeDocument/2006/relationships/hyperlink" Target="https://www.facebook.com/profile.php?id=100066494625962" TargetMode="External"/><Relationship Id="rId159" Type="http://schemas.openxmlformats.org/officeDocument/2006/relationships/hyperlink" Target="https://www.facebook.com/profile.php?id=100075691585007" TargetMode="External"/><Relationship Id="rId366" Type="http://schemas.openxmlformats.org/officeDocument/2006/relationships/hyperlink" Target="https://www.facebook.com/profile.php?id=100069302561205" TargetMode="External"/><Relationship Id="rId573" Type="http://schemas.openxmlformats.org/officeDocument/2006/relationships/hyperlink" Target="https://sonla.gov.vn/thong-tin-tu-so-nganh-dia-phuong/trung-uong-doan-tham-tang-qua-cho-nhan-dan-bi-anh-huong-do-mua-lu-xa-chieng-noi-huyen-mai-son-825904" TargetMode="External"/><Relationship Id="rId780" Type="http://schemas.openxmlformats.org/officeDocument/2006/relationships/hyperlink" Target="https://mucangchai.yenbai.gov.vn/news/tin-moi/?UserKey=Ngan-hang-chinh-sach-xa-hoi-tinh-Yen-Bai-trao-xi-mang-gach-cho-nhan-dan-xa-De-Xu-Phinh&amp;PageIndex=36" TargetMode="External"/><Relationship Id="rId226" Type="http://schemas.openxmlformats.org/officeDocument/2006/relationships/hyperlink" Target="https://www.facebook.com/profile.php?id=100064046074911" TargetMode="External"/><Relationship Id="rId433" Type="http://schemas.openxmlformats.org/officeDocument/2006/relationships/hyperlink" Target="https://bacyen.sonla.gov.vn/" TargetMode="External"/><Relationship Id="rId878" Type="http://schemas.openxmlformats.org/officeDocument/2006/relationships/hyperlink" Target="https://vanchan.yenbai.gov.vn/cac-xa-thi-tran/xa-chan-thinh" TargetMode="External"/><Relationship Id="rId1063" Type="http://schemas.openxmlformats.org/officeDocument/2006/relationships/hyperlink" Target="https://www.facebook.com/p/C%C3%B4ng-an-x%C3%A3-Cu%E1%BB%91i-H%E1%BA%A1-100064768243165/" TargetMode="External"/><Relationship Id="rId640" Type="http://schemas.openxmlformats.org/officeDocument/2006/relationships/hyperlink" Target="https://sonla.gov.vn/thong-tin-tu-so-nganh-dia-phuong/ban-co-tang-xa-long-luong-to-chuc-ngay-hoi-dai-doan-ket-cac-dan-toc-nam-2024-892854" TargetMode="External"/><Relationship Id="rId738" Type="http://schemas.openxmlformats.org/officeDocument/2006/relationships/hyperlink" Target="https://vanyen.yenbai.gov.vn/to-chuc-bo-may/cac-xa-thi-tran/?UserKey=Xa-Quang-Minh" TargetMode="External"/><Relationship Id="rId945" Type="http://schemas.openxmlformats.org/officeDocument/2006/relationships/hyperlink" Target="https://www.facebook.com/congantinhhoabinh/" TargetMode="External"/><Relationship Id="rId74" Type="http://schemas.openxmlformats.org/officeDocument/2006/relationships/hyperlink" Target="https://www.facebook.com/profile.php?id=100070152248253" TargetMode="External"/><Relationship Id="rId377" Type="http://schemas.openxmlformats.org/officeDocument/2006/relationships/hyperlink" Target="https://www.facebook.com/profile.php?id=100066851919738" TargetMode="External"/><Relationship Id="rId500" Type="http://schemas.openxmlformats.org/officeDocument/2006/relationships/hyperlink" Target="https://www.facebook.com/p/C%C3%B4ng-an-x%C3%A3-%C4%90%C3%A1-%C4%90%E1%BB%8F-huy%E1%BB%87n-Ph%C3%B9-Y%C3%AAn-t%E1%BB%89nh-S%C6%A1n-La-100069499724470/?locale=nn_NO" TargetMode="External"/><Relationship Id="rId584" Type="http://schemas.openxmlformats.org/officeDocument/2006/relationships/hyperlink" Target="https://www.facebook.com/p/C%C3%B4ng-an-x%C3%A3-T%C3%A0-H%E1%BB%99c-huy%E1%BB%87n-Mai-S%C6%A1n-100069725104307/" TargetMode="External"/><Relationship Id="rId805" Type="http://schemas.openxmlformats.org/officeDocument/2006/relationships/hyperlink" Target="https://tranyen.yenbai.gov.vn/xa-thi-tran/xa-luong-thinh" TargetMode="External"/><Relationship Id="rId1130" Type="http://schemas.openxmlformats.org/officeDocument/2006/relationships/hyperlink" Target="https://www.hoabinh.gov.vn/tin-chi-tiet/-/bai-viet/giao-so-kh-amp-dt-nghien-cuu-tinh-hinh-thuc-hien-du-an-xay-dung-khu-tai-dinh-cu-de-di-dan-vung-sat-lo-2-xa-tan-mai-nay-la-xa-tan-thanh-va-xa-phuc-san-nay-la-xa-son-thuy-huyen-mai-chau-50631-1590.html" TargetMode="External"/><Relationship Id="rId5" Type="http://schemas.openxmlformats.org/officeDocument/2006/relationships/hyperlink" Target="https://www.facebook.com/profile.php?id=100069226879018" TargetMode="External"/><Relationship Id="rId237" Type="http://schemas.openxmlformats.org/officeDocument/2006/relationships/hyperlink" Target="https://www.facebook.com/profile.php?id=100067814406903" TargetMode="External"/><Relationship Id="rId791" Type="http://schemas.openxmlformats.org/officeDocument/2006/relationships/hyperlink" Target="https://www.facebook.com/p/C%C3%B4ng-an-x%C3%A3-Vi%E1%BB%87t-Th%C3%A0nh-Tr%E1%BA%A5n-Y%C3%AAn-Y%C3%AAn-B%C3%A1i-100066803736834/" TargetMode="External"/><Relationship Id="rId889" Type="http://schemas.openxmlformats.org/officeDocument/2006/relationships/hyperlink" Target="https://yenbinh.yenbai.gov.vn/" TargetMode="External"/><Relationship Id="rId1074" Type="http://schemas.openxmlformats.org/officeDocument/2006/relationships/hyperlink" Target="https://xabinhthanh.hoabinh.gov.vn/" TargetMode="External"/><Relationship Id="rId444" Type="http://schemas.openxmlformats.org/officeDocument/2006/relationships/hyperlink" Target="https://www.facebook.com/p/C%C3%B4ng-An-X%C3%A3-Chim-V%C3%A0n-100069188385933/" TargetMode="External"/><Relationship Id="rId651" Type="http://schemas.openxmlformats.org/officeDocument/2006/relationships/hyperlink" Target="http://minhtan.thanhphoyenbai.yenbai.gov.vn/?page_id=192" TargetMode="External"/><Relationship Id="rId749" Type="http://schemas.openxmlformats.org/officeDocument/2006/relationships/hyperlink" Target="https://www.facebook.com/ConganxaTanHop/" TargetMode="External"/><Relationship Id="rId290" Type="http://schemas.openxmlformats.org/officeDocument/2006/relationships/hyperlink" Target="https://www.facebook.com/profile.php?id=100081656375955" TargetMode="External"/><Relationship Id="rId304" Type="http://schemas.openxmlformats.org/officeDocument/2006/relationships/hyperlink" Target="https://www.facebook.com/profile.php?id=100072053905062" TargetMode="External"/><Relationship Id="rId388" Type="http://schemas.openxmlformats.org/officeDocument/2006/relationships/hyperlink" Target="https://www.facebook.com/profile.php?id=100067801098096" TargetMode="External"/><Relationship Id="rId511" Type="http://schemas.openxmlformats.org/officeDocument/2006/relationships/hyperlink" Target="https://thitranmocchau.sonla.gov.vn/" TargetMode="External"/><Relationship Id="rId609" Type="http://schemas.openxmlformats.org/officeDocument/2006/relationships/hyperlink" Target="https://sonla.gov.vn/tin-chinh-tri/le-cong-bo-xa-muong-sai-huyen-song-ma-dat-chuan-nong-thon-moi-744031" TargetMode="External"/><Relationship Id="rId956" Type="http://schemas.openxmlformats.org/officeDocument/2006/relationships/hyperlink" Target="https://www.facebook.com/groups/207468934473841/" TargetMode="External"/><Relationship Id="rId1141" Type="http://schemas.openxmlformats.org/officeDocument/2006/relationships/hyperlink" Target="https://hoabinh.gov.vn/tin-chi-tiet/-/bai-viet/chap-thuan-ieu-chinh-chu-truong-au-tu-va-nha-au-tu-du-an-khu-du-lich-nghi-duong-avana-mai-chau-43385-1701.html" TargetMode="External"/><Relationship Id="rId85" Type="http://schemas.openxmlformats.org/officeDocument/2006/relationships/hyperlink" Target="https://www.facebook.com/conganxavinhkien" TargetMode="External"/><Relationship Id="rId150" Type="http://schemas.openxmlformats.org/officeDocument/2006/relationships/hyperlink" Target="https://www.facebook.com/profile.php?id=100067415485759" TargetMode="External"/><Relationship Id="rId595" Type="http://schemas.openxmlformats.org/officeDocument/2006/relationships/hyperlink" Target="https://www.facebook.com/tuoitrecongansonla/" TargetMode="External"/><Relationship Id="rId816" Type="http://schemas.openxmlformats.org/officeDocument/2006/relationships/hyperlink" Target="https://tranyen.yenbai.gov.vn/xa-thi-tran/xa-van-hoi" TargetMode="External"/><Relationship Id="rId1001" Type="http://schemas.openxmlformats.org/officeDocument/2006/relationships/hyperlink" Target="https://xatanvinh.hoabinh.gov.vn/" TargetMode="External"/><Relationship Id="rId248" Type="http://schemas.openxmlformats.org/officeDocument/2006/relationships/hyperlink" Target="https://www.facebook.com/profile.php?id=100066478945818" TargetMode="External"/><Relationship Id="rId455" Type="http://schemas.openxmlformats.org/officeDocument/2006/relationships/hyperlink" Target="https://www.facebook.com/tuoitrecongansonla/" TargetMode="External"/><Relationship Id="rId662" Type="http://schemas.openxmlformats.org/officeDocument/2006/relationships/hyperlink" Target="https://www.facebook.com/conganpnamcuong/" TargetMode="External"/><Relationship Id="rId1085" Type="http://schemas.openxmlformats.org/officeDocument/2006/relationships/hyperlink" Target="https://www.facebook.com/p/C%C3%B4ng-an-x%C3%A3-D%C5%A9ng-Phong-Cao-Phong-100066840728781/" TargetMode="External"/><Relationship Id="rId12" Type="http://schemas.openxmlformats.org/officeDocument/2006/relationships/hyperlink" Target="https://www.facebook.com/profile.php?id=100066573889335" TargetMode="External"/><Relationship Id="rId108" Type="http://schemas.openxmlformats.org/officeDocument/2006/relationships/hyperlink" Target="https://www.facebook.com/profile.php?id=100069238044953" TargetMode="External"/><Relationship Id="rId315" Type="http://schemas.openxmlformats.org/officeDocument/2006/relationships/hyperlink" Target="https://www.facebook.com/ConganxaChiengDong" TargetMode="External"/><Relationship Id="rId522" Type="http://schemas.openxmlformats.org/officeDocument/2006/relationships/hyperlink" Target="https://tanuyen.laichau.gov.vn/he-thong-to-chuc/don-vi-hanh-chinh/bnd-xa-ta-mit.html" TargetMode="External"/><Relationship Id="rId967" Type="http://schemas.openxmlformats.org/officeDocument/2006/relationships/hyperlink" Target="https://www.facebook.com/congantinhhoabinh/" TargetMode="External"/><Relationship Id="rId1152" Type="http://schemas.openxmlformats.org/officeDocument/2006/relationships/hyperlink" Target="https://www.facebook.com/conganxamaiha/" TargetMode="External"/><Relationship Id="rId96" Type="http://schemas.openxmlformats.org/officeDocument/2006/relationships/hyperlink" Target="https://www.facebook.com/profile.php?id=100066371632719" TargetMode="External"/><Relationship Id="rId161" Type="http://schemas.openxmlformats.org/officeDocument/2006/relationships/hyperlink" Target="https://www.facebook.com/profile.php?id=100070974180429" TargetMode="External"/><Relationship Id="rId399" Type="http://schemas.openxmlformats.org/officeDocument/2006/relationships/hyperlink" Target="http://tansonnhi.tanphu.hochiminhcity.gov.vn/uy-ban-nhan-dan/phuong-tan-son-nhi-huong-ve-dong-bao-dan-toc-tay-bac-cmobile777-2295.aspx" TargetMode="External"/><Relationship Id="rId827" Type="http://schemas.openxmlformats.org/officeDocument/2006/relationships/hyperlink" Target="https://tramtau.yenbai.gov.vn/" TargetMode="External"/><Relationship Id="rId1012" Type="http://schemas.openxmlformats.org/officeDocument/2006/relationships/hyperlink" Target="https://www.facebook.com/CAXTANTHANH/" TargetMode="External"/><Relationship Id="rId259" Type="http://schemas.openxmlformats.org/officeDocument/2006/relationships/hyperlink" Target="https://www.facebook.com/profile.php?id=100068015739935" TargetMode="External"/><Relationship Id="rId466" Type="http://schemas.openxmlformats.org/officeDocument/2006/relationships/hyperlink" Target="https://dichvucong.gov.vn/p/phananhkiennghi/pakn-detail.html?id=176194" TargetMode="External"/><Relationship Id="rId673" Type="http://schemas.openxmlformats.org/officeDocument/2006/relationships/hyperlink" Target="https://www.facebook.com/p/C%C3%B4ng-an-x%C3%A3-V%C4%83n-Ph%C3%BA-TP-Y%C3%AAn-B%C3%A1i-100067045363307/" TargetMode="External"/><Relationship Id="rId880" Type="http://schemas.openxmlformats.org/officeDocument/2006/relationships/hyperlink" Target="https://bandantoc.yenbai.gov.vn/noidung/tintuc/Pages/chi-tiet-tin-tuc.aspx?ItemID=199&amp;l=Tinhoatdong&amp;lv=4" TargetMode="External"/><Relationship Id="rId1096" Type="http://schemas.openxmlformats.org/officeDocument/2006/relationships/hyperlink" Target="https://tanlac.hoabinh.gov.vn/index.php?option=com_content&amp;view=article&amp;id=149:ubnd-cac-xa-th-tr-n&amp;catid=14&amp;limitstart=14&amp;Itemid=594&amp;lang=vi" TargetMode="External"/><Relationship Id="rId23" Type="http://schemas.openxmlformats.org/officeDocument/2006/relationships/hyperlink" Target="https://www.facebook.com/profile.php?id=100066840728781" TargetMode="External"/><Relationship Id="rId119" Type="http://schemas.openxmlformats.org/officeDocument/2006/relationships/hyperlink" Target="https://www.facebook.com/profile.php?id=100065127745728" TargetMode="External"/><Relationship Id="rId326" Type="http://schemas.openxmlformats.org/officeDocument/2006/relationships/hyperlink" Target="https://www.facebook.com/profile.php?id=100068737976963" TargetMode="External"/><Relationship Id="rId533" Type="http://schemas.openxmlformats.org/officeDocument/2006/relationships/hyperlink" Target="https://www.facebook.com/p/C%C3%B4ng-an-huy%E1%BB%87n-Y%C3%AAn-Ch%C3%A2u-t%E1%BB%89nh-S%C6%A1n-La-100067882819020/" TargetMode="External"/><Relationship Id="rId978" Type="http://schemas.openxmlformats.org/officeDocument/2006/relationships/hyperlink" Target="https://xatienphong.hoabinh.gov.vn/" TargetMode="External"/><Relationship Id="rId1163" Type="http://schemas.openxmlformats.org/officeDocument/2006/relationships/hyperlink" Target="https://www.facebook.com/Conganxaquyhoa/" TargetMode="External"/><Relationship Id="rId740" Type="http://schemas.openxmlformats.org/officeDocument/2006/relationships/hyperlink" Target="https://vanyen.yenbai.gov.vn/to-chuc-bo-may/cac-xa-thi-tran/?UserKey=Xa-Dong-An" TargetMode="External"/><Relationship Id="rId838" Type="http://schemas.openxmlformats.org/officeDocument/2006/relationships/hyperlink" Target="https://vanchan.yenbai.gov.vn/cac-xa-thi-tran/thi-tran-tran-phu" TargetMode="External"/><Relationship Id="rId1023" Type="http://schemas.openxmlformats.org/officeDocument/2006/relationships/hyperlink" Target="https://xahopthanh.hoabinh.gov.vn/" TargetMode="External"/><Relationship Id="rId172" Type="http://schemas.openxmlformats.org/officeDocument/2006/relationships/hyperlink" Target="https://www.facebook.com/CaxNamCo" TargetMode="External"/><Relationship Id="rId477" Type="http://schemas.openxmlformats.org/officeDocument/2006/relationships/hyperlink" Target="https://www.facebook.com/p/C%C3%B4ng-an-x%C3%A3-Huy-H%E1%BA%A1-Huy%E1%BB%87n-Ph%C3%B9-Y%C3%AAn-t%E1%BB%89nh-S%C6%A1n-La-100069266086688/" TargetMode="External"/><Relationship Id="rId600" Type="http://schemas.openxmlformats.org/officeDocument/2006/relationships/hyperlink" Target="https://songma.sonla.gov.vn/1344/37342/72598/578824/uy-ban-mttq-viet-nam-xa/phat-dong-quyen-gop-ung-ho-dong-bao-mien-trung-tay-nguyen-khac-phuc-thiet-hai-do-thien-tai-gay-r" TargetMode="External"/><Relationship Id="rId684" Type="http://schemas.openxmlformats.org/officeDocument/2006/relationships/hyperlink" Target="https://www.facebook.com/p/Tu%E1%BB%95i-tr%E1%BA%BB-C%C3%B4ng-an-Ngh%C4%A9a-L%E1%BB%99-100081887170070/" TargetMode="External"/><Relationship Id="rId337" Type="http://schemas.openxmlformats.org/officeDocument/2006/relationships/hyperlink" Target="https://www.facebook.com/caxtuonghapy" TargetMode="External"/><Relationship Id="rId891" Type="http://schemas.openxmlformats.org/officeDocument/2006/relationships/hyperlink" Target="https://yenbinh.yenbai.gov.vn/Articles/one/Thong-tin-thi-tran-Thac-Ba" TargetMode="External"/><Relationship Id="rId905" Type="http://schemas.openxmlformats.org/officeDocument/2006/relationships/hyperlink" Target="https://yenbinh.yenbai.gov.vn/Articles/one/Thong-tin-xa-Xuan-Lai" TargetMode="External"/><Relationship Id="rId989" Type="http://schemas.openxmlformats.org/officeDocument/2006/relationships/hyperlink" Target="https://xamonghoa.hoabinh.gov.vn/" TargetMode="External"/><Relationship Id="rId34" Type="http://schemas.openxmlformats.org/officeDocument/2006/relationships/hyperlink" Target="https://www.facebook.com/profile.php?id=100070693235318" TargetMode="External"/><Relationship Id="rId544" Type="http://schemas.openxmlformats.org/officeDocument/2006/relationships/hyperlink" Target="https://www.facebook.com/p/C%C3%B4ng-an-huy%E1%BB%87n-Y%C3%AAn-Ch%C3%A2u-t%E1%BB%89nh-S%C6%A1n-La-100067882819020/" TargetMode="External"/><Relationship Id="rId751" Type="http://schemas.openxmlformats.org/officeDocument/2006/relationships/hyperlink" Target="https://www.facebook.com/p/Tu%E1%BB%95i-tr%E1%BA%BB-C%C3%B4ng-an-Ngh%C4%A9a-L%E1%BB%99-100081887170070/" TargetMode="External"/><Relationship Id="rId849" Type="http://schemas.openxmlformats.org/officeDocument/2006/relationships/hyperlink" Target="https://www.facebook.com/p/Tu%E1%BB%95i-tr%E1%BA%BB-C%C3%B4ng-an-Ngh%C4%A9a-L%E1%BB%99-100081887170070/" TargetMode="External"/><Relationship Id="rId1174" Type="http://schemas.openxmlformats.org/officeDocument/2006/relationships/table" Target="../tables/table1.xml"/><Relationship Id="rId183" Type="http://schemas.openxmlformats.org/officeDocument/2006/relationships/hyperlink" Target="https://www.facebook.com/profile.php?id=100067222602581" TargetMode="External"/><Relationship Id="rId390" Type="http://schemas.openxmlformats.org/officeDocument/2006/relationships/hyperlink" Target="https://www.facebook.com/profile.php?id=100066315203520" TargetMode="External"/><Relationship Id="rId404" Type="http://schemas.openxmlformats.org/officeDocument/2006/relationships/hyperlink" Target="https://www.facebook.com/100066315203520" TargetMode="External"/><Relationship Id="rId611" Type="http://schemas.openxmlformats.org/officeDocument/2006/relationships/hyperlink" Target="https://sonla.gov.vn/tin-van-hoa-xa-hoi/hoi-nghi-doi-thoai-giua-bi-thu-huyen-uy-voi-nhan-dan-xa-muong-cai-718784" TargetMode="External"/><Relationship Id="rId1034" Type="http://schemas.openxmlformats.org/officeDocument/2006/relationships/hyperlink" Target="https://kimboi.hoabinh.gov.vn/" TargetMode="External"/><Relationship Id="rId250" Type="http://schemas.openxmlformats.org/officeDocument/2006/relationships/hyperlink" Target="https://www.facebook.com/profile.php?id=100069553392649" TargetMode="External"/><Relationship Id="rId488" Type="http://schemas.openxmlformats.org/officeDocument/2006/relationships/hyperlink" Target="https://sonla.gov.vn/tin-van-hoa-xa-hoi/nhung-thiet-hai-do-anh-huong-bao-so-3-tren-dia-ban-huyen-phu-yen-829956" TargetMode="External"/><Relationship Id="rId695" Type="http://schemas.openxmlformats.org/officeDocument/2006/relationships/hyperlink" Target="https://www.facebook.com/p/C%C3%B4ng-an-x%C3%A3-Mai-S%C6%A1n-huy%E1%BB%87n-L%E1%BB%A5c-Y%C3%AAn-t%E1%BB%89nh-Y%C3%AAn-B%C3%A1i-100079591086068/" TargetMode="External"/><Relationship Id="rId709" Type="http://schemas.openxmlformats.org/officeDocument/2006/relationships/hyperlink" Target="https://lucyen.yenbai.gov.vn/xa-phuong/Xa-Vinh-Lac" TargetMode="External"/><Relationship Id="rId916" Type="http://schemas.openxmlformats.org/officeDocument/2006/relationships/hyperlink" Target="https://yenbinh.yenbai.gov.vn/" TargetMode="External"/><Relationship Id="rId1101" Type="http://schemas.openxmlformats.org/officeDocument/2006/relationships/hyperlink" Target="https://www.facebook.com/p/X%C3%A3-Quy%E1%BA%BFt-Chi%E1%BA%BFn-Huy%E1%BB%87n-T%C3%A2n-L%E1%BA%A1c-T%E1%BB%89nh-H%C3%B2a-B%C3%ACnh-100064708628184/" TargetMode="External"/><Relationship Id="rId45" Type="http://schemas.openxmlformats.org/officeDocument/2006/relationships/hyperlink" Target="https://www.facebook.com/profile.php?id=61550690446413" TargetMode="External"/><Relationship Id="rId110" Type="http://schemas.openxmlformats.org/officeDocument/2006/relationships/hyperlink" Target="https://www.facebook.com/profile.php?id=100066397820746" TargetMode="External"/><Relationship Id="rId348" Type="http://schemas.openxmlformats.org/officeDocument/2006/relationships/hyperlink" Target="https://www.facebook.com/profile.php?id=100079712790524" TargetMode="External"/><Relationship Id="rId555" Type="http://schemas.openxmlformats.org/officeDocument/2006/relationships/hyperlink" Target="https://www.facebook.com/tuoitrecongansonla/" TargetMode="External"/><Relationship Id="rId762" Type="http://schemas.openxmlformats.org/officeDocument/2006/relationships/hyperlink" Target="https://bavi.hanoi.gov.vn/uy-ban-nhan-dan-xa-thi-tran/-/asset_publisher/BXvxOA8eYieu/content/xa-yen-bai" TargetMode="External"/><Relationship Id="rId194" Type="http://schemas.openxmlformats.org/officeDocument/2006/relationships/hyperlink" Target="https://www.facebook.com/profile.php?id=100066967336087" TargetMode="External"/><Relationship Id="rId208" Type="http://schemas.openxmlformats.org/officeDocument/2006/relationships/hyperlink" Target="https://www.facebook.com/profile.php?id=61552052726543" TargetMode="External"/><Relationship Id="rId415" Type="http://schemas.openxmlformats.org/officeDocument/2006/relationships/hyperlink" Target="https://www.facebook.com/tuoitrecongansonla/" TargetMode="External"/><Relationship Id="rId622" Type="http://schemas.openxmlformats.org/officeDocument/2006/relationships/hyperlink" Target="https://sopcop.sonla.gov.vn/hoat-dong-huyen-uy-hdnd-ubnd/hoi-nghi-tiep-xuc-cu-tri-truoc-ky-hop-thu-chin-hoi-dong-nhan-dan-huyen-khoa-iv-tai-xa-muong-leo-893075" TargetMode="External"/><Relationship Id="rId1045" Type="http://schemas.openxmlformats.org/officeDocument/2006/relationships/hyperlink" Target="https://hoabinh.baohiemxahoi.gov.vn/UserControls/Publishing/News/BinhLuan/pFormPrint.aspx?UrlListProcess=/content/tintuc/Lists/News&amp;ItemID=4414&amp;IsTA=False" TargetMode="External"/><Relationship Id="rId261" Type="http://schemas.openxmlformats.org/officeDocument/2006/relationships/hyperlink" Target="https://www.facebook.com/profile.php?id=100068542974786" TargetMode="External"/><Relationship Id="rId499" Type="http://schemas.openxmlformats.org/officeDocument/2006/relationships/hyperlink" Target="https://sonla.gov.vn/tin-kinh-te/dong-chi-pho-chu-tich-ubnd-tinh-doi-thoai-voi-nhan-dan-xa-muong-lum-huyen-yen-chau-892179" TargetMode="External"/><Relationship Id="rId927" Type="http://schemas.openxmlformats.org/officeDocument/2006/relationships/hyperlink" Target="https://www.facebook.com/conganxadaiminh" TargetMode="External"/><Relationship Id="rId1112" Type="http://schemas.openxmlformats.org/officeDocument/2006/relationships/hyperlink" Target="https://xatrungthanh.hoabinh.gov.vn/index.php/na-ng-tha-n-ma-i/149-ubnd-cac-xa-th-tr-n?start=5" TargetMode="External"/><Relationship Id="rId56" Type="http://schemas.openxmlformats.org/officeDocument/2006/relationships/hyperlink" Target="https://www.facebook.com/profile.php?id=100066378258657" TargetMode="External"/><Relationship Id="rId359" Type="http://schemas.openxmlformats.org/officeDocument/2006/relationships/hyperlink" Target="https://www.facebook.com/profile.php?id=100069234784960" TargetMode="External"/><Relationship Id="rId566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773" Type="http://schemas.openxmlformats.org/officeDocument/2006/relationships/hyperlink" Target="https://vienkiemsatyenbai.gov.vn/truc-tiep-kiem-sat-cong-tac-thi-hanh-an-hinh-su-tai-ubnd-xa-che-tao-khao-mang-va-nam-khat/" TargetMode="External"/><Relationship Id="rId121" Type="http://schemas.openxmlformats.org/officeDocument/2006/relationships/hyperlink" Target="https://www.facebook.com/profile.php?id=100068015739935" TargetMode="External"/><Relationship Id="rId219" Type="http://schemas.openxmlformats.org/officeDocument/2006/relationships/hyperlink" Target="https://www.facebook.com/profile.php?id=100066484426642" TargetMode="External"/><Relationship Id="rId426" Type="http://schemas.openxmlformats.org/officeDocument/2006/relationships/hyperlink" Target="https://www.facebook.com/p/C%C3%B4ng-an-x%C3%A3-T%E1%BA%A1-B%C3%BA-huy%E1%BB%87n-M%C6%B0%E1%BB%9Dng-La-t%E1%BB%89nh-S%C6%A1n-La-100066851919738/" TargetMode="External"/><Relationship Id="rId633" Type="http://schemas.openxmlformats.org/officeDocument/2006/relationships/hyperlink" Target="https://muongte.laichau.gov.vn/" TargetMode="External"/><Relationship Id="rId980" Type="http://schemas.openxmlformats.org/officeDocument/2006/relationships/hyperlink" Target="https://thitranluongson.hoabinh.gov.vn/" TargetMode="External"/><Relationship Id="rId1056" Type="http://schemas.openxmlformats.org/officeDocument/2006/relationships/hyperlink" Target="https://xamonghoa.hoabinh.gov.vn/index.php/thong-tin-lien-he" TargetMode="External"/><Relationship Id="rId840" Type="http://schemas.openxmlformats.org/officeDocument/2006/relationships/hyperlink" Target="http://tule.yenbai.gov.vn/" TargetMode="External"/><Relationship Id="rId938" Type="http://schemas.openxmlformats.org/officeDocument/2006/relationships/hyperlink" Target="https://phuongphuonglam.hoabinh.gov.vn/index.php/co-cau-to-chuc-ls" TargetMode="External"/><Relationship Id="rId67" Type="http://schemas.openxmlformats.org/officeDocument/2006/relationships/hyperlink" Target="https://www.facebook.com/caxdongchumhuyendabac" TargetMode="External"/><Relationship Id="rId272" Type="http://schemas.openxmlformats.org/officeDocument/2006/relationships/hyperlink" Target="https://www.facebook.com/profile.php?id=100066582707227" TargetMode="External"/><Relationship Id="rId577" Type="http://schemas.openxmlformats.org/officeDocument/2006/relationships/hyperlink" Target="https://www.facebook.com/100068616713485" TargetMode="External"/><Relationship Id="rId700" Type="http://schemas.openxmlformats.org/officeDocument/2006/relationships/hyperlink" Target="https://danguykhoicqvadn.yenbai.gov.vn/wp-content/uploads/2023/12/141-QD.pdf" TargetMode="External"/><Relationship Id="rId1123" Type="http://schemas.openxmlformats.org/officeDocument/2006/relationships/hyperlink" Target="https://www.facebook.com/p/Tu%E1%BB%95i-tr%E1%BA%BB-ph%C3%B2ng-CSC%C4%90-C%C3%B4ng-an-t%E1%BB%89nh-Ho%C3%A0-B%C3%ACnh-100077598099489/" TargetMode="External"/><Relationship Id="rId132" Type="http://schemas.openxmlformats.org/officeDocument/2006/relationships/hyperlink" Target="https://www.facebook.com/profile.php?id=100066739634265" TargetMode="External"/><Relationship Id="rId784" Type="http://schemas.openxmlformats.org/officeDocument/2006/relationships/hyperlink" Target="https://www.facebook.com/ThiTranCoPhuc/" TargetMode="External"/><Relationship Id="rId991" Type="http://schemas.openxmlformats.org/officeDocument/2006/relationships/hyperlink" Target="https://hoabinh.kontumcity.kontum.gov.vn/gioi-thieu/co-cau-to-chuc/uy-ban-nhan-dan-phuong" TargetMode="External"/><Relationship Id="rId1067" Type="http://schemas.openxmlformats.org/officeDocument/2006/relationships/hyperlink" Target="https://www.facebook.com/congantinhhoabinh/" TargetMode="External"/><Relationship Id="rId437" Type="http://schemas.openxmlformats.org/officeDocument/2006/relationships/hyperlink" Target="https://www.facebook.com/tuoitrecongansonla/" TargetMode="External"/><Relationship Id="rId644" Type="http://schemas.openxmlformats.org/officeDocument/2006/relationships/hyperlink" Target="https://www.facebook.com/conganBaTri/" TargetMode="External"/><Relationship Id="rId851" Type="http://schemas.openxmlformats.org/officeDocument/2006/relationships/hyperlink" Target="https://www.facebook.com/p/C%C3%B4ng-an-x%C3%A3-Su%E1%BB%91i-Quy%E1%BB%81n-100065127745728/" TargetMode="External"/><Relationship Id="rId283" Type="http://schemas.openxmlformats.org/officeDocument/2006/relationships/hyperlink" Target="https://www.facebook.com/profile.php?id=100069725104307" TargetMode="External"/><Relationship Id="rId490" Type="http://schemas.openxmlformats.org/officeDocument/2006/relationships/hyperlink" Target="https://www.facebook.com/tuoitrecongansonla/" TargetMode="External"/><Relationship Id="rId504" Type="http://schemas.openxmlformats.org/officeDocument/2006/relationships/hyperlink" Target="https://www.facebook.com/tuoitrecongansonla/" TargetMode="External"/><Relationship Id="rId711" Type="http://schemas.openxmlformats.org/officeDocument/2006/relationships/hyperlink" Target="https://lucyen.yenbai.gov.vn/Articles/view/?UserKey=-Lieu-Do---xa-dau-tien-cua-huyen-Luc-Yen-dat-chuan-nong-thon-moi---Copy&amp;Category=P9Q24NUYJ3PNLEDK" TargetMode="External"/><Relationship Id="rId949" Type="http://schemas.openxmlformats.org/officeDocument/2006/relationships/hyperlink" Target="https://xatrungthanh.hoabinh.gov.vn/" TargetMode="External"/><Relationship Id="rId1134" Type="http://schemas.openxmlformats.org/officeDocument/2006/relationships/hyperlink" Target="https://maichau.hoabinh.gov.vn/index.php?option=com_content&amp;amp;view=article&amp;amp;id=202:gi-i-thi-u-ubnd-xa-ba-khan&amp;amp;catid=14:sample-data-articles&amp;amp;Itemid=643&amp;amp;lang=vi" TargetMode="External"/><Relationship Id="rId78" Type="http://schemas.openxmlformats.org/officeDocument/2006/relationships/hyperlink" Target="https://www.facebook.com/profile.php?id=100095030053482" TargetMode="External"/><Relationship Id="rId143" Type="http://schemas.openxmlformats.org/officeDocument/2006/relationships/hyperlink" Target="https://www.facebook.com/profile.php?id=100065746200730" TargetMode="External"/><Relationship Id="rId350" Type="http://schemas.openxmlformats.org/officeDocument/2006/relationships/hyperlink" Target="https://www.facebook.com/profile.php?id=100070014872084" TargetMode="External"/><Relationship Id="rId588" Type="http://schemas.openxmlformats.org/officeDocument/2006/relationships/hyperlink" Target="https://www.facebook.com/tuoitrecongansonla/" TargetMode="External"/><Relationship Id="rId795" Type="http://schemas.openxmlformats.org/officeDocument/2006/relationships/hyperlink" Target="https://www.facebook.com/ConganxaQuyMong/" TargetMode="External"/><Relationship Id="rId809" Type="http://schemas.openxmlformats.org/officeDocument/2006/relationships/hyperlink" Target="https://tranyen.yenbai.gov.vn/xa-thi-tran/ubnd-xa-minh-quan" TargetMode="External"/><Relationship Id="rId9" Type="http://schemas.openxmlformats.org/officeDocument/2006/relationships/hyperlink" Target="https://www.facebook.com/conganxamaiha" TargetMode="External"/><Relationship Id="rId210" Type="http://schemas.openxmlformats.org/officeDocument/2006/relationships/hyperlink" Target="https://www.facebook.com/profile.php?id=100077085235497" TargetMode="External"/><Relationship Id="rId448" Type="http://schemas.openxmlformats.org/officeDocument/2006/relationships/hyperlink" Target="https://www.facebook.com/tuoitrecongansonla/" TargetMode="External"/><Relationship Id="rId655" Type="http://schemas.openxmlformats.org/officeDocument/2006/relationships/hyperlink" Target="https://thanhphoyenbai.yenbai.gov.vn/cac-xa-phuong/phuong-dong-tam-288583" TargetMode="External"/><Relationship Id="rId862" Type="http://schemas.openxmlformats.org/officeDocument/2006/relationships/hyperlink" Target="https://vanchan.yenbai.gov.vn/cac-xa-thi-tran/xa-son-thinh" TargetMode="External"/><Relationship Id="rId1078" Type="http://schemas.openxmlformats.org/officeDocument/2006/relationships/hyperlink" Target="https://xathuphong.hoabinh.gov.vn/" TargetMode="External"/><Relationship Id="rId294" Type="http://schemas.openxmlformats.org/officeDocument/2006/relationships/hyperlink" Target="https://www.facebook.com/profile.php?id=100070268741651" TargetMode="External"/><Relationship Id="rId308" Type="http://schemas.openxmlformats.org/officeDocument/2006/relationships/hyperlink" Target="https://www.facebook.com/profile.php?id=100069727985712" TargetMode="External"/><Relationship Id="rId515" Type="http://schemas.openxmlformats.org/officeDocument/2006/relationships/hyperlink" Target="https://www.facebook.com/tuoitrecongansonla/" TargetMode="External"/><Relationship Id="rId722" Type="http://schemas.openxmlformats.org/officeDocument/2006/relationships/hyperlink" Target="https://www.facebook.com/p/C%C3%B4ng-an-x%C3%A3-An-Ph%C3%BA-huy%E1%BB%87n-L%E1%BB%A5c-Y%C3%AAn-t%E1%BB%89nh-Y%C3%AAn-B%C3%A1i-100081899742546/" TargetMode="External"/><Relationship Id="rId1145" Type="http://schemas.openxmlformats.org/officeDocument/2006/relationships/hyperlink" Target="https://maichau.hoabinh.gov.vn/index.php?option=com_content&amp;view=article&amp;id=2021:xa-na-pha-n-pha-n-a-u-va-a-ch-na-ng-tha-n-ma-i-n-m-2022&amp;catid=81&amp;lang=vi&amp;Itemid=573" TargetMode="External"/><Relationship Id="rId89" Type="http://schemas.openxmlformats.org/officeDocument/2006/relationships/hyperlink" Target="https://www.facebook.com/conganxayenthanh" TargetMode="External"/><Relationship Id="rId154" Type="http://schemas.openxmlformats.org/officeDocument/2006/relationships/hyperlink" Target="https://www.facebook.com/profile.php?id=100066506661701" TargetMode="External"/><Relationship Id="rId361" Type="http://schemas.openxmlformats.org/officeDocument/2006/relationships/hyperlink" Target="https://www.facebook.com/profile.php?id=100070586079138" TargetMode="External"/><Relationship Id="rId599" Type="http://schemas.openxmlformats.org/officeDocument/2006/relationships/hyperlink" Target="https://www.facebook.com/tuoitrecongansonla/" TargetMode="External"/><Relationship Id="rId1005" Type="http://schemas.openxmlformats.org/officeDocument/2006/relationships/hyperlink" Target="https://www.facebook.com/p/Trang-th%C3%B4ng-tin-c%C3%B4ng-an-x%C3%A3-C%C6%B0-Y%C3%AAn-247-100078647356743/" TargetMode="External"/><Relationship Id="rId459" Type="http://schemas.openxmlformats.org/officeDocument/2006/relationships/hyperlink" Target="http://nhnn.sonla.gov.vn/index.php?module=about&amp;act=view&amp;id=22" TargetMode="External"/><Relationship Id="rId666" Type="http://schemas.openxmlformats.org/officeDocument/2006/relationships/hyperlink" Target="https://hoilhpn.yenbai.gov.vn/noidung/tintuc/Pages/chi-tiet-tin-tuc.aspx?ItemID=458&amp;l=Tinhoatdong&amp;lv=5" TargetMode="External"/><Relationship Id="rId873" Type="http://schemas.openxmlformats.org/officeDocument/2006/relationships/hyperlink" Target="https://vanchan.yenbai.gov.vn/cac-xa-thi-tran/xa-dong-khe" TargetMode="External"/><Relationship Id="rId1089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16" Type="http://schemas.openxmlformats.org/officeDocument/2006/relationships/hyperlink" Target="https://www.facebook.com/conganxapaco" TargetMode="External"/><Relationship Id="rId221" Type="http://schemas.openxmlformats.org/officeDocument/2006/relationships/hyperlink" Target="https://www.facebook.com/profile.php?id=100063752366439" TargetMode="External"/><Relationship Id="rId319" Type="http://schemas.openxmlformats.org/officeDocument/2006/relationships/hyperlink" Target="https://www.facebook.com/profile.php?id=100069242317075" TargetMode="External"/><Relationship Id="rId526" Type="http://schemas.openxmlformats.org/officeDocument/2006/relationships/hyperlink" Target="https://mocchau.sonla.gov.vn/tuyen-truyen-pho-bien-thuc-hien-phap-luat" TargetMode="External"/><Relationship Id="rId1156" Type="http://schemas.openxmlformats.org/officeDocument/2006/relationships/hyperlink" Target="https://www.facebook.com/p/C%C3%B4ng-an-x%C3%A3-Mai-H%E1%BB%8Bch-Huy%E1%BB%87n-Mai-Ch%C3%A2u-H%C3%B2a-B%C3%ACnh-100069078494664/?locale=ko_KR" TargetMode="External"/><Relationship Id="rId733" Type="http://schemas.openxmlformats.org/officeDocument/2006/relationships/hyperlink" Target="https://www.facebook.com/chauquehavanyenyenbai/" TargetMode="External"/><Relationship Id="rId940" Type="http://schemas.openxmlformats.org/officeDocument/2006/relationships/hyperlink" Target="https://ubndtp.hoabinh.gov.vn/index.php/vi/xa-c-tia-n-a-u-t/959-xa-ya-n-ma-ng-ta-cha-c-ha-i-ngha-s-ka-t-gia-a-nhia-m-ka-tha-c-hia-n-ngha-quya-t-a-i-ha-i-a-ng-ba-xa-la-n-tha-xviii-nhia-m-ka-2020-a-2025" TargetMode="External"/><Relationship Id="rId1016" Type="http://schemas.openxmlformats.org/officeDocument/2006/relationships/hyperlink" Target="https://luongson.hoabinh.gov.vn/index.php/chuc-nang-nhi-m-v/14-sample-data-articles/208-giai-thiau-va-ay-ban-nhan-dan-xa-cao-d-ng" TargetMode="External"/><Relationship Id="rId165" Type="http://schemas.openxmlformats.org/officeDocument/2006/relationships/hyperlink" Target="https://www.facebook.com/conganlapantan" TargetMode="External"/><Relationship Id="rId372" Type="http://schemas.openxmlformats.org/officeDocument/2006/relationships/hyperlink" Target="https://www.facebook.com/profile.php?id=100061229988068" TargetMode="External"/><Relationship Id="rId677" Type="http://schemas.openxmlformats.org/officeDocument/2006/relationships/hyperlink" Target="https://www.facebook.com/captrungtam/" TargetMode="External"/><Relationship Id="rId800" Type="http://schemas.openxmlformats.org/officeDocument/2006/relationships/hyperlink" Target="https://tranyen.yenbai.gov.vn/xa-thi-tran/xa-kien-thanh" TargetMode="External"/><Relationship Id="rId232" Type="http://schemas.openxmlformats.org/officeDocument/2006/relationships/hyperlink" Target="https://www.facebook.com/profile.php?id=100066704441628" TargetMode="External"/><Relationship Id="rId884" Type="http://schemas.openxmlformats.org/officeDocument/2006/relationships/hyperlink" Target="https://www.facebook.com/100064909396771" TargetMode="External"/><Relationship Id="rId27" Type="http://schemas.openxmlformats.org/officeDocument/2006/relationships/hyperlink" Target="https://www.facebook.com/profile.php?id=61550940908604" TargetMode="External"/><Relationship Id="rId537" Type="http://schemas.openxmlformats.org/officeDocument/2006/relationships/hyperlink" Target="https://congbao.sonla.gov.vn/congbao.nsf/BB711FFCE7433698472587340016B385/$file/NQ%20so%2081.pdf" TargetMode="External"/><Relationship Id="rId744" Type="http://schemas.openxmlformats.org/officeDocument/2006/relationships/hyperlink" Target="https://www.facebook.com/p/C%C3%B4ng-an-x%C3%A3-M%E1%BA%ADu-%C4%90%C3%B4ng-100069042045492/" TargetMode="External"/><Relationship Id="rId951" Type="http://schemas.openxmlformats.org/officeDocument/2006/relationships/hyperlink" Target="https://www.hoabinh.gov.vn/huyen-da-bac" TargetMode="External"/><Relationship Id="rId1167" Type="http://schemas.openxmlformats.org/officeDocument/2006/relationships/hyperlink" Target="https://www.facebook.com/p/C%C3%B4ng-an-x%C3%A3-M%E1%BB%B9-Th%C3%A0nh-L%E1%BA%A1c-S%C6%A1n-Ho%C3%A0-B%C3%ACnh-100064870354711/" TargetMode="External"/><Relationship Id="rId80" Type="http://schemas.openxmlformats.org/officeDocument/2006/relationships/hyperlink" Target="https://www.facebook.com/conganxadaiminh" TargetMode="External"/><Relationship Id="rId176" Type="http://schemas.openxmlformats.org/officeDocument/2006/relationships/hyperlink" Target="https://www.facebook.com/profile.php?id=100067114457792" TargetMode="External"/><Relationship Id="rId383" Type="http://schemas.openxmlformats.org/officeDocument/2006/relationships/hyperlink" Target="https://www.facebook.com/profile.php?id=100081931984738" TargetMode="External"/><Relationship Id="rId590" Type="http://schemas.openxmlformats.org/officeDocument/2006/relationships/hyperlink" Target="https://congbao.sonla.gov.vn/congbao.nsf/591D30311B3BAB3B4725864F003751A5/$file/QD%20so%202481_signed.pdf" TargetMode="External"/><Relationship Id="rId604" Type="http://schemas.openxmlformats.org/officeDocument/2006/relationships/hyperlink" Target="https://www.facebook.com/p/C%C3%B4ng-an-x%C3%A3-N%E1%BA%ADm-M%E1%BA%B1n-S%C3%B4ng-M%C3%A3-S%C6%A1n-La-100069996588344/?locale=ca_ES" TargetMode="External"/><Relationship Id="rId811" Type="http://schemas.openxmlformats.org/officeDocument/2006/relationships/hyperlink" Target="https://www.facebook.com/p/C%C3%B4ng-an-x%C3%A3-H%C6%B0ng-Th%E1%BB%8Bnh-huy%E1%BB%87n-Tr%E1%BA%A5n-Y%C3%AAn-t%E1%BB%89nh-Y%C3%AAn-B%C3%A1i-100065746200730/" TargetMode="External"/><Relationship Id="rId1027" Type="http://schemas.openxmlformats.org/officeDocument/2006/relationships/hyperlink" Target="https://www.facebook.com/chidoan.congan/?locale=vi_VN" TargetMode="External"/><Relationship Id="rId243" Type="http://schemas.openxmlformats.org/officeDocument/2006/relationships/hyperlink" Target="https://www.facebook.com/profile.php?id=100072159681053" TargetMode="External"/><Relationship Id="rId450" Type="http://schemas.openxmlformats.org/officeDocument/2006/relationships/hyperlink" Target="https://www.facebook.com/p/C%C3%B4ng-an-x%C3%A3-H%E1%BB%93ng-Ng%C3%A0i-huy%E1%BB%87n-B%E1%BA%AFc-Y%C3%AAn-t%E1%BB%89nh-S%C6%A1n-La-100070586079138/" TargetMode="External"/><Relationship Id="rId688" Type="http://schemas.openxmlformats.org/officeDocument/2006/relationships/hyperlink" Target="https://lucyen.yenbai.gov.vn/Articles/one/Thong-tin-thi-tran-Yen-The" TargetMode="External"/><Relationship Id="rId895" Type="http://schemas.openxmlformats.org/officeDocument/2006/relationships/hyperlink" Target="https://yenbinh.yenbai.gov.vn/Articles/one/Thong-tin-xa-Cam-Nhan" TargetMode="External"/><Relationship Id="rId909" Type="http://schemas.openxmlformats.org/officeDocument/2006/relationships/hyperlink" Target="https://yenbinh.yenbai.gov.vn/Articles/one/Thong-tin-xa-Cam-An" TargetMode="External"/><Relationship Id="rId1080" Type="http://schemas.openxmlformats.org/officeDocument/2006/relationships/hyperlink" Target="http://xuanphong.thoxuan.thanhhoa.gov.vn/web/trang-chu/bo-may-hanh-chinh/uy-ban-nhan-dan-xa/co-cau-to-chuc-ubnd-xa-xuan-phong.html" TargetMode="External"/><Relationship Id="rId38" Type="http://schemas.openxmlformats.org/officeDocument/2006/relationships/hyperlink" Target="https://www.facebook.com/Conganxavinhtien" TargetMode="External"/><Relationship Id="rId103" Type="http://schemas.openxmlformats.org/officeDocument/2006/relationships/hyperlink" Target="https://www.facebook.com/profile.php?id=100078644460394" TargetMode="External"/><Relationship Id="rId310" Type="http://schemas.openxmlformats.org/officeDocument/2006/relationships/hyperlink" Target="https://www.facebook.com/profile.php?id=100069715543580" TargetMode="External"/><Relationship Id="rId548" Type="http://schemas.openxmlformats.org/officeDocument/2006/relationships/hyperlink" Target="https://sonla.gov.vn/thong-tin-tuyen-truyen-pho-bien-phap-luat/ban-tuyen-giao-tinh-uy-to-chuc-tuyen-truyen-pho-bien-giao-duc-phap-luat-tai-xa-tu-nang-778241" TargetMode="External"/><Relationship Id="rId755" Type="http://schemas.openxmlformats.org/officeDocument/2006/relationships/hyperlink" Target="https://vanyen.yenbai.gov.vn/to-chuc-bo-may/cac-xa-thi-tran/?UserKey=Xa-Phong-Du-Thuong" TargetMode="External"/><Relationship Id="rId962" Type="http://schemas.openxmlformats.org/officeDocument/2006/relationships/hyperlink" Target="https://xatanminh.hoabinh.gov.vn/" TargetMode="External"/><Relationship Id="rId91" Type="http://schemas.openxmlformats.org/officeDocument/2006/relationships/hyperlink" Target="https://www.facebook.com/profile.php?id=100068917864254" TargetMode="External"/><Relationship Id="rId187" Type="http://schemas.openxmlformats.org/officeDocument/2006/relationships/hyperlink" Target="https://www.facebook.com/profile.php?id=100069042045492" TargetMode="External"/><Relationship Id="rId394" Type="http://schemas.openxmlformats.org/officeDocument/2006/relationships/hyperlink" Target="https://www.facebook.com/profile.php?id=100064729054249" TargetMode="External"/><Relationship Id="rId408" Type="http://schemas.openxmlformats.org/officeDocument/2006/relationships/hyperlink" Target="https://www.facebook.com/tuoitrecongansonla/" TargetMode="External"/><Relationship Id="rId615" Type="http://schemas.openxmlformats.org/officeDocument/2006/relationships/hyperlink" Target="https://sonla.gov.vn/tin-chinh-tri/dong-chi-pho-bi-thu-thuong-truc-huyen-uy-chu-tich-hdnd-huyen-du-sinh-hoat-chi-bo-ban-sam-kha-xa--839172" TargetMode="External"/><Relationship Id="rId822" Type="http://schemas.openxmlformats.org/officeDocument/2006/relationships/hyperlink" Target="https://tramtau.yenbai.gov.vn/tin-tuc-su-kien/?Userkey=Dong-chi-Nguyen-Van-Hai-Pho-Bi-thu-Dang-uy-Thi-tran-Tram-Tau-duoc-chi-dinh-giu-chuc-Bi-th" TargetMode="External"/><Relationship Id="rId1038" Type="http://schemas.openxmlformats.org/officeDocument/2006/relationships/hyperlink" Target="https://xadonglai.hoabinh.gov.vn/" TargetMode="External"/><Relationship Id="rId254" Type="http://schemas.openxmlformats.org/officeDocument/2006/relationships/hyperlink" Target="https://www.facebook.com/profile.php?id=100092489904446" TargetMode="External"/><Relationship Id="rId699" Type="http://schemas.openxmlformats.org/officeDocument/2006/relationships/hyperlink" Target="https://www.facebook.com/p/Tu%E1%BB%95i-tr%E1%BA%BB-C%C3%B4ng-an-Ngh%C4%A9a-L%E1%BB%99-100081887170070/" TargetMode="External"/><Relationship Id="rId1091" Type="http://schemas.openxmlformats.org/officeDocument/2006/relationships/hyperlink" Target="https://www.facebook.com/p/C%C3%B4ng-an-huy%E1%BB%87n-Y%C3%AAn-M%C3%B4-100033535308059/" TargetMode="External"/><Relationship Id="rId1105" Type="http://schemas.openxmlformats.org/officeDocument/2006/relationships/hyperlink" Target="https://xadonglai.hoabinh.gov.vn/index.php/ch-c-nang-nhi-m-v/14-sample-data-articles/149-ubnd-cac-xa-th-tr-n?start=21" TargetMode="External"/><Relationship Id="rId49" Type="http://schemas.openxmlformats.org/officeDocument/2006/relationships/hyperlink" Target="https://www.facebook.com/profile.php?id=100078647356743" TargetMode="External"/><Relationship Id="rId114" Type="http://schemas.openxmlformats.org/officeDocument/2006/relationships/hyperlink" Target="https://www.facebook.com/bavandang89" TargetMode="External"/><Relationship Id="rId461" Type="http://schemas.openxmlformats.org/officeDocument/2006/relationships/hyperlink" Target="https://www.facebook.com/p/C%C3%B4ng-an-x%C3%A3-M%C6%B0%E1%BB%9Dng-Th%E1%BA%A3i-huy%E1%BB%87n-Ph%C3%B9-Y%C3%AAn-t%E1%BB%89nh-S%C6%A1n-La-100069603542275/" TargetMode="External"/><Relationship Id="rId559" Type="http://schemas.openxmlformats.org/officeDocument/2006/relationships/hyperlink" Target="https://www.facebook.com/2138564579701589" TargetMode="External"/><Relationship Id="rId766" Type="http://schemas.openxmlformats.org/officeDocument/2006/relationships/hyperlink" Target="https://vanyen.yenbai.gov.vn/to-chuc-bo-may/cac-xa-thi-tran/?UserKey=Xa-Vien-Son" TargetMode="External"/><Relationship Id="rId198" Type="http://schemas.openxmlformats.org/officeDocument/2006/relationships/hyperlink" Target="https://www.facebook.com/profile.php?id=100061615260067" TargetMode="External"/><Relationship Id="rId321" Type="http://schemas.openxmlformats.org/officeDocument/2006/relationships/hyperlink" Target="https://www.facebook.com/profile.php?id=100081881732804" TargetMode="External"/><Relationship Id="rId419" Type="http://schemas.openxmlformats.org/officeDocument/2006/relationships/hyperlink" Target="https://sonla.gov.vn/4/469/61812/545638/xay-dung-nong-thon-moi/admin" TargetMode="External"/><Relationship Id="rId626" Type="http://schemas.openxmlformats.org/officeDocument/2006/relationships/hyperlink" Target="https://sonla.gov.vn/thong-tin-tu-so-nganh-dia-phuong/dong-chi-chu-tich-ubnd-huyen-van-ho-tham-va-tang-qua-tai-ban-suoi-khau-xa-suoi-bang-659253" TargetMode="External"/><Relationship Id="rId973" Type="http://schemas.openxmlformats.org/officeDocument/2006/relationships/hyperlink" Target="https://caoson.hoabinh.gov.vn/" TargetMode="External"/><Relationship Id="rId1049" Type="http://schemas.openxmlformats.org/officeDocument/2006/relationships/hyperlink" Target="https://www.facebook.com/p/Tu%E1%BB%95i-tr%E1%BA%BB-C%C3%B4ng-an-huy%E1%BB%87n-Kim-B%C3%B4i-100083342410408/" TargetMode="External"/><Relationship Id="rId833" Type="http://schemas.openxmlformats.org/officeDocument/2006/relationships/hyperlink" Target="https://www.yenbai.gov.vn/noidung/tintuc/Pages/chi-tiet-tin-tuc.aspx?ItemID=95&amp;l=Ditichcaptinh&amp;lv=11" TargetMode="External"/><Relationship Id="rId1116" Type="http://schemas.openxmlformats.org/officeDocument/2006/relationships/hyperlink" Target="https://www.facebook.com/congantinhhoabinh/" TargetMode="External"/><Relationship Id="rId265" Type="http://schemas.openxmlformats.org/officeDocument/2006/relationships/hyperlink" Target="https://www.facebook.com/profile.php?id=100038067891578" TargetMode="External"/><Relationship Id="rId472" Type="http://schemas.openxmlformats.org/officeDocument/2006/relationships/hyperlink" Target="https://moha.gov.vn/nong-thon-moi/tin-tuc/Pages/listbnv.aspx?CateID=32&amp;ItemID=2068" TargetMode="External"/><Relationship Id="rId900" Type="http://schemas.openxmlformats.org/officeDocument/2006/relationships/hyperlink" Target="https://phucninh.tuyenquang.gov.vn/vi/tin-bai/ky-hop-chuyen-de-hoi-dong-nhan-dan-xa-phuc-ninh-khoa-xxi-nhiem-ky-2021-2026?type=NEWS&amp;id=127445" TargetMode="External"/><Relationship Id="rId125" Type="http://schemas.openxmlformats.org/officeDocument/2006/relationships/hyperlink" Target="https://www.facebook.com/conganxagiahoi" TargetMode="External"/><Relationship Id="rId332" Type="http://schemas.openxmlformats.org/officeDocument/2006/relationships/hyperlink" Target="https://www.facebook.com/profile.php?id=100069820801393" TargetMode="External"/><Relationship Id="rId777" Type="http://schemas.openxmlformats.org/officeDocument/2006/relationships/hyperlink" Target="https://dichvucong.gov.vn/p/home/dvc-tthc-co-quan-chi-tiet.html?id=378816" TargetMode="External"/><Relationship Id="rId984" Type="http://schemas.openxmlformats.org/officeDocument/2006/relationships/hyperlink" Target="https://www.facebook.com/conganxahopthanh/" TargetMode="External"/><Relationship Id="rId637" Type="http://schemas.openxmlformats.org/officeDocument/2006/relationships/hyperlink" Target="https://www.facebook.com/tuoitreconganquangbinh/" TargetMode="External"/><Relationship Id="rId844" Type="http://schemas.openxmlformats.org/officeDocument/2006/relationships/hyperlink" Target="https://vanchan.yenbai.gov.vn/cac-xa-thi-tran/xa-sung-do" TargetMode="External"/><Relationship Id="rId276" Type="http://schemas.openxmlformats.org/officeDocument/2006/relationships/hyperlink" Target="https://www.facebook.com/profile.php?id=100057436840184" TargetMode="External"/><Relationship Id="rId483" Type="http://schemas.openxmlformats.org/officeDocument/2006/relationships/hyperlink" Target="https://www.facebook.com/tuoitrecongansonla/" TargetMode="External"/><Relationship Id="rId690" Type="http://schemas.openxmlformats.org/officeDocument/2006/relationships/hyperlink" Target="https://www.facebook.com/p/C%C3%B4ng-an-x%C3%A3-L%C3%A2m-Th%C6%B0%E1%BB%A3ng-huy%E1%BB%87n-L%E1%BB%A5c-Y%C3%AAn-100078326869163/" TargetMode="External"/><Relationship Id="rId704" Type="http://schemas.openxmlformats.org/officeDocument/2006/relationships/hyperlink" Target="https://lucyen.yenbai.gov.vn/Articles/one/Thong-tin-xa-To-Mau" TargetMode="External"/><Relationship Id="rId911" Type="http://schemas.openxmlformats.org/officeDocument/2006/relationships/hyperlink" Target="https://yenbinh.yenbai.gov.vn/Articles/one/Thong-tin-xa-Yen-Thanh" TargetMode="External"/><Relationship Id="rId1127" Type="http://schemas.openxmlformats.org/officeDocument/2006/relationships/hyperlink" Target="https://www.facebook.com/cahmaichau28/?locale=vi_VN" TargetMode="External"/><Relationship Id="rId40" Type="http://schemas.openxmlformats.org/officeDocument/2006/relationships/hyperlink" Target="https://www.facebook.com/profile.php?id=100063821294715" TargetMode="External"/><Relationship Id="rId136" Type="http://schemas.openxmlformats.org/officeDocument/2006/relationships/hyperlink" Target="https://www.facebook.com/profile.php?id=100065190623277" TargetMode="External"/><Relationship Id="rId343" Type="http://schemas.openxmlformats.org/officeDocument/2006/relationships/hyperlink" Target="https://www.facebook.com/profile.php?id=100082012665866" TargetMode="External"/><Relationship Id="rId550" Type="http://schemas.openxmlformats.org/officeDocument/2006/relationships/hyperlink" Target="https://www.facebook.com/100072053905062" TargetMode="External"/><Relationship Id="rId788" Type="http://schemas.openxmlformats.org/officeDocument/2006/relationships/hyperlink" Target="https://www.facebook.com/p/C%C3%B4ng-an-X%C3%A3-B%C3%A1o-%C4%90%C3%A1p-100065562728189/" TargetMode="External"/><Relationship Id="rId995" Type="http://schemas.openxmlformats.org/officeDocument/2006/relationships/hyperlink" Target="https://thitranluongson.hoabinh.gov.vn/" TargetMode="External"/><Relationship Id="rId203" Type="http://schemas.openxmlformats.org/officeDocument/2006/relationships/hyperlink" Target="https://www.facebook.com/profile.php?id=100066235015891" TargetMode="External"/><Relationship Id="rId648" Type="http://schemas.openxmlformats.org/officeDocument/2006/relationships/hyperlink" Target="https://www.facebook.com/p/C%C3%B4ng-an-ph%C6%B0%E1%BB%9Dng-Y%C3%AAn-Ninh-TP-Y%C3%AAn-B%C3%A1i-100068122816914/" TargetMode="External"/><Relationship Id="rId855" Type="http://schemas.openxmlformats.org/officeDocument/2006/relationships/hyperlink" Target="https://nghialo.yenbai.gov.vn/xa-phuong/xa-son-a" TargetMode="External"/><Relationship Id="rId1040" Type="http://schemas.openxmlformats.org/officeDocument/2006/relationships/hyperlink" Target="https://kimson.ninhbinh.gov.vn/gioi-thieu/xa-thuong-kiem" TargetMode="External"/><Relationship Id="rId287" Type="http://schemas.openxmlformats.org/officeDocument/2006/relationships/hyperlink" Target="https://www.facebook.com/profile.php?id=100078983538046" TargetMode="External"/><Relationship Id="rId410" Type="http://schemas.openxmlformats.org/officeDocument/2006/relationships/hyperlink" Target="https://www.facebook.com/p/C%C3%B4ng-An-Th%E1%BB%8B-Tr%E1%BA%A5n-%C3%8Dt-Ong-100067801098096/" TargetMode="External"/><Relationship Id="rId494" Type="http://schemas.openxmlformats.org/officeDocument/2006/relationships/hyperlink" Target="https://www.facebook.com/p/C%C3%B4ng-an-x%C3%A3-T%C6%B0%E1%BB%9Dng-Ph%C3%B9-huy%E1%BB%87n-Ph%C3%B9-Y%C3%AAn-t%E1%BB%89nh-S%C6%A1n-La-100071062324000/" TargetMode="External"/><Relationship Id="rId508" Type="http://schemas.openxmlformats.org/officeDocument/2006/relationships/hyperlink" Target="https://www.facebook.com/ConganhuyenMocChau/?locale=vi_VN" TargetMode="External"/><Relationship Id="rId715" Type="http://schemas.openxmlformats.org/officeDocument/2006/relationships/hyperlink" Target="https://lucyen.yenbai.gov.vn/Articles/view/?UserKey=Bi-thu-Huyen-uy-du-sinh-hoat-Chi-bo-thon-Cat-xa-Tan-Lap&amp;Category=GTCJ76WEHHR33MNU" TargetMode="External"/><Relationship Id="rId922" Type="http://schemas.openxmlformats.org/officeDocument/2006/relationships/hyperlink" Target="https://yenbinh.yenbai.gov.vn/" TargetMode="External"/><Relationship Id="rId1138" Type="http://schemas.openxmlformats.org/officeDocument/2006/relationships/hyperlink" Target="https://www.hoabinh.gov.vn/tin-chi-tiet/-/bai-viet/ket-luan-cua-dong-chi-dinh-cong-su-pho-chu-tich-uy-ban-nhan-dan-tinh-tai-buoi-kiem-tra-cong-tac-trien-khai-thuc-hien-cac-chuong-trinh-muc-tieu-quoc-gia-tai-xa-cun-pheo-huyen-mai-chau-52055-1590.html" TargetMode="External"/><Relationship Id="rId147" Type="http://schemas.openxmlformats.org/officeDocument/2006/relationships/hyperlink" Target="https://www.facebook.com/profile.php?id=100066816396319" TargetMode="External"/><Relationship Id="rId354" Type="http://schemas.openxmlformats.org/officeDocument/2006/relationships/hyperlink" Target="https://www.facebook.com/profile.php?id=100069603542275" TargetMode="External"/><Relationship Id="rId799" Type="http://schemas.openxmlformats.org/officeDocument/2006/relationships/hyperlink" Target="https://www.facebook.com/p/C%C3%B4ng-an-x%C3%A3-Ki%C3%AAn-Th%C3%A0nh-huy%E1%BB%87n-Tr%E1%BA%A5n-Y%C3%AAn-t%E1%BB%89nh-Y%C3%AAn-B%C3%A1i-100066736579930/" TargetMode="External"/><Relationship Id="rId51" Type="http://schemas.openxmlformats.org/officeDocument/2006/relationships/hyperlink" Target="https://www.facebook.com/profile.php?id=100066706950940" TargetMode="External"/><Relationship Id="rId561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659" Type="http://schemas.openxmlformats.org/officeDocument/2006/relationships/hyperlink" Target="http://hongha.thanhphoyenbai.yenbai.gov.vn/" TargetMode="External"/><Relationship Id="rId866" Type="http://schemas.openxmlformats.org/officeDocument/2006/relationships/hyperlink" Target="https://nghialo.yenbai.gov.vn/xa-phuong/xa-hanh-son" TargetMode="External"/><Relationship Id="rId214" Type="http://schemas.openxmlformats.org/officeDocument/2006/relationships/hyperlink" Target="https://www.facebook.com/profile.php?id=100079591086068" TargetMode="External"/><Relationship Id="rId298" Type="http://schemas.openxmlformats.org/officeDocument/2006/relationships/hyperlink" Target="https://www.facebook.com/profile.php?id=100069419119778" TargetMode="External"/><Relationship Id="rId421" Type="http://schemas.openxmlformats.org/officeDocument/2006/relationships/hyperlink" Target="https://sonla.toaan.gov.vn/webcenter/portal/sonla/chitiettin?dDocName=TAND051105" TargetMode="External"/><Relationship Id="rId519" Type="http://schemas.openxmlformats.org/officeDocument/2006/relationships/hyperlink" Target="https://www.facebook.com/tuoitrecongansonla/" TargetMode="External"/><Relationship Id="rId1051" Type="http://schemas.openxmlformats.org/officeDocument/2006/relationships/hyperlink" Target="https://www.facebook.com/p/C%C3%B4ng-an-x%C3%A3-Kim-B%C3%B4i-100065479419555/" TargetMode="External"/><Relationship Id="rId1149" Type="http://schemas.openxmlformats.org/officeDocument/2006/relationships/hyperlink" Target="https://www.facebook.com/reel/1197246244881818/" TargetMode="External"/><Relationship Id="rId158" Type="http://schemas.openxmlformats.org/officeDocument/2006/relationships/hyperlink" Target="https://www.facebook.com/profile.php?id=100065562728189" TargetMode="External"/><Relationship Id="rId726" Type="http://schemas.openxmlformats.org/officeDocument/2006/relationships/hyperlink" Target="https://vanyen.yenbai.gov.vn/to-chuc-bo-may/cac-xa-thi-tran/?UserKey=TT-Mau-A" TargetMode="External"/><Relationship Id="rId933" Type="http://schemas.openxmlformats.org/officeDocument/2006/relationships/hyperlink" Target="https://www.facebook.com/p/UBND-ph%C6%B0%E1%BB%9Dng-Th%E1%BB%8Bnh-Lang-100090942230269/" TargetMode="External"/><Relationship Id="rId1009" Type="http://schemas.openxmlformats.org/officeDocument/2006/relationships/hyperlink" Target="https://www.hoabinh.gov.vn/tin-chi-tiet/-/bai-viet/cong-bo-benh-dich-ta-lon-chau-phi-tai-dia-ban-xa-thach-yen-huyen-cao-phong-tinh-hoa-binh-53215-1475.html" TargetMode="External"/><Relationship Id="rId62" Type="http://schemas.openxmlformats.org/officeDocument/2006/relationships/hyperlink" Target="https://www.facebook.com/profile.php?id=100070713225531" TargetMode="External"/><Relationship Id="rId365" Type="http://schemas.openxmlformats.org/officeDocument/2006/relationships/hyperlink" Target="https://www.facebook.com/profile.php?id=100070182794106" TargetMode="External"/><Relationship Id="rId572" Type="http://schemas.openxmlformats.org/officeDocument/2006/relationships/hyperlink" Target="https://sonla.gov.vn/tin-van-hoa-xa-hoi/dong-chi-chu-tich-ubnd-huyen-du-ngay-hoi-dai-doan-ket-toan-dan-toc-tai-ban-me-lech-xa-co-noi-735712" TargetMode="External"/><Relationship Id="rId225" Type="http://schemas.openxmlformats.org/officeDocument/2006/relationships/hyperlink" Target="https://www.facebook.com/captrungtam" TargetMode="External"/><Relationship Id="rId432" Type="http://schemas.openxmlformats.org/officeDocument/2006/relationships/hyperlink" Target="https://www.facebook.com/tuoitrecongansonla/" TargetMode="External"/><Relationship Id="rId877" Type="http://schemas.openxmlformats.org/officeDocument/2006/relationships/hyperlink" Target="https://hoilhpn.yenbai.gov.vn/noidung/tintuc/Pages/chi-tiet-tin-tuc.aspx?ItemID=458&amp;l=Tinhoatdong&amp;lv=5" TargetMode="External"/><Relationship Id="rId1062" Type="http://schemas.openxmlformats.org/officeDocument/2006/relationships/hyperlink" Target="https://xakimboi.hoabinh.gov.vn/" TargetMode="External"/><Relationship Id="rId737" Type="http://schemas.openxmlformats.org/officeDocument/2006/relationships/hyperlink" Target="https://www.facebook.com/p/C%C3%B4ng-an-x%C3%A3-Quang-Minh-100066478945818/" TargetMode="External"/><Relationship Id="rId944" Type="http://schemas.openxmlformats.org/officeDocument/2006/relationships/hyperlink" Target="https://www.hoabinh.gov.vn/tin-chi-tiet/-/bai-viet/xa-thai-thinh-khai-thac-tiem-nang-phat-trien-kinh-te-15430-1170.html" TargetMode="External"/><Relationship Id="rId73" Type="http://schemas.openxmlformats.org/officeDocument/2006/relationships/hyperlink" Target="https://www.facebook.com/profile.php?id=100083271636253" TargetMode="External"/><Relationship Id="rId169" Type="http://schemas.openxmlformats.org/officeDocument/2006/relationships/hyperlink" Target="https://www.facebook.com/ANTTCheCuNha" TargetMode="External"/><Relationship Id="rId376" Type="http://schemas.openxmlformats.org/officeDocument/2006/relationships/hyperlink" Target="https://www.facebook.com/profile.php?id=100067547632375" TargetMode="External"/><Relationship Id="rId583" Type="http://schemas.openxmlformats.org/officeDocument/2006/relationships/hyperlink" Target="https://sonla.gov.vn/doi-ngoai-nhan-dan" TargetMode="External"/><Relationship Id="rId790" Type="http://schemas.openxmlformats.org/officeDocument/2006/relationships/hyperlink" Target="https://tranyen.yenbai.gov.vn/xa-thi-tran/xa-dao-thinh" TargetMode="External"/><Relationship Id="rId804" Type="http://schemas.openxmlformats.org/officeDocument/2006/relationships/hyperlink" Target="https://www.yenbai.gov.vn/noidung/tintuc/Pages/gioi-thieu-chi-tiet.aspx?ItemID=112&amp;l=Ditichcaptinh&amp;lv=4" TargetMode="External"/><Relationship Id="rId4" Type="http://schemas.openxmlformats.org/officeDocument/2006/relationships/hyperlink" Target="https://www.facebook.com/profile.php?id=100059202699188" TargetMode="External"/><Relationship Id="rId236" Type="http://schemas.openxmlformats.org/officeDocument/2006/relationships/hyperlink" Target="https://www.facebook.com/profile.php?id=100071911672702" TargetMode="External"/><Relationship Id="rId443" Type="http://schemas.openxmlformats.org/officeDocument/2006/relationships/hyperlink" Target="https://langcheu.bacyen.sonla.gov.vn/" TargetMode="External"/><Relationship Id="rId650" Type="http://schemas.openxmlformats.org/officeDocument/2006/relationships/hyperlink" Target="https://www.facebook.com/CAPMinhTan/?locale=br_FR" TargetMode="External"/><Relationship Id="rId888" Type="http://schemas.openxmlformats.org/officeDocument/2006/relationships/hyperlink" Target="https://www.facebook.com/p/C%C3%B4ng-an-th%E1%BB%8B-tr%E1%BA%A5n-Y%C3%AAn-B%C3%ACnh-100066717932065/" TargetMode="External"/><Relationship Id="rId1073" Type="http://schemas.openxmlformats.org/officeDocument/2006/relationships/hyperlink" Target="https://www.facebook.com/p/Tu%E1%BB%95i-tr%E1%BA%BB-ph%C3%B2ng-CSC%C4%90-C%C3%B4ng-an-t%E1%BB%89nh-Ho%C3%A0-B%C3%ACnh-100077598099489/" TargetMode="External"/><Relationship Id="rId303" Type="http://schemas.openxmlformats.org/officeDocument/2006/relationships/hyperlink" Target="https://www.facebook.com/profile.php?id=100071289255204" TargetMode="External"/><Relationship Id="rId748" Type="http://schemas.openxmlformats.org/officeDocument/2006/relationships/hyperlink" Target="https://yenbai.gov.vn/dai-hoi-dang-bo/noidung/tintuc/Pages/chi-tiet-tin-tuc.aspx?ItemID=952&amp;l=Tinhoatdong" TargetMode="External"/><Relationship Id="rId955" Type="http://schemas.openxmlformats.org/officeDocument/2006/relationships/hyperlink" Target="https://xamuongchieng.hoabinh.gov.vn/" TargetMode="External"/><Relationship Id="rId1140" Type="http://schemas.openxmlformats.org/officeDocument/2006/relationships/hyperlink" Target="https://maichau.hoabinh.gov.vn/index.php?option=com_content&amp;view=article&amp;id=2064:la-ca-ng-ba-xa-bao-la-a-t-chua-n-na-ng-tha-n-ma-i-n-m-2021&amp;catid=81&amp;lang=vi&amp;Itemid=573" TargetMode="External"/><Relationship Id="rId84" Type="http://schemas.openxmlformats.org/officeDocument/2006/relationships/hyperlink" Target="https://www.facebook.com/YenBinhxaAnhHung" TargetMode="External"/><Relationship Id="rId387" Type="http://schemas.openxmlformats.org/officeDocument/2006/relationships/hyperlink" Target="https://www.facebook.com/profile.php?id=100066645144752" TargetMode="External"/><Relationship Id="rId510" Type="http://schemas.openxmlformats.org/officeDocument/2006/relationships/hyperlink" Target="https://www.facebook.com/p/C%C3%B4ng-an-Th%E1%BB%8B-tr%E1%BA%A5n-N%C3%B4ng-Tr%C6%B0%E1%BB%9Dng-M%E1%BB%99c-Ch%C3%A2u-huy%E1%BB%87n-M%E1%BB%99c-Ch%C3%A2u-t%E1%BB%89nh-S%C6%A1n-La-100067745424776/" TargetMode="External"/><Relationship Id="rId594" Type="http://schemas.openxmlformats.org/officeDocument/2006/relationships/hyperlink" Target="https://sonla.gov.vn/tin-van-hoa-xa-hoi/cong-bo-xa-muong-lam-dat-chuan-nong-thon-moi-nam-2022-700988" TargetMode="External"/><Relationship Id="rId608" Type="http://schemas.openxmlformats.org/officeDocument/2006/relationships/hyperlink" Target="https://congbao.sonla.gov.vn/congbao.nsf/$DocsByCate?OpenForm&amp;view=DocumentsByType2&amp;RestrictToCategory=Quy%E1%BA%BFt%20%C4%91%E1%BB%8Bnh%20c%E1%BB%A7a%20UBND%20t%E1%BB%89nh" TargetMode="External"/><Relationship Id="rId815" Type="http://schemas.openxmlformats.org/officeDocument/2006/relationships/hyperlink" Target="https://tranyen.yenbai.gov.vn/to-chuc-bo-may/cac-xa-thi-tran/?UserKey=XA-VIET-HONG" TargetMode="External"/><Relationship Id="rId247" Type="http://schemas.openxmlformats.org/officeDocument/2006/relationships/hyperlink" Target="https://www.facebook.com/profile.php?id=100090946152989" TargetMode="External"/><Relationship Id="rId899" Type="http://schemas.openxmlformats.org/officeDocument/2006/relationships/hyperlink" Target="https://www.facebook.com/100066342593821" TargetMode="External"/><Relationship Id="rId1000" Type="http://schemas.openxmlformats.org/officeDocument/2006/relationships/hyperlink" Target="https://www.facebook.com/people/C%C3%94NG-AN-X%C3%83-T%C3%82N-VINH/100071846994026/" TargetMode="External"/><Relationship Id="rId1084" Type="http://schemas.openxmlformats.org/officeDocument/2006/relationships/hyperlink" Target="https://tiengiang.gov.vn/chi-tiet-tin?%2Ftan-phong-ra-mat-xa-at-chuan-nong-thon-moi%2F19557644" TargetMode="External"/><Relationship Id="rId107" Type="http://schemas.openxmlformats.org/officeDocument/2006/relationships/hyperlink" Target="https://www.facebook.com/profile.php?id=100063712560146" TargetMode="External"/><Relationship Id="rId454" Type="http://schemas.openxmlformats.org/officeDocument/2006/relationships/hyperlink" Target="https://data.sonla.gov.vn/detail_data/du-lieu-thong-bao-ket-qua-thuc-hien-ket-luan-thanh-tra-cua-chanh-thanh-tra-huyen-773" TargetMode="External"/><Relationship Id="rId661" Type="http://schemas.openxmlformats.org/officeDocument/2006/relationships/hyperlink" Target="https://yenbai.gov.vn/nong-thon-moi/noidung/tintuc/Pages/chi-tiet-tin-tuc.aspx?ItemID=1049&amp;l=Tinhoatdong&amp;lv=5" TargetMode="External"/><Relationship Id="rId759" Type="http://schemas.openxmlformats.org/officeDocument/2006/relationships/hyperlink" Target="https://yenbai.gov.vn/noidung/tintuc/Pages/chi-tiet-tin-tuc.aspx?ItemID=2722&amp;l=TinSoNganhDiaphuong" TargetMode="External"/><Relationship Id="rId966" Type="http://schemas.openxmlformats.org/officeDocument/2006/relationships/hyperlink" Target="https://xatuly.hoabinh.gov.vn/" TargetMode="External"/><Relationship Id="rId11" Type="http://schemas.openxmlformats.org/officeDocument/2006/relationships/hyperlink" Target="https://www.facebook.com/profile.php?id=100077426923813" TargetMode="External"/><Relationship Id="rId314" Type="http://schemas.openxmlformats.org/officeDocument/2006/relationships/hyperlink" Target="https://www.facebook.com/conganxasapvat113" TargetMode="External"/><Relationship Id="rId398" Type="http://schemas.openxmlformats.org/officeDocument/2006/relationships/hyperlink" Target="https://www.facebook.com/tuoitrecongansonla/?locale=hu_HU" TargetMode="External"/><Relationship Id="rId521" Type="http://schemas.openxmlformats.org/officeDocument/2006/relationships/hyperlink" Target="https://www.facebook.com/tuoitrecongansonla/" TargetMode="External"/><Relationship Id="rId619" Type="http://schemas.openxmlformats.org/officeDocument/2006/relationships/hyperlink" Target="https://sopcop.sonla.gov.vn/hoc-tap-va-lam-theo-tu-tuong-dao-duc-phong-cach-ho-chi-minh/guong-sang-nong-dan-san-xuat-kinh-doanh-gioi-o-dom-cang-762034" TargetMode="External"/><Relationship Id="rId1151" Type="http://schemas.openxmlformats.org/officeDocument/2006/relationships/hyperlink" Target="https://maichau.hoabinh.gov.vn/index.php?option=com_content&amp;view=article&amp;id=203:gi-i-thi-u-ubnd-xa-ba-khan-2&amp;catid=14&amp;Itemid=643&amp;lang=vi" TargetMode="External"/><Relationship Id="rId95" Type="http://schemas.openxmlformats.org/officeDocument/2006/relationships/hyperlink" Target="https://www.facebook.com/profile.php?id=100066342593821" TargetMode="External"/><Relationship Id="rId160" Type="http://schemas.openxmlformats.org/officeDocument/2006/relationships/hyperlink" Target="https://www.facebook.com/profile.php?id=100065222575093" TargetMode="External"/><Relationship Id="rId826" Type="http://schemas.openxmlformats.org/officeDocument/2006/relationships/hyperlink" Target="https://tramtau.yenbai.gov.vn/gioi-thieu-chung" TargetMode="External"/><Relationship Id="rId1011" Type="http://schemas.openxmlformats.org/officeDocument/2006/relationships/hyperlink" Target="https://luongson.hoabinh.gov.vn/gi-i-thi-u-chung/so-do-co-cau-to-chuc/14-sample-data-articles/233-giai-thiau-va-ubnd-xa-lian-s-n" TargetMode="External"/><Relationship Id="rId1109" Type="http://schemas.openxmlformats.org/officeDocument/2006/relationships/hyperlink" Target="https://sotuphap.hoabinh.gov.vn/index.php/hoa-t-a-ng-t-pha-p-a-a-ph-ng/991-ubnd-xa-nga-c-ma-huya-n-ta-n-la-c-ta-p-hua-n-a-a-n-na-ng-cao-n-ng-la-c-cho-a-i-ng-ha-a-gia-i-via-n-va-a-a-n-t-ng-c-a-ng-pbgdpl-ta-i-a-a-ba-n-tra-ng-ia-m-va-vi-pha-m-pha-p-lua-t" TargetMode="External"/><Relationship Id="rId258" Type="http://schemas.openxmlformats.org/officeDocument/2006/relationships/hyperlink" Target="https://www.facebook.com/profile.php?id=100072390844873" TargetMode="External"/><Relationship Id="rId465" Type="http://schemas.openxmlformats.org/officeDocument/2006/relationships/hyperlink" Target="https://www.facebook.com/p/C%C3%B4ng-an-x%C3%A3-Quang-Huy-huy%E1%BB%87n-Ph%C3%B9-Y%C3%AAn-t%E1%BB%89nh-S%C6%A1n-La-100069297526108/" TargetMode="External"/><Relationship Id="rId672" Type="http://schemas.openxmlformats.org/officeDocument/2006/relationships/hyperlink" Target="https://www.yenbai.gov.vn/noidung/tintuc/Pages/gioi-thieu-chi-tiet.aspx?ItemID=119&amp;l=Ditichcaptinh&amp;lv=4" TargetMode="External"/><Relationship Id="rId1095" Type="http://schemas.openxmlformats.org/officeDocument/2006/relationships/hyperlink" Target="https://xatrungthanh.hoabinh.gov.vn/" TargetMode="External"/><Relationship Id="rId22" Type="http://schemas.openxmlformats.org/officeDocument/2006/relationships/hyperlink" Target="https://www.facebook.com/profile.php?id=61553029054638" TargetMode="External"/><Relationship Id="rId118" Type="http://schemas.openxmlformats.org/officeDocument/2006/relationships/hyperlink" Target="https://www.facebook.com/conganxasuoigiang" TargetMode="External"/><Relationship Id="rId325" Type="http://schemas.openxmlformats.org/officeDocument/2006/relationships/hyperlink" Target="https://www.facebook.com/profile.php?id=100063494855130" TargetMode="External"/><Relationship Id="rId532" Type="http://schemas.openxmlformats.org/officeDocument/2006/relationships/hyperlink" Target="https://mocchau.sonla.gov.vn/tuyen-truyen-pho-bien-thuc-hien-phap-luat" TargetMode="External"/><Relationship Id="rId977" Type="http://schemas.openxmlformats.org/officeDocument/2006/relationships/hyperlink" Target="https://www.facebook.com/groups/131767698914811/_join_/" TargetMode="External"/><Relationship Id="rId1162" Type="http://schemas.openxmlformats.org/officeDocument/2006/relationships/hyperlink" Target="https://thitranvuban.hoabinh.gov.vn/" TargetMode="External"/><Relationship Id="rId171" Type="http://schemas.openxmlformats.org/officeDocument/2006/relationships/hyperlink" Target="https://www.facebook.com/profile.php?id=100066494544007" TargetMode="External"/><Relationship Id="rId837" Type="http://schemas.openxmlformats.org/officeDocument/2006/relationships/hyperlink" Target="https://www.facebook.com/100086590592411" TargetMode="External"/><Relationship Id="rId1022" Type="http://schemas.openxmlformats.org/officeDocument/2006/relationships/hyperlink" Target="https://www.facebook.com/congantinhhoabinh/" TargetMode="External"/><Relationship Id="rId269" Type="http://schemas.openxmlformats.org/officeDocument/2006/relationships/hyperlink" Target="https://www.facebook.com/profile.php?id=100063693752879" TargetMode="External"/><Relationship Id="rId476" Type="http://schemas.openxmlformats.org/officeDocument/2006/relationships/hyperlink" Target="https://sonla.gov.vn/tin-van-hoa-xa-hoi/nhung-thiet-hai-do-anh-huong-bao-so-3-tren-dia-ban-huyen-phu-yen-829956" TargetMode="External"/><Relationship Id="rId683" Type="http://schemas.openxmlformats.org/officeDocument/2006/relationships/hyperlink" Target="https://nghialo.yenbai.gov.vn/xa-phuong/xa-nghia-loi" TargetMode="External"/><Relationship Id="rId890" Type="http://schemas.openxmlformats.org/officeDocument/2006/relationships/hyperlink" Target="https://www.facebook.com/p/Tu%E1%BB%95i-tr%E1%BA%BB-C%C3%B4ng-an-Ngh%C4%A9a-L%E1%BB%99-100081887170070/" TargetMode="External"/><Relationship Id="rId904" Type="http://schemas.openxmlformats.org/officeDocument/2006/relationships/hyperlink" Target="https://www.facebook.com/groups/696416317929142/" TargetMode="External"/><Relationship Id="rId33" Type="http://schemas.openxmlformats.org/officeDocument/2006/relationships/hyperlink" Target="https://www.facebook.com/profile.php?id=100068525580828" TargetMode="External"/><Relationship Id="rId129" Type="http://schemas.openxmlformats.org/officeDocument/2006/relationships/hyperlink" Target="https://www.facebook.com/profile.php?id=100065126425644" TargetMode="External"/><Relationship Id="rId336" Type="http://schemas.openxmlformats.org/officeDocument/2006/relationships/hyperlink" Target="https://www.facebook.com/profile.php?id=100083284547632" TargetMode="External"/><Relationship Id="rId543" Type="http://schemas.openxmlformats.org/officeDocument/2006/relationships/hyperlink" Target="http://chiengsonmocchau.sonla.gov.vn/index.php?module=tochuc&amp;act=view&amp;id=17" TargetMode="External"/><Relationship Id="rId988" Type="http://schemas.openxmlformats.org/officeDocument/2006/relationships/hyperlink" Target="https://www.hoabinh.gov.vn/" TargetMode="External"/><Relationship Id="rId1173" Type="http://schemas.openxmlformats.org/officeDocument/2006/relationships/printerSettings" Target="../printerSettings/printerSettings1.bin"/><Relationship Id="rId182" Type="http://schemas.openxmlformats.org/officeDocument/2006/relationships/hyperlink" Target="https://www.facebook.com/profile.php?id=100067039801409" TargetMode="External"/><Relationship Id="rId403" Type="http://schemas.openxmlformats.org/officeDocument/2006/relationships/hyperlink" Target="https://luongson.hoabinh.gov.vn/gi-i-thi-u-chung/so-do-co-cau-to-chuc/14-sample-data-articles/233-giai-thiau-va-ubnd-xa-lian-s-n" TargetMode="External"/><Relationship Id="rId750" Type="http://schemas.openxmlformats.org/officeDocument/2006/relationships/hyperlink" Target="https://sotuphap.yenbai.gov.vn/noidung/tintuc/Pages/chi-tiet-tin-tuc.aspx?ItemID=364&amp;l=Tinhoatdong" TargetMode="External"/><Relationship Id="rId848" Type="http://schemas.openxmlformats.org/officeDocument/2006/relationships/hyperlink" Target="https://vanchan.yenbai.gov.vn/cac-xa-thi-tran/xa-nam-lanh" TargetMode="External"/><Relationship Id="rId1033" Type="http://schemas.openxmlformats.org/officeDocument/2006/relationships/hyperlink" Target="https://www.facebook.com/Conganxavinhtien/" TargetMode="External"/><Relationship Id="rId487" Type="http://schemas.openxmlformats.org/officeDocument/2006/relationships/hyperlink" Target="https://www.facebook.com/p/C%C3%B4ng-an-x%C3%A3-S%E1%BA%ADp-Xa-huy%E1%BB%87n-Ph%C3%B9-Y%C3%AAn-t%E1%BB%89nh-S%C6%A1n-La-100069581702650/" TargetMode="External"/><Relationship Id="rId610" Type="http://schemas.openxmlformats.org/officeDocument/2006/relationships/hyperlink" Target="https://www.facebook.com/tuoitrecongansonla/" TargetMode="External"/><Relationship Id="rId694" Type="http://schemas.openxmlformats.org/officeDocument/2006/relationships/hyperlink" Target="https://lucyen.yenbai.gov.vn/Articles/one/Thong-tin-xa-Minh-Chuan" TargetMode="External"/><Relationship Id="rId708" Type="http://schemas.openxmlformats.org/officeDocument/2006/relationships/hyperlink" Target="https://www.facebook.com/p/C%C3%B4ng-an-x%C3%A3-V%C4%A9nh-L%E1%BA%A1c-100067585740322/" TargetMode="External"/><Relationship Id="rId915" Type="http://schemas.openxmlformats.org/officeDocument/2006/relationships/hyperlink" Target="https://www.facebook.com/p/C%C3%B4ng-an-x%C3%A3-B%E1%BA%A1ch-H%C3%A0-huy%E1%BB%87n-Y%C3%AAn-B%C3%ACnh-t%E1%BB%89nh-Y%C3%AAn-B%C3%A1i-100066350333204/" TargetMode="External"/><Relationship Id="rId347" Type="http://schemas.openxmlformats.org/officeDocument/2006/relationships/hyperlink" Target="https://www.facebook.com/profile.php?id=100071062324000" TargetMode="External"/><Relationship Id="rId999" Type="http://schemas.openxmlformats.org/officeDocument/2006/relationships/hyperlink" Target="https://luongson.hoabinh.gov.vn/index.php/kinh-t/1966-tha-m-a-nh-xa-tr-a-ng-s-n-ha-p-ha-a-a-t-chua-n-na-ng-tha-n-ma-i" TargetMode="External"/><Relationship Id="rId1100" Type="http://schemas.openxmlformats.org/officeDocument/2006/relationships/hyperlink" Target="https://www.hoabinh.gov.vn/tin-chi-tiet/-/bai-viet/bo-truong-bo-cong-an-luong-tam-quang-du-ngay-hoi-toan-dan-bao-ve-an-ninh-to-quoc-tai-xa-phong-phu-huyen-tan-lac-52731-1366.html" TargetMode="External"/><Relationship Id="rId44" Type="http://schemas.openxmlformats.org/officeDocument/2006/relationships/hyperlink" Target="https://www.facebook.com/profile.php?id=100064830018613" TargetMode="External"/><Relationship Id="rId554" Type="http://schemas.openxmlformats.org/officeDocument/2006/relationships/hyperlink" Target="https://sonla.gov.vn/4/469/61721/550610/tin-chinh-tri/dai-hoi-dang-bo-xa-chieng-sung-khoa-xxii-nhiem-ky-2020-2025" TargetMode="External"/><Relationship Id="rId761" Type="http://schemas.openxmlformats.org/officeDocument/2006/relationships/hyperlink" Target="https://www.facebook.com/p/C%C3%B4ng-an-x%C3%A3-Y%C3%AAn-Ph%C3%BA-100067050247117/" TargetMode="External"/><Relationship Id="rId859" Type="http://schemas.openxmlformats.org/officeDocument/2006/relationships/hyperlink" Target="https://dichvucong.namdinh.gov.vn/portaldvc/KenhTin/dich-vu-cong-truc-tuyen.aspx?_dv=8D65FA8E-D4BC-B2EC-BE28-32404A48E66F" TargetMode="External"/><Relationship Id="rId193" Type="http://schemas.openxmlformats.org/officeDocument/2006/relationships/hyperlink" Target="https://www.facebook.com/chauquehavanyenyenbai" TargetMode="External"/><Relationship Id="rId207" Type="http://schemas.openxmlformats.org/officeDocument/2006/relationships/hyperlink" Target="https://www.facebook.com/profile.php?id=100069065312324" TargetMode="External"/><Relationship Id="rId414" Type="http://schemas.openxmlformats.org/officeDocument/2006/relationships/hyperlink" Target="http://chiengsonmocchau.sonla.gov.vn/index.php?module=tochuc&amp;act=view&amp;id=17" TargetMode="External"/><Relationship Id="rId498" Type="http://schemas.openxmlformats.org/officeDocument/2006/relationships/hyperlink" Target="https://www.facebook.com/tuoitrecongansonla/" TargetMode="External"/><Relationship Id="rId621" Type="http://schemas.openxmlformats.org/officeDocument/2006/relationships/hyperlink" Target="https://sonla.gov.vn/tin-tuc-72067/huyen-sop-cop-to-chuc-ngay-hoi-toan-dan-bao-ve-an-ninh-to-quoc-nam-2024-825994" TargetMode="External"/><Relationship Id="rId1044" Type="http://schemas.openxmlformats.org/officeDocument/2006/relationships/hyperlink" Target="https://www.facebook.com/p/Tu%E1%BB%95i-tr%E1%BA%BB-C%C3%B4ng-an-huy%E1%BB%87n-Kim-B%C3%B4i-100083342410408/" TargetMode="External"/><Relationship Id="rId260" Type="http://schemas.openxmlformats.org/officeDocument/2006/relationships/hyperlink" Target="https://www.facebook.com/profile.php?id=100031806116774" TargetMode="External"/><Relationship Id="rId719" Type="http://schemas.openxmlformats.org/officeDocument/2006/relationships/hyperlink" Target="https://lucyen.yenbai.gov.vn/xa-phuong/Xa-Phuc-Loi" TargetMode="External"/><Relationship Id="rId926" Type="http://schemas.openxmlformats.org/officeDocument/2006/relationships/hyperlink" Target="https://yenbinh.yenbai.gov.vn/Articles/one/Thong-tin-xa-Phu-Thinh" TargetMode="External"/><Relationship Id="rId1111" Type="http://schemas.openxmlformats.org/officeDocument/2006/relationships/hyperlink" Target="https://sotuphap.hoabinh.gov.vn/index.php/hoa-t-a-ng-t-pha-p-a-a-ph-ng/991-ubnd-xa-nga-c-ma-huya-n-ta-n-la-c-ta-p-hua-n-a-a-n-na-ng-cao-n-ng-la-c-cho-a-i-ng-ha-a-gia-i-via-n-va-a-a-n-t-ng-c-a-ng-pbgdpl-ta-i-a-a-ba-n-tra-ng-ia-m-va-vi-pha-m-pha-p-lua-t" TargetMode="External"/><Relationship Id="rId55" Type="http://schemas.openxmlformats.org/officeDocument/2006/relationships/hyperlink" Target="https://www.facebook.com/profile.php?id=100072332965306" TargetMode="External"/><Relationship Id="rId120" Type="http://schemas.openxmlformats.org/officeDocument/2006/relationships/hyperlink" Target="https://www.facebook.com/CAXSONLUONG" TargetMode="External"/><Relationship Id="rId358" Type="http://schemas.openxmlformats.org/officeDocument/2006/relationships/hyperlink" Target="https://www.facebook.com/profile.php?id=100069410220586" TargetMode="External"/><Relationship Id="rId565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772" Type="http://schemas.openxmlformats.org/officeDocument/2006/relationships/hyperlink" Target="https://dichvucong.gov.vn/p/home/dvc-tthc-co-quan-chi-tiet.html?id=378816" TargetMode="External"/><Relationship Id="rId218" Type="http://schemas.openxmlformats.org/officeDocument/2006/relationships/hyperlink" Target="https://www.facebook.com/ConganTanPhuong" TargetMode="External"/><Relationship Id="rId425" Type="http://schemas.openxmlformats.org/officeDocument/2006/relationships/hyperlink" Target="http://chiengsonmocchau.sonla.gov.vn/index.php?module=tochuc&amp;act=view&amp;id=17" TargetMode="External"/><Relationship Id="rId632" Type="http://schemas.openxmlformats.org/officeDocument/2006/relationships/hyperlink" Target="https://www.facebook.com/tuoitrecongansonla/" TargetMode="External"/><Relationship Id="rId1055" Type="http://schemas.openxmlformats.org/officeDocument/2006/relationships/hyperlink" Target="https://www.facebook.com/congantinhhoabinh/" TargetMode="External"/><Relationship Id="rId271" Type="http://schemas.openxmlformats.org/officeDocument/2006/relationships/hyperlink" Target="https://www.facebook.com/profile.php?id=100069996588344" TargetMode="External"/><Relationship Id="rId937" Type="http://schemas.openxmlformats.org/officeDocument/2006/relationships/hyperlink" Target="https://phuongdongtien.hoabinh.gov.vn/" TargetMode="External"/><Relationship Id="rId1122" Type="http://schemas.openxmlformats.org/officeDocument/2006/relationships/hyperlink" Target="https://tanlac.hoabinh.gov.vn/index.php?option=com_content&amp;view=article&amp;id=149:ubnd-cac-xa-th-tr-n&amp;catid=14&amp;limitstart=5&amp;Itemid=594&amp;lang=en" TargetMode="External"/><Relationship Id="rId66" Type="http://schemas.openxmlformats.org/officeDocument/2006/relationships/hyperlink" Target="https://www.facebook.com/profile.php?id=100081779834090" TargetMode="External"/><Relationship Id="rId131" Type="http://schemas.openxmlformats.org/officeDocument/2006/relationships/hyperlink" Target="https://www.facebook.com/profile.php?id=100067510991092" TargetMode="External"/><Relationship Id="rId369" Type="http://schemas.openxmlformats.org/officeDocument/2006/relationships/hyperlink" Target="https://www.facebook.com/profile.php?id=100069389568647" TargetMode="External"/><Relationship Id="rId576" Type="http://schemas.openxmlformats.org/officeDocument/2006/relationships/hyperlink" Target="http://chiengsonmocchau.sonla.gov.vn/index.php?module=tochuc&amp;act=view&amp;id=17" TargetMode="External"/><Relationship Id="rId783" Type="http://schemas.openxmlformats.org/officeDocument/2006/relationships/hyperlink" Target="https://mucangchai.yenbai.gov.vn/" TargetMode="External"/><Relationship Id="rId990" Type="http://schemas.openxmlformats.org/officeDocument/2006/relationships/hyperlink" Target="https://www.facebook.com/congantinhhoabinh/" TargetMode="External"/><Relationship Id="rId229" Type="http://schemas.openxmlformats.org/officeDocument/2006/relationships/hyperlink" Target="https://www.facebook.com/profile.php?id=100066835329057" TargetMode="External"/><Relationship Id="rId436" Type="http://schemas.openxmlformats.org/officeDocument/2006/relationships/hyperlink" Target="http://chiengsonmocchau.sonla.gov.vn/index.php?module=tochuc&amp;act=view&amp;id=36" TargetMode="External"/><Relationship Id="rId643" Type="http://schemas.openxmlformats.org/officeDocument/2006/relationships/hyperlink" Target="https://xuanson.vanninh.khanhhoa.gov.vn/Default.aspx?TopicId=b8532918-60a1-4f64-a29c-753156a1d54a" TargetMode="External"/><Relationship Id="rId1066" Type="http://schemas.openxmlformats.org/officeDocument/2006/relationships/hyperlink" Target="https://www.hoabinh.gov.vn/tin-chi-tiet/-/bai-viet/chap-thuan-dieu-chinh-chu-truong-dau-tu-du-an-khu-du-lich-sinh-thai-va-trung-tam-duong-lao-viet-eco-hoa-binh-tai-xa-my-hoa-va-xa-sao-bay-huyen-kim-boi-52879-1590.html" TargetMode="External"/><Relationship Id="rId850" Type="http://schemas.openxmlformats.org/officeDocument/2006/relationships/hyperlink" Target="https://yenbai.gov.vn/noidung/tintuc/Pages/chi-tiet-tin-tuc.aspx?ItemID=2846&amp;l=chinhsachmoi" TargetMode="External"/><Relationship Id="rId948" Type="http://schemas.openxmlformats.org/officeDocument/2006/relationships/hyperlink" Target="https://www.hoabinh.gov.vn/" TargetMode="External"/><Relationship Id="rId1133" Type="http://schemas.openxmlformats.org/officeDocument/2006/relationships/hyperlink" Target="https://www.facebook.com/conganBaTri/" TargetMode="External"/><Relationship Id="rId77" Type="http://schemas.openxmlformats.org/officeDocument/2006/relationships/hyperlink" Target="https://www.facebook.com/profile.php?id=61550130226932" TargetMode="External"/><Relationship Id="rId282" Type="http://schemas.openxmlformats.org/officeDocument/2006/relationships/hyperlink" Target="https://www.facebook.com/profile.php?id=100068794346910" TargetMode="External"/><Relationship Id="rId503" Type="http://schemas.openxmlformats.org/officeDocument/2006/relationships/hyperlink" Target="https://cailay.tiengiang.gov.vn/cac-xa" TargetMode="External"/><Relationship Id="rId587" Type="http://schemas.openxmlformats.org/officeDocument/2006/relationships/hyperlink" Target="https://songma.sonla.gov.vn/" TargetMode="External"/><Relationship Id="rId710" Type="http://schemas.openxmlformats.org/officeDocument/2006/relationships/hyperlink" Target="https://www.facebook.com/p/C%C3%B4ng-an-x%C3%A3-Li%E1%BB%85u-%C4%90%C3%B4-huy%E1%BB%87n-L%E1%BB%A5c-Y%C3%AAn-t%E1%BB%89nh-Y%C3%AAn-B%C3%A1i-100082247046120/" TargetMode="External"/><Relationship Id="rId808" Type="http://schemas.openxmlformats.org/officeDocument/2006/relationships/hyperlink" Target="https://www.facebook.com/p/C%C3%B4ng-an-x%C3%A3-Minh-Qu%C3%A2n-100066506661701/" TargetMode="External"/><Relationship Id="rId8" Type="http://schemas.openxmlformats.org/officeDocument/2006/relationships/hyperlink" Target="https://www.facebook.com/profile.php?id=100069078494664" TargetMode="External"/><Relationship Id="rId142" Type="http://schemas.openxmlformats.org/officeDocument/2006/relationships/hyperlink" Target="https://www.facebook.com/profile.php?id=100081934204653" TargetMode="External"/><Relationship Id="rId447" Type="http://schemas.openxmlformats.org/officeDocument/2006/relationships/hyperlink" Target="https://bacyen.sonla.gov.vn/thong-tin-chi-dao-dieu-hanh" TargetMode="External"/><Relationship Id="rId794" Type="http://schemas.openxmlformats.org/officeDocument/2006/relationships/hyperlink" Target="https://tranyen.yenbai.gov.vn/xa-thi-tran/xa-minh-quan" TargetMode="External"/><Relationship Id="rId1077" Type="http://schemas.openxmlformats.org/officeDocument/2006/relationships/hyperlink" Target="https://www.facebook.com/caxthuphong28/" TargetMode="External"/><Relationship Id="rId654" Type="http://schemas.openxmlformats.org/officeDocument/2006/relationships/hyperlink" Target="https://www.facebook.com/p/C%C3%B4ng-an-ph%C6%B0%E1%BB%9Dng-%C4%90%E1%BB%93ng-T%C3%A2m-TP-Y%C3%AAn-B%C3%A1i-100067814406903/" TargetMode="External"/><Relationship Id="rId861" Type="http://schemas.openxmlformats.org/officeDocument/2006/relationships/hyperlink" Target="https://www.facebook.com/p/Tu%E1%BB%95i-tr%E1%BA%BB-C%C3%B4ng-an-Ngh%C4%A9a-L%E1%BB%99-100081887170070/" TargetMode="External"/><Relationship Id="rId959" Type="http://schemas.openxmlformats.org/officeDocument/2006/relationships/hyperlink" Target="https://www.hoabinh.gov.vn/tin-chi-tiet/-/bai-viet/cong-bo-benh-dich-ta-lon-chau-phi-tai-xa-tan-pheo-va-xa-trung-thanh-huyen-da-bac-51728-1475.html" TargetMode="External"/><Relationship Id="rId293" Type="http://schemas.openxmlformats.org/officeDocument/2006/relationships/hyperlink" Target="https://www.facebook.com/conganthitranhatlot" TargetMode="External"/><Relationship Id="rId307" Type="http://schemas.openxmlformats.org/officeDocument/2006/relationships/hyperlink" Target="https://www.facebook.com/profile.php?id=100071398934709" TargetMode="External"/><Relationship Id="rId514" Type="http://schemas.openxmlformats.org/officeDocument/2006/relationships/hyperlink" Target="http://www.yenbai.gov.vn/noidung/tintuc/Pages/chi-tiet-tin-tuc.aspx?ItemID=160&amp;l=Ditichcaptinh" TargetMode="External"/><Relationship Id="rId721" Type="http://schemas.openxmlformats.org/officeDocument/2006/relationships/hyperlink" Target="https://sotttt.yenbai.gov.vn/cong-nghe-va-chinh-quyen-so/detail/?article=So-Thong-tin-va-Truyen-thong-tham-va-tang-qua-tet-tai-xa-Phan-Thanh-huyen-Luc-Yen&amp;PageIndex=81" TargetMode="External"/><Relationship Id="rId1144" Type="http://schemas.openxmlformats.org/officeDocument/2006/relationships/hyperlink" Target="https://www.facebook.com/322827476213987" TargetMode="External"/><Relationship Id="rId88" Type="http://schemas.openxmlformats.org/officeDocument/2006/relationships/hyperlink" Target="https://www.facebook.com/profile.php?id=100066350333204" TargetMode="External"/><Relationship Id="rId153" Type="http://schemas.openxmlformats.org/officeDocument/2006/relationships/hyperlink" Target="https://www.facebook.com/ConganxaQuyMong" TargetMode="External"/><Relationship Id="rId360" Type="http://schemas.openxmlformats.org/officeDocument/2006/relationships/hyperlink" Target="https://www.facebook.com/conganxatakhoa" TargetMode="External"/><Relationship Id="rId598" Type="http://schemas.openxmlformats.org/officeDocument/2006/relationships/hyperlink" Target="http://nguyentrai.hadong.hanoi.gov.vn/chuong-trinh-tinh-nguyen-mua-dong-suoi-am-nhan-dan-vung-cao-huyen-song-ma-tinh-son-la" TargetMode="External"/><Relationship Id="rId819" Type="http://schemas.openxmlformats.org/officeDocument/2006/relationships/hyperlink" Target="https://tramtau.yenbai.gov.vn/" TargetMode="External"/><Relationship Id="rId1004" Type="http://schemas.openxmlformats.org/officeDocument/2006/relationships/hyperlink" Target="https://www.hoabinh.gov.vn/tin-chi-tiet/-/bai-viet/xa-cao-ram-luong-son-at-chuan-nong-thon-moi-31656-1218.html" TargetMode="External"/><Relationship Id="rId220" Type="http://schemas.openxmlformats.org/officeDocument/2006/relationships/hyperlink" Target="https://www.facebook.com/profile.php?id=100039441225749" TargetMode="External"/><Relationship Id="rId458" Type="http://schemas.openxmlformats.org/officeDocument/2006/relationships/hyperlink" Target="https://www.facebook.com/conganhuyenphuyen/?locale=vi_VN" TargetMode="External"/><Relationship Id="rId665" Type="http://schemas.openxmlformats.org/officeDocument/2006/relationships/hyperlink" Target="https://www.facebook.com/conganxatanthinh/" TargetMode="External"/><Relationship Id="rId872" Type="http://schemas.openxmlformats.org/officeDocument/2006/relationships/hyperlink" Target="https://www.yenbai.gov.vn/noidung/tintuc/Pages/gioi-thieu-chi-tiet.aspx?ItemID=115&amp;l=Ditichcaptinh&amp;lv=4" TargetMode="External"/><Relationship Id="rId1088" Type="http://schemas.openxmlformats.org/officeDocument/2006/relationships/hyperlink" Target="https://dichvucong.namdinh.gov.vn/portaldvc/KenhTin/dich-vu-cong-truc-tuyen.aspx?_dv=3961F610-C2A7-DD74-E67E-31926DE20501" TargetMode="External"/><Relationship Id="rId15" Type="http://schemas.openxmlformats.org/officeDocument/2006/relationships/hyperlink" Target="https://www.facebook.com/conganxahangkiahuyenmaichau" TargetMode="External"/><Relationship Id="rId318" Type="http://schemas.openxmlformats.org/officeDocument/2006/relationships/hyperlink" Target="https://www.facebook.com/profile.php?id=100067102638475" TargetMode="External"/><Relationship Id="rId525" Type="http://schemas.openxmlformats.org/officeDocument/2006/relationships/hyperlink" Target="https://sonla.gov.vn/tin-van-hoa-xa-hoi/le-don-nhan-ban-giao-truy-dieu-va-an-tang-hai-cot-liet-si-quan-tinh-nguyen-viet-nam-hy-sinh-tai--714097" TargetMode="External"/><Relationship Id="rId732" Type="http://schemas.openxmlformats.org/officeDocument/2006/relationships/hyperlink" Target="https://sovhttdl.yenbai.gov.vn/noidung/tintuc/Pages/chi-tiet-tin-tuc.aspx?ItemID=943&amp;l=Tinhoatdong" TargetMode="External"/><Relationship Id="rId1155" Type="http://schemas.openxmlformats.org/officeDocument/2006/relationships/hyperlink" Target="https://maichau.hoabinh.gov.vn/index.php?option=com_content&amp;view=article&amp;id=250:xa-pu-bin-2&amp;catid=14&amp;Itemid=641&amp;lang=en" TargetMode="External"/><Relationship Id="rId99" Type="http://schemas.openxmlformats.org/officeDocument/2006/relationships/hyperlink" Target="https://www.facebook.com/profile.php?id=100083323597819" TargetMode="External"/><Relationship Id="rId164" Type="http://schemas.openxmlformats.org/officeDocument/2006/relationships/hyperlink" Target="https://www.facebook.com/profile.php?id=100066718624229" TargetMode="External"/><Relationship Id="rId371" Type="http://schemas.openxmlformats.org/officeDocument/2006/relationships/hyperlink" Target="https://www.facebook.com/profile.php?id=100080927515005" TargetMode="External"/><Relationship Id="rId1015" Type="http://schemas.openxmlformats.org/officeDocument/2006/relationships/hyperlink" Target="https://luongson.hoabinh.gov.vn/index.php/quy-ch-lam-vi-c/14-sample-data-articles/208-giai-thiau-va-ay-ban-nhan-dan-xa-cao-d-ng" TargetMode="External"/><Relationship Id="rId469" Type="http://schemas.openxmlformats.org/officeDocument/2006/relationships/hyperlink" Target="https://www.facebook.com/p/C%C3%B4ng-an-x%C3%A3-Huy-Th%C6%B0%E1%BB%A3ng-huy%E1%BB%87n-Ph%C3%B9-Y%C3%AAn-t%E1%BB%89nh-S%C6%A1n-La-100070014872084/" TargetMode="External"/><Relationship Id="rId676" Type="http://schemas.openxmlformats.org/officeDocument/2006/relationships/hyperlink" Target="https://nghialo.yenbai.gov.vn/xa-phuong/phuong-pu-trang" TargetMode="External"/><Relationship Id="rId883" Type="http://schemas.openxmlformats.org/officeDocument/2006/relationships/hyperlink" Target="https://tranyen.yenbai.gov.vn/xa-thi-tran/xa-minh-quan" TargetMode="External"/><Relationship Id="rId1099" Type="http://schemas.openxmlformats.org/officeDocument/2006/relationships/hyperlink" Target="https://xavubinh.hoabinh.gov.vn/index.php/trang-chu/14-sample-data-articles/149-ubnd-cac-xa-th-tr-n?start=15" TargetMode="External"/><Relationship Id="rId26" Type="http://schemas.openxmlformats.org/officeDocument/2006/relationships/hyperlink" Target="https://www.facebook.com/profile.php?id=100066867841920" TargetMode="External"/><Relationship Id="rId231" Type="http://schemas.openxmlformats.org/officeDocument/2006/relationships/hyperlink" Target="https://www.facebook.com/profile.php?id=100067071990063" TargetMode="External"/><Relationship Id="rId329" Type="http://schemas.openxmlformats.org/officeDocument/2006/relationships/hyperlink" Target="https://www.facebook.com/profile.php?id=100067745424776" TargetMode="External"/><Relationship Id="rId536" Type="http://schemas.openxmlformats.org/officeDocument/2006/relationships/hyperlink" Target="https://www.facebook.com/tuoitrecongansonla/" TargetMode="External"/><Relationship Id="rId1166" Type="http://schemas.openxmlformats.org/officeDocument/2006/relationships/hyperlink" Target="https://lacson.hoabinh.gov.vn/index.php/an-ninh-qu-c-phong/12366-kia-m-tra-ca-i-ca-ch-ha-nh-cha-nh-ca-ng-cha-c-ca-ng-va-n-m-2023-ta-i-a-y-ban-nha-n-da-n-xa-mia-n-a-i" TargetMode="External"/><Relationship Id="rId175" Type="http://schemas.openxmlformats.org/officeDocument/2006/relationships/hyperlink" Target="https://www.facebook.com/anttnahau" TargetMode="External"/><Relationship Id="rId743" Type="http://schemas.openxmlformats.org/officeDocument/2006/relationships/hyperlink" Target="https://vanyen.yenbai.gov.vn/to-chuc-bo-may/cac-xa-thi-tran/?UserKey=Xa-Phong-Du-Ha" TargetMode="External"/><Relationship Id="rId950" Type="http://schemas.openxmlformats.org/officeDocument/2006/relationships/hyperlink" Target="https://www.facebook.com/p/Tu%E1%BB%95i-tr%E1%BA%BB-C%C3%B4ng-an-huy%E1%BB%87n-%C4%90%C3%A0-B%E1%BA%AFc-100064551649842/" TargetMode="External"/><Relationship Id="rId1026" Type="http://schemas.openxmlformats.org/officeDocument/2006/relationships/hyperlink" Target="https://www.hoabinh.gov.vn/tin-chi-tiet/-/bai-viet/quyet-dinh-ho-tro-khac-cho-cac-ho-gia-dinh-ca-nhan-bi-anh-huong-khi-nha-nuoc-thu-hoi-dat-thuc-hien-du-an-duong-lien-ket-vung-hoa-binh-ha-noi-va-cao-toc-son-la-doan-qua-huyen-kim-boi-51439-1590.html" TargetMode="External"/><Relationship Id="rId382" Type="http://schemas.openxmlformats.org/officeDocument/2006/relationships/hyperlink" Target="https://www.facebook.com/profile.php?id=100068090079711" TargetMode="External"/><Relationship Id="rId603" Type="http://schemas.openxmlformats.org/officeDocument/2006/relationships/hyperlink" Target="https://mocchau.sonla.gov.vn/an-ninh-quoc-phong-64051/cong-an-huyen-pha-nhanh-2-vu-trom-cap-va-bat-doi-tuong-trong-nguoi-thi-hanh-cong-vu-482230" TargetMode="External"/><Relationship Id="rId687" Type="http://schemas.openxmlformats.org/officeDocument/2006/relationships/hyperlink" Target="https://nghialo.yenbai.gov.vn/xa-phuong/xa-nghia-an" TargetMode="External"/><Relationship Id="rId810" Type="http://schemas.openxmlformats.org/officeDocument/2006/relationships/hyperlink" Target="https://tranyen.yenbai.gov.vn/xa-thi-tran/xa-hong-ca" TargetMode="External"/><Relationship Id="rId908" Type="http://schemas.openxmlformats.org/officeDocument/2006/relationships/hyperlink" Target="https://www.facebook.com/camanyenbinh/" TargetMode="External"/><Relationship Id="rId242" Type="http://schemas.openxmlformats.org/officeDocument/2006/relationships/hyperlink" Target="https://www.facebook.com/profile.php?id=100078980988084" TargetMode="External"/><Relationship Id="rId894" Type="http://schemas.openxmlformats.org/officeDocument/2006/relationships/hyperlink" Target="https://www.facebook.com/conganxacamnhan/" TargetMode="External"/><Relationship Id="rId37" Type="http://schemas.openxmlformats.org/officeDocument/2006/relationships/hyperlink" Target="https://www.facebook.com/conganchinhquy" TargetMode="External"/><Relationship Id="rId102" Type="http://schemas.openxmlformats.org/officeDocument/2006/relationships/hyperlink" Target="https://www.facebook.com/profile.php?id=100086253680236" TargetMode="External"/><Relationship Id="rId547" Type="http://schemas.openxmlformats.org/officeDocument/2006/relationships/hyperlink" Target="https://www.facebook.com/media/set/?set=a.2842133549173344&amp;type=3" TargetMode="External"/><Relationship Id="rId754" Type="http://schemas.openxmlformats.org/officeDocument/2006/relationships/hyperlink" Target="https://vanyen.yenbai.gov.vn/to-chuc-bo-may/cac-xa-thi-tran/?UserKey=Xa-Yen-Thai" TargetMode="External"/><Relationship Id="rId961" Type="http://schemas.openxmlformats.org/officeDocument/2006/relationships/hyperlink" Target="https://www.facebook.com/p/C%C3%B4ng-an-x%C3%A3-T%C3%A2n-Minh-huy%E1%BB%87n-%C4%90%C3%A0-B%E1%BA%AFc-t%E1%BB%89nh-Ho%C3%A0-B%C3%ACnh-100066812649960/" TargetMode="External"/><Relationship Id="rId90" Type="http://schemas.openxmlformats.org/officeDocument/2006/relationships/hyperlink" Target="https://www.facebook.com/camanyenbinh" TargetMode="External"/><Relationship Id="rId186" Type="http://schemas.openxmlformats.org/officeDocument/2006/relationships/hyperlink" Target="https://www.facebook.com/profile.php?id=100079781594993" TargetMode="External"/><Relationship Id="rId393" Type="http://schemas.openxmlformats.org/officeDocument/2006/relationships/hyperlink" Target="https://www.facebook.com/profile.php?id=100069996588344" TargetMode="External"/><Relationship Id="rId407" Type="http://schemas.openxmlformats.org/officeDocument/2006/relationships/hyperlink" Target="https://sonla.gov.vn/tin-chinh-tri/dong-chi-bi-thu-huyen-uy-trao-huy-hieu-dang-60-nam-tai-xa-pa-long-769013" TargetMode="External"/><Relationship Id="rId614" Type="http://schemas.openxmlformats.org/officeDocument/2006/relationships/hyperlink" Target="https://giaphu.phuyen.sonla.gov.vn/uy-ban-nhan-dan/lanh-dao-dang-uy-hdnd-ubnd-va-mot-so-ban-nganh-doan-the-xa-cung-lanh-dao-ubnd-huyen-tham-quan-mo-893033" TargetMode="External"/><Relationship Id="rId821" Type="http://schemas.openxmlformats.org/officeDocument/2006/relationships/hyperlink" Target="https://tramtau.yenbai.gov.vn/" TargetMode="External"/><Relationship Id="rId1037" Type="http://schemas.openxmlformats.org/officeDocument/2006/relationships/hyperlink" Target="https://www.facebook.com/p/Tu%E1%BB%95i-tr%E1%BA%BB-C%C3%B4ng-an-huy%E1%BB%87n-%C4%90%C3%A0-B%E1%BA%AFc-100064551649842/" TargetMode="External"/><Relationship Id="rId253" Type="http://schemas.openxmlformats.org/officeDocument/2006/relationships/hyperlink" Target="https://www.facebook.com/profile.php?id=100091676090916" TargetMode="External"/><Relationship Id="rId460" Type="http://schemas.openxmlformats.org/officeDocument/2006/relationships/hyperlink" Target="https://sonla.gov.vn/thong-tin-tu-so-nganh-dia-phuong/ngay-hoi-toan-dan-bao-ve-an-ninh-to-quoc-huyen-phu-yen-nam-2024-825630" TargetMode="External"/><Relationship Id="rId698" Type="http://schemas.openxmlformats.org/officeDocument/2006/relationships/hyperlink" Target="https://lucyen.yenbai.gov.vn/xa-phuong/Xa-Muong-Lai" TargetMode="External"/><Relationship Id="rId919" Type="http://schemas.openxmlformats.org/officeDocument/2006/relationships/hyperlink" Target="https://yenbinh.yenbai.gov.vn/Articles/one/Thong-tin-xa-Dai-Dong" TargetMode="External"/><Relationship Id="rId1090" Type="http://schemas.openxmlformats.org/officeDocument/2006/relationships/hyperlink" Target="https://yenthuy.hoabinh.gov.vn/" TargetMode="External"/><Relationship Id="rId1104" Type="http://schemas.openxmlformats.org/officeDocument/2006/relationships/hyperlink" Target="https://dabac.hoabinh.gov.vn/" TargetMode="External"/><Relationship Id="rId48" Type="http://schemas.openxmlformats.org/officeDocument/2006/relationships/hyperlink" Target="https://www.facebook.com/profile.php?id=100072091316213" TargetMode="External"/><Relationship Id="rId113" Type="http://schemas.openxmlformats.org/officeDocument/2006/relationships/hyperlink" Target="https://www.facebook.com/nghialoonline" TargetMode="External"/><Relationship Id="rId320" Type="http://schemas.openxmlformats.org/officeDocument/2006/relationships/hyperlink" Target="https://www.facebook.com/profile.php?id=100067561920321" TargetMode="External"/><Relationship Id="rId558" Type="http://schemas.openxmlformats.org/officeDocument/2006/relationships/hyperlink" Target="https://sonla.gov.vn/thong-tin-tu-so-nganh-dia-phuong/dong-chi-bi-thu-huyen-uy-du-ngay-hoi-dai-doan-ket-tai-ban-tong-tai-b-xa-chieng-chan-892857" TargetMode="External"/><Relationship Id="rId765" Type="http://schemas.openxmlformats.org/officeDocument/2006/relationships/hyperlink" Target="https://www.yenbai.gov.vn/noidung/tintuc/Pages/chi-tiet-tin-tuc.aspx?ItemID=18902&amp;l=Tintrongtinh/&amp;lv=11" TargetMode="External"/><Relationship Id="rId972" Type="http://schemas.openxmlformats.org/officeDocument/2006/relationships/hyperlink" Target="https://www.facebook.com/p/C%C3%B4ng-an-x%C3%A3-Cao-S%C6%A1n-huy%E1%BB%87n-L%C6%B0%C6%A1ng-S%C6%A1n-Ho%C3%A0-B%C3%ACnh-100071414754686/" TargetMode="External"/><Relationship Id="rId197" Type="http://schemas.openxmlformats.org/officeDocument/2006/relationships/hyperlink" Target="https://www.facebook.com/profile.php?id=100031786790979" TargetMode="External"/><Relationship Id="rId418" Type="http://schemas.openxmlformats.org/officeDocument/2006/relationships/hyperlink" Target="https://www.facebook.com/tuoitrecongansonla/" TargetMode="External"/><Relationship Id="rId625" Type="http://schemas.openxmlformats.org/officeDocument/2006/relationships/hyperlink" Target="https://sopcop.sonla.gov.vn/kinh-te/sat-taluy-duong-gay-thiet-hai-02-nha-tai-ban-poi-lanh-xa-muong-va-830398" TargetMode="External"/><Relationship Id="rId832" Type="http://schemas.openxmlformats.org/officeDocument/2006/relationships/hyperlink" Target="https://www.yenbai.gov.vn/noidung/tintuc/Pages/chi-tiet-tin-tuc.aspx?ItemID=95&amp;l=Ditichcaptinh&amp;lv=11" TargetMode="External"/><Relationship Id="rId1048" Type="http://schemas.openxmlformats.org/officeDocument/2006/relationships/hyperlink" Target="https://luongson.hoabinh.gov.vn/" TargetMode="External"/><Relationship Id="rId264" Type="http://schemas.openxmlformats.org/officeDocument/2006/relationships/hyperlink" Target="https://www.facebook.com/profile.php?id=100076339473768" TargetMode="External"/><Relationship Id="rId471" Type="http://schemas.openxmlformats.org/officeDocument/2006/relationships/hyperlink" Target="https://www.facebook.com/p/C%C3%B4ng-an-x%C3%A3-T%C3%A2n-Lang-Ph%C3%B9-Y%C3%AAn-S%C6%A1n-La-100069494266272/" TargetMode="External"/><Relationship Id="rId1115" Type="http://schemas.openxmlformats.org/officeDocument/2006/relationships/hyperlink" Target="https://xamyhoa.hoabinh.gov.vn/" TargetMode="External"/><Relationship Id="rId59" Type="http://schemas.openxmlformats.org/officeDocument/2006/relationships/hyperlink" Target="https://www.facebook.com/XaPhiHung0853504567" TargetMode="External"/><Relationship Id="rId124" Type="http://schemas.openxmlformats.org/officeDocument/2006/relationships/hyperlink" Target="https://www.facebook.com/profile.php?id=100065164644540" TargetMode="External"/><Relationship Id="rId569" Type="http://schemas.openxmlformats.org/officeDocument/2006/relationships/hyperlink" Target="https://www.facebook.com/tuoitrecongansonla/" TargetMode="External"/><Relationship Id="rId776" Type="http://schemas.openxmlformats.org/officeDocument/2006/relationships/hyperlink" Target="https://bandantoc.yenbai.gov.vn/noidung/tintuc/Pages/chi-tiet-tin-tuc.aspx?ItemID=200&amp;l=Tinhoatdong&amp;lv=26" TargetMode="External"/><Relationship Id="rId983" Type="http://schemas.openxmlformats.org/officeDocument/2006/relationships/hyperlink" Target="https://xathinhminh.hoabinh.gov.vn/index.php/2013-12-13-01-52-22" TargetMode="External"/><Relationship Id="rId331" Type="http://schemas.openxmlformats.org/officeDocument/2006/relationships/hyperlink" Target="https://www.facebook.com/profile.php?id=100069354649996" TargetMode="External"/><Relationship Id="rId429" Type="http://schemas.openxmlformats.org/officeDocument/2006/relationships/hyperlink" Target="https://daibieudancusonla.gov.vn/tin-tuc-su-kien/dong-chi-chu-tich-ubnd-tinh-du-ngay-hoi-dai-doan-ket-toan-dan-toc-tai-ban-muong-bu-734380" TargetMode="External"/><Relationship Id="rId636" Type="http://schemas.openxmlformats.org/officeDocument/2006/relationships/hyperlink" Target="https://sonla.gov.vn/tin-kinh-te/ubnd-huyen-van-ho-lam-viec-voi-2-xa-muong-men-long-luong-va-cong-ty-cp-che-bien-thuc-pham-sach-v-727494" TargetMode="External"/><Relationship Id="rId1059" Type="http://schemas.openxmlformats.org/officeDocument/2006/relationships/hyperlink" Target="https://www.facebook.com/p/Tu%E1%BB%95i-tr%E1%BA%BB-C%C3%B4ng-an-huy%E1%BB%87n-Kim-B%C3%B4i-100083342410408/" TargetMode="External"/><Relationship Id="rId843" Type="http://schemas.openxmlformats.org/officeDocument/2006/relationships/hyperlink" Target="https://giahoi.vanchan.yenbai.gov.vn/" TargetMode="External"/><Relationship Id="rId1126" Type="http://schemas.openxmlformats.org/officeDocument/2006/relationships/hyperlink" Target="https://tandan.damdoi.camau.gov.vn/" TargetMode="External"/><Relationship Id="rId275" Type="http://schemas.openxmlformats.org/officeDocument/2006/relationships/hyperlink" Target="https://www.facebook.com/profile.php?id=100066531168216" TargetMode="External"/><Relationship Id="rId482" Type="http://schemas.openxmlformats.org/officeDocument/2006/relationships/hyperlink" Target="https://suoibau.phuyen.sonla.gov.vn/uy-ban-nhan-dan" TargetMode="External"/><Relationship Id="rId703" Type="http://schemas.openxmlformats.org/officeDocument/2006/relationships/hyperlink" Target="https://www.facebook.com/p/T%C3%B4-M%E1%BA%ADu-24H-100066811125976/?locale=he_IL" TargetMode="External"/><Relationship Id="rId910" Type="http://schemas.openxmlformats.org/officeDocument/2006/relationships/hyperlink" Target="https://www.facebook.com/conganxayenthanh/" TargetMode="External"/><Relationship Id="rId135" Type="http://schemas.openxmlformats.org/officeDocument/2006/relationships/hyperlink" Target="https://www.facebook.com/profile.php?id=100065454941183" TargetMode="External"/><Relationship Id="rId342" Type="http://schemas.openxmlformats.org/officeDocument/2006/relationships/hyperlink" Target="https://www.facebook.com/profile.php?id=100069284715727" TargetMode="External"/><Relationship Id="rId787" Type="http://schemas.openxmlformats.org/officeDocument/2006/relationships/hyperlink" Target="https://tranyen.yenbai.gov.vn/xa-thi-tran/xa-tan-dong" TargetMode="External"/><Relationship Id="rId994" Type="http://schemas.openxmlformats.org/officeDocument/2006/relationships/hyperlink" Target="https://yenthuy.hoabinh.gov.vn/" TargetMode="External"/><Relationship Id="rId202" Type="http://schemas.openxmlformats.org/officeDocument/2006/relationships/hyperlink" Target="https://www.facebook.com/profile.php?id=100063494855130" TargetMode="External"/><Relationship Id="rId647" Type="http://schemas.openxmlformats.org/officeDocument/2006/relationships/hyperlink" Target="https://yenthinh.thanhphoyenbai.yenbai.gov.vn/" TargetMode="External"/><Relationship Id="rId854" Type="http://schemas.openxmlformats.org/officeDocument/2006/relationships/hyperlink" Target="https://www.facebook.com/p/Tu%E1%BB%95i-tr%E1%BA%BB-C%C3%B4ng-an-th%E1%BB%8B-x%C3%A3-S%C6%A1n-T%C3%A2y-100040884909606/" TargetMode="External"/><Relationship Id="rId286" Type="http://schemas.openxmlformats.org/officeDocument/2006/relationships/hyperlink" Target="https://www.facebook.com/profile.php?id=100090333443028" TargetMode="External"/><Relationship Id="rId493" Type="http://schemas.openxmlformats.org/officeDocument/2006/relationships/hyperlink" Target="https://anhson.nghean.gov.vn/tuong-son" TargetMode="External"/><Relationship Id="rId507" Type="http://schemas.openxmlformats.org/officeDocument/2006/relationships/hyperlink" Target="https://thuanbac.ninhthuan.gov.vn/portal/Pages/UBND-xa.aspx" TargetMode="External"/><Relationship Id="rId714" Type="http://schemas.openxmlformats.org/officeDocument/2006/relationships/hyperlink" Target="https://www.facebook.com/p/C%C3%B4ng-an-x%C3%A3-T%C3%A2n-L%E1%BA%ADp-100083209962963/" TargetMode="External"/><Relationship Id="rId921" Type="http://schemas.openxmlformats.org/officeDocument/2006/relationships/hyperlink" Target="https://www.facebook.com/yenbinhtoancanh21/" TargetMode="External"/><Relationship Id="rId1137" Type="http://schemas.openxmlformats.org/officeDocument/2006/relationships/hyperlink" Target="https://www.facebook.com/p/C%C3%B4ng-an-x%C3%A3-Cun-Pheo-Mai-Ch%C3%A2u-H%C3%B2a-B%C3%ACnh-100083309446261/" TargetMode="External"/><Relationship Id="rId50" Type="http://schemas.openxmlformats.org/officeDocument/2006/relationships/hyperlink" Target="https://www.facebook.com/profile.php?id=100071356521502" TargetMode="External"/><Relationship Id="rId146" Type="http://schemas.openxmlformats.org/officeDocument/2006/relationships/hyperlink" Target="https://www.facebook.com/profile.php?id=100066765544992" TargetMode="External"/><Relationship Id="rId353" Type="http://schemas.openxmlformats.org/officeDocument/2006/relationships/hyperlink" Target="https://www.facebook.com/profile.php?id=100069814411690" TargetMode="External"/><Relationship Id="rId560" Type="http://schemas.openxmlformats.org/officeDocument/2006/relationships/hyperlink" Target="https://sonla.gov.vn/hoi-dong-nhan-dan-tinh/danh-sach-thuong-truc-hdnd-tinh-son-la-khoa-xiv-nhiem-ky-2016-2021-478330" TargetMode="External"/><Relationship Id="rId798" Type="http://schemas.openxmlformats.org/officeDocument/2006/relationships/hyperlink" Target="https://www.yenbai.gov.vn/noidung/tintuc/Pages/gioi-thieu-chi-tiet.aspx?ItemID=121&amp;l=Ditichcaptinh&amp;lv=4" TargetMode="External"/><Relationship Id="rId213" Type="http://schemas.openxmlformats.org/officeDocument/2006/relationships/hyperlink" Target="https://www.facebook.com/profile.php?id=100076190632763" TargetMode="External"/><Relationship Id="rId420" Type="http://schemas.openxmlformats.org/officeDocument/2006/relationships/hyperlink" Target="https://www.facebook.com/tuoitrecongansonla/" TargetMode="External"/><Relationship Id="rId658" Type="http://schemas.openxmlformats.org/officeDocument/2006/relationships/hyperlink" Target="https://www.facebook.com/p/C%C3%B4ng-an-ph%C6%B0%E1%BB%9Dng-H%E1%BB%93ng-H%C3%A0-Th%C3%A0nh-ph%E1%BB%91-Y%C3%AAn-B%C3%A1i-100066442728369/" TargetMode="External"/><Relationship Id="rId865" Type="http://schemas.openxmlformats.org/officeDocument/2006/relationships/hyperlink" Target="https://www.facebook.com/p/Tu%E1%BB%95i-tr%E1%BA%BB-C%C3%B4ng-an-Ngh%C4%A9a-L%E1%BB%99-100081887170070/" TargetMode="External"/><Relationship Id="rId1050" Type="http://schemas.openxmlformats.org/officeDocument/2006/relationships/hyperlink" Target="https://kimson.ninhbinh.gov.vn/gioi-thieu/xa-thuong-kiem" TargetMode="External"/><Relationship Id="rId297" Type="http://schemas.openxmlformats.org/officeDocument/2006/relationships/hyperlink" Target="https://www.facebook.com/profile.php?id=100072269261381" TargetMode="External"/><Relationship Id="rId518" Type="http://schemas.openxmlformats.org/officeDocument/2006/relationships/hyperlink" Target="https://donghy.thainguyen.gov.vn/don-vi-hanh-chinh" TargetMode="External"/><Relationship Id="rId725" Type="http://schemas.openxmlformats.org/officeDocument/2006/relationships/hyperlink" Target="https://www.facebook.com/p/C%C3%B4ng-an-th%E1%BB%8B-tr%E1%BA%A5n-M%E1%BA%ADu-A-100031786790979/" TargetMode="External"/><Relationship Id="rId932" Type="http://schemas.openxmlformats.org/officeDocument/2006/relationships/hyperlink" Target="https://phuongtanhoa.hoabinh.gov.vn/" TargetMode="External"/><Relationship Id="rId1148" Type="http://schemas.openxmlformats.org/officeDocument/2006/relationships/hyperlink" Target="https://sotuphap.hoabinh.gov.vn/index.php/hoa-t-a-ng-t-pha-p-a-a-ph-ng/1470-a-y-ban-nha-n-da-n-xa-na-pha-ng-huya-n-mai-cha-u-ta-cha-c-tuya-n-truya-n-pha-bia-n-gia-o-da-c-pha-p-lua-t-cho-oa-n-via-n-thanh-nia-n" TargetMode="External"/><Relationship Id="rId157" Type="http://schemas.openxmlformats.org/officeDocument/2006/relationships/hyperlink" Target="https://www.facebook.com/CAXDaoThinh" TargetMode="External"/><Relationship Id="rId364" Type="http://schemas.openxmlformats.org/officeDocument/2006/relationships/hyperlink" Target="https://www.facebook.com/profile.php?id=100069188385933" TargetMode="External"/><Relationship Id="rId1008" Type="http://schemas.openxmlformats.org/officeDocument/2006/relationships/hyperlink" Target="https://xalienson.hoabinh.gov.vn/" TargetMode="External"/><Relationship Id="rId61" Type="http://schemas.openxmlformats.org/officeDocument/2006/relationships/hyperlink" Target="https://www.facebook.com/profile.php?id=100069019728537" TargetMode="External"/><Relationship Id="rId571" Type="http://schemas.openxmlformats.org/officeDocument/2006/relationships/hyperlink" Target="https://www.facebook.com/tuoitrecongansonla/" TargetMode="External"/><Relationship Id="rId669" Type="http://schemas.openxmlformats.org/officeDocument/2006/relationships/hyperlink" Target="https://www.facebook.com/caphopminh/" TargetMode="External"/><Relationship Id="rId876" Type="http://schemas.openxmlformats.org/officeDocument/2006/relationships/hyperlink" Target="https://www.facebook.com/conganxatanthinh/" TargetMode="External"/><Relationship Id="rId19" Type="http://schemas.openxmlformats.org/officeDocument/2006/relationships/hyperlink" Target="https://www.facebook.com/conganxathanhhoi" TargetMode="External"/><Relationship Id="rId224" Type="http://schemas.openxmlformats.org/officeDocument/2006/relationships/hyperlink" Target="https://www.facebook.com/profile.php?id=100063733293714" TargetMode="External"/><Relationship Id="rId431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529" Type="http://schemas.openxmlformats.org/officeDocument/2006/relationships/hyperlink" Target="https://www.facebook.com/p/C%C3%B4ng-an-x%C3%A3-%C4%90%C3%B4ng-Sang-huy%E1%BB%87n-M%E1%BB%99c-Ch%C3%A2u-100069242317075/" TargetMode="External"/><Relationship Id="rId736" Type="http://schemas.openxmlformats.org/officeDocument/2006/relationships/hyperlink" Target="https://vanyen.yenbai.gov.vn/to-chuc-bo-may/cac-xa-thi-tran/?UserKey=Xa-An-Binh" TargetMode="External"/><Relationship Id="rId1061" Type="http://schemas.openxmlformats.org/officeDocument/2006/relationships/hyperlink" Target="https://www.facebook.com/p/C%C3%B4ng-an-x%C3%A3-Kim-B%C3%B4i-100065479419555/" TargetMode="External"/><Relationship Id="rId1159" Type="http://schemas.openxmlformats.org/officeDocument/2006/relationships/hyperlink" Target="https://thanhtra.hoabinh.gov.vn/tin-thanh-tra?jtpl=0&amp;force=0&amp;start=25" TargetMode="External"/><Relationship Id="rId168" Type="http://schemas.openxmlformats.org/officeDocument/2006/relationships/hyperlink" Target="https://www.facebook.com/profile.php?id=100066820862506" TargetMode="External"/><Relationship Id="rId943" Type="http://schemas.openxmlformats.org/officeDocument/2006/relationships/hyperlink" Target="https://www.hoabinh.gov.vn/" TargetMode="External"/><Relationship Id="rId1019" Type="http://schemas.openxmlformats.org/officeDocument/2006/relationships/hyperlink" Target="https://hoabinh.gov.vn/documents/37326/0/_VB_1721033844634_VB_24T6QDDCQD2743D41219thuCMDchoCtySTVietHBthueCaoThangV2_07927signed_08704signed_26523signed_24150signed.pdf/b9ee863d-88c0-ee2c-9750-14cc71226769" TargetMode="External"/><Relationship Id="rId72" Type="http://schemas.openxmlformats.org/officeDocument/2006/relationships/hyperlink" Target="https://www.facebook.com/profile.php?id=100083478165613" TargetMode="External"/><Relationship Id="rId375" Type="http://schemas.openxmlformats.org/officeDocument/2006/relationships/hyperlink" Target="https://www.facebook.com/profile.php?id=100068315706523" TargetMode="External"/><Relationship Id="rId582" Type="http://schemas.openxmlformats.org/officeDocument/2006/relationships/hyperlink" Target="https://www.facebook.com/tuoitrecongansonla/" TargetMode="External"/><Relationship Id="rId803" Type="http://schemas.openxmlformats.org/officeDocument/2006/relationships/hyperlink" Target="https://tranyen.yenbai.gov.vn/" TargetMode="External"/><Relationship Id="rId3" Type="http://schemas.openxmlformats.org/officeDocument/2006/relationships/hyperlink" Target="https://www.facebook.com/profile.php?id=100064870354711" TargetMode="External"/><Relationship Id="rId235" Type="http://schemas.openxmlformats.org/officeDocument/2006/relationships/hyperlink" Target="https://www.facebook.com/profile.php?id=100066442728369" TargetMode="External"/><Relationship Id="rId442" Type="http://schemas.openxmlformats.org/officeDocument/2006/relationships/hyperlink" Target="https://bacyen.sonla.gov.vn/thong-tin-chi-dao-dieu-hanh" TargetMode="External"/><Relationship Id="rId887" Type="http://schemas.openxmlformats.org/officeDocument/2006/relationships/hyperlink" Target="https://yenbinh.yenbai.gov.vn/Articles/view/?Userkey=Di-tich-Lich-su-van-hoa-Chua-Van-Lang-Chua-Nga-Hai-&amp;Category=GFQ2MPBN3HBYDWD6" TargetMode="External"/><Relationship Id="rId1072" Type="http://schemas.openxmlformats.org/officeDocument/2006/relationships/hyperlink" Target="https://thitrancaophong.hoabinh.gov.vn/" TargetMode="External"/><Relationship Id="rId302" Type="http://schemas.openxmlformats.org/officeDocument/2006/relationships/hyperlink" Target="https://www.facebook.com/conganthitranhatlot" TargetMode="External"/><Relationship Id="rId747" Type="http://schemas.openxmlformats.org/officeDocument/2006/relationships/hyperlink" Target="https://www.facebook.com/p/C%C3%B4ng-an-x%C3%A3-Xu%C3%A2n-T%E1%BA%A7m-V%C4%83n-Y%C3%AAn-Y%C3%AAn-B%C3%A1i-100066508220191/" TargetMode="External"/><Relationship Id="rId954" Type="http://schemas.openxmlformats.org/officeDocument/2006/relationships/hyperlink" Target="https://xagiapdat.hoabinh.gov.vn/" TargetMode="External"/><Relationship Id="rId83" Type="http://schemas.openxmlformats.org/officeDocument/2006/relationships/hyperlink" Target="https://www.facebook.com/profile.php?id=100065746200730" TargetMode="External"/><Relationship Id="rId179" Type="http://schemas.openxmlformats.org/officeDocument/2006/relationships/hyperlink" Target="https://www.facebook.com/profile.php?id=100063908656283" TargetMode="External"/><Relationship Id="rId386" Type="http://schemas.openxmlformats.org/officeDocument/2006/relationships/hyperlink" Target="https://www.facebook.com/profile.php?id=100064940064682" TargetMode="External"/><Relationship Id="rId593" Type="http://schemas.openxmlformats.org/officeDocument/2006/relationships/hyperlink" Target="http://chiengsonmocchau.sonla.gov.vn/index.php?module=tochuc&amp;act=view&amp;id=17" TargetMode="External"/><Relationship Id="rId607" Type="http://schemas.openxmlformats.org/officeDocument/2006/relationships/hyperlink" Target="https://congbobanan.toaan.gov.vn/3ta60185t1cvn/" TargetMode="External"/><Relationship Id="rId814" Type="http://schemas.openxmlformats.org/officeDocument/2006/relationships/hyperlink" Target="https://tranyen.yenbai.gov.vn/tin-moi-nhat/?UserKey=Tran-Yen-cong-bo-Quyet-dinh-cua-UBND-tinh-ve-cong-nhan-xa-Hung-Khanh-dat-xa-nong-thon-moi-" TargetMode="External"/><Relationship Id="rId246" Type="http://schemas.openxmlformats.org/officeDocument/2006/relationships/hyperlink" Target="https://www.facebook.com/conganxalongluong.cavh.sl" TargetMode="External"/><Relationship Id="rId453" Type="http://schemas.openxmlformats.org/officeDocument/2006/relationships/hyperlink" Target="http://chiengsonmocchau.sonla.gov.vn/index.php?module=tochuc&amp;act=view&amp;id=46" TargetMode="External"/><Relationship Id="rId660" Type="http://schemas.openxmlformats.org/officeDocument/2006/relationships/hyperlink" Target="https://www.facebook.com/p/C%C3%B4ng-an-x%C3%A3-Minh-B%E1%BA%A3o-th%C3%A0nh-ph%E1%BB%91-Y%C3%AAn-B%C3%A1i-100067402020480/" TargetMode="External"/><Relationship Id="rId898" Type="http://schemas.openxmlformats.org/officeDocument/2006/relationships/hyperlink" Target="https://yenbinh.yenbai.gov.vn/Articles/one/Thong-tin-xa-Tan-Nguyen" TargetMode="External"/><Relationship Id="rId1083" Type="http://schemas.openxmlformats.org/officeDocument/2006/relationships/hyperlink" Target="https://www.facebook.com/p/Tu%E1%BB%95i-tr%E1%BA%BB-C%C3%B4ng-an-huy%E1%BB%87n-%C4%90%C3%A0-B%E1%BA%AFc-100064551649842/" TargetMode="External"/><Relationship Id="rId106" Type="http://schemas.openxmlformats.org/officeDocument/2006/relationships/hyperlink" Target="https://www.facebook.com/profile.php?id=100067071990063" TargetMode="External"/><Relationship Id="rId313" Type="http://schemas.openxmlformats.org/officeDocument/2006/relationships/hyperlink" Target="https://www.facebook.com/profile.php?id=100069866522888" TargetMode="External"/><Relationship Id="rId758" Type="http://schemas.openxmlformats.org/officeDocument/2006/relationships/hyperlink" Target="https://vanyen.yenbai.gov.vn/to-chuc-bo-may/cac-xa-thi-tran/?UserKey=Xa-Dai-Son" TargetMode="External"/><Relationship Id="rId965" Type="http://schemas.openxmlformats.org/officeDocument/2006/relationships/hyperlink" Target="https://www.facebook.com/TuLyDaBac/" TargetMode="External"/><Relationship Id="rId1150" Type="http://schemas.openxmlformats.org/officeDocument/2006/relationships/hyperlink" Target="https://dabac.hoabinh.gov.vn/?tmpl=component&amp;start=5" TargetMode="External"/><Relationship Id="rId10" Type="http://schemas.openxmlformats.org/officeDocument/2006/relationships/hyperlink" Target="https://www.facebook.com/profile.php?id=100069284106756" TargetMode="External"/><Relationship Id="rId94" Type="http://schemas.openxmlformats.org/officeDocument/2006/relationships/hyperlink" Target="https://www.facebook.com/ConganxaBaoAi" TargetMode="External"/><Relationship Id="rId397" Type="http://schemas.openxmlformats.org/officeDocument/2006/relationships/hyperlink" Target="https://sonla.gov.vn/tin-van-hoa-xa-hoi/chung-tay-xoa-nha-tam-cho-gia-dinh-co-hoan-canh-dac-biet-kho-khan-tai-xa-chieng-pac-huyen-thuan--719567" TargetMode="External"/><Relationship Id="rId520" Type="http://schemas.openxmlformats.org/officeDocument/2006/relationships/hyperlink" Target="https://stttt.dienbien.gov.vn/vi/about/danh-sach-nguoi-phat-ngon-tinh-dien-bien-nam-2018.html" TargetMode="External"/><Relationship Id="rId618" Type="http://schemas.openxmlformats.org/officeDocument/2006/relationships/hyperlink" Target="https://www.facebook.com/tuoitrecongansonla/" TargetMode="External"/><Relationship Id="rId825" Type="http://schemas.openxmlformats.org/officeDocument/2006/relationships/hyperlink" Target="https://www.facebook.com/ken345543/" TargetMode="External"/><Relationship Id="rId257" Type="http://schemas.openxmlformats.org/officeDocument/2006/relationships/hyperlink" Target="https://www.facebook.com/profile.php?id=100069911074721" TargetMode="External"/><Relationship Id="rId464" Type="http://schemas.openxmlformats.org/officeDocument/2006/relationships/hyperlink" Target="https://muongcoi.phuyen.sonla.gov.vn/uy-ban-nhan-dan" TargetMode="External"/><Relationship Id="rId1010" Type="http://schemas.openxmlformats.org/officeDocument/2006/relationships/hyperlink" Target="https://luongson.hoabinh.gov.vn/gi-i-thi-u-chung/so-do-co-cau-to-chuc/14-sample-data-articles/233-giai-thiau-va-ubnd-xa-lian-s-n" TargetMode="External"/><Relationship Id="rId1094" Type="http://schemas.openxmlformats.org/officeDocument/2006/relationships/hyperlink" Target="https://www.hoabinh.gov.vn/tin-chi-tiet/-/bai-viet/cho-cong-ty-co-phan-au-tu-nang-luong-xay-dung-thuong-mai-hoang-son-thue-at-ot-1-e-thuc-hien-du-an-khu-du-lich-sinh-thai-ngoi-hoa-44372-1636.html" TargetMode="External"/><Relationship Id="rId1108" Type="http://schemas.openxmlformats.org/officeDocument/2006/relationships/hyperlink" Target="https://www.facebook.com/100064773366355/videos/%C4%91%E1%BA%A1i-%C4%91o%C3%A0n-k%E1%BA%BFt-x%C3%B3m-mu-bi%E1%BB%87ng-x%C3%A3-ng%E1%BB%8Dc-m%E1%BB%B9/394971438373610/" TargetMode="External"/><Relationship Id="rId117" Type="http://schemas.openxmlformats.org/officeDocument/2006/relationships/hyperlink" Target="https://www.facebook.com/profile.php?id=100066937744237" TargetMode="External"/><Relationship Id="rId671" Type="http://schemas.openxmlformats.org/officeDocument/2006/relationships/hyperlink" Target="https://www.yenbai.gov.vn/noidung/tintuc/Pages/chi-tiet-tin-tuc.aspx?ItemID=147&amp;l=Ditichcaptinh" TargetMode="External"/><Relationship Id="rId769" Type="http://schemas.openxmlformats.org/officeDocument/2006/relationships/hyperlink" Target="https://vanyen.yenbai.gov.vn/to-chuc-bo-may/cac-xa-thi-tran/?UserKey=Xa-Na-Hau" TargetMode="External"/><Relationship Id="rId976" Type="http://schemas.openxmlformats.org/officeDocument/2006/relationships/hyperlink" Target="https://xahienluong.hoabinh.gov.vn/" TargetMode="External"/><Relationship Id="rId324" Type="http://schemas.openxmlformats.org/officeDocument/2006/relationships/hyperlink" Target="https://www.facebook.com/profile.php?id=100069910025054" TargetMode="External"/><Relationship Id="rId531" Type="http://schemas.openxmlformats.org/officeDocument/2006/relationships/hyperlink" Target="http://hoinongdan.sonla.gov.vn/index.php?module=tinhoatdong&amp;act=view&amp;id=726&amp;cat=67" TargetMode="External"/><Relationship Id="rId629" Type="http://schemas.openxmlformats.org/officeDocument/2006/relationships/hyperlink" Target="https://lapthach.vinhphuc.gov.vn/ct/cms/tintuc/Lists/GII1/View_Detail.aspx?ItemID=177" TargetMode="External"/><Relationship Id="rId1161" Type="http://schemas.openxmlformats.org/officeDocument/2006/relationships/hyperlink" Target="https://www.facebook.com/groups/824051121485952/" TargetMode="External"/><Relationship Id="rId836" Type="http://schemas.openxmlformats.org/officeDocument/2006/relationships/hyperlink" Target="https://nghialo.yenbai.gov.vn/" TargetMode="External"/><Relationship Id="rId1021" Type="http://schemas.openxmlformats.org/officeDocument/2006/relationships/hyperlink" Target="https://luongson.hoabinh.gov.vn/" TargetMode="External"/><Relationship Id="rId1119" Type="http://schemas.openxmlformats.org/officeDocument/2006/relationships/hyperlink" Target="https://www.facebook.com/ubnd.loson.tanlac.hoabinh/" TargetMode="External"/><Relationship Id="rId903" Type="http://schemas.openxmlformats.org/officeDocument/2006/relationships/hyperlink" Target="https://yenbinh.yenbai.gov.vn/Articles/one/Thong-tin-xa-My-Gia" TargetMode="External"/><Relationship Id="rId32" Type="http://schemas.openxmlformats.org/officeDocument/2006/relationships/hyperlink" Target="https://www.facebook.com/profile.php?id=100064768243165" TargetMode="External"/><Relationship Id="rId181" Type="http://schemas.openxmlformats.org/officeDocument/2006/relationships/hyperlink" Target="https://www.facebook.com/profile.php?id=100067459802970" TargetMode="External"/><Relationship Id="rId279" Type="http://schemas.openxmlformats.org/officeDocument/2006/relationships/hyperlink" Target="https://www.facebook.com/conganxachiengphung" TargetMode="External"/><Relationship Id="rId486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693" Type="http://schemas.openxmlformats.org/officeDocument/2006/relationships/hyperlink" Target="https://khanhthien.yenkhanh.ninhbinh.gov.vn/" TargetMode="External"/><Relationship Id="rId139" Type="http://schemas.openxmlformats.org/officeDocument/2006/relationships/hyperlink" Target="https://www.facebook.com/profile.php?id=100065567826854" TargetMode="External"/><Relationship Id="rId346" Type="http://schemas.openxmlformats.org/officeDocument/2006/relationships/hyperlink" Target="https://www.facebook.com/profile.php?id=100069266086688" TargetMode="External"/><Relationship Id="rId553" Type="http://schemas.openxmlformats.org/officeDocument/2006/relationships/hyperlink" Target="https://sonla.gov.vn/thong-tin-tu-so-nganh-dia-phuong/ngay-hoi-dai-doan-ket-toan-dan-toc-tai-tieu-khu-17-thi-tran-hat-lot-893162" TargetMode="External"/><Relationship Id="rId760" Type="http://schemas.openxmlformats.org/officeDocument/2006/relationships/hyperlink" Target="https://vanyen.yenbai.gov.vn/to-chuc-bo-may/cac-xa-thi-tran/?UserKey=Xa-Dai-Phac" TargetMode="External"/><Relationship Id="rId998" Type="http://schemas.openxmlformats.org/officeDocument/2006/relationships/hyperlink" Target="https://xahoason.hoabinh.gov.vn/" TargetMode="External"/><Relationship Id="rId206" Type="http://schemas.openxmlformats.org/officeDocument/2006/relationships/hyperlink" Target="https://www.facebook.com/profile.php?id=61553637801280" TargetMode="External"/><Relationship Id="rId413" Type="http://schemas.openxmlformats.org/officeDocument/2006/relationships/hyperlink" Target="https://sonla.gov.vn/4/469/61715/478330/hoi-dong-nhan-dan-tinh/danh-sach-thuong-truc-hdnd-tinh-son-la-khoa-xiv-nhiem-ky-2016-2021" TargetMode="External"/><Relationship Id="rId858" Type="http://schemas.openxmlformats.org/officeDocument/2006/relationships/hyperlink" Target="https://www.facebook.com/p/Tu%E1%BB%95i-tr%E1%BA%BB-C%C3%B4ng-an-Ngh%C4%A9a-L%E1%BB%99-100081887170070/" TargetMode="External"/><Relationship Id="rId1043" Type="http://schemas.openxmlformats.org/officeDocument/2006/relationships/hyperlink" Target="https://kimboi.hoabinh.gov.vn/" TargetMode="External"/><Relationship Id="rId620" Type="http://schemas.openxmlformats.org/officeDocument/2006/relationships/hyperlink" Target="https://www.facebook.com/people/C%C3%B4ng-an-x%C3%A3-N%E1%BA%ADm-L%E1%BA%A1nh-huy%E1%BB%87n-S%E1%BB%91p-C%E1%BB%99p-t%E1%BB%89nh-S%C6%A1n-La/100068015739935/" TargetMode="External"/><Relationship Id="rId718" Type="http://schemas.openxmlformats.org/officeDocument/2006/relationships/hyperlink" Target="https://lucyen.yenbai.gov.vn/Articles/one/Thong-tin-xa-Truc-Lau" TargetMode="External"/><Relationship Id="rId925" Type="http://schemas.openxmlformats.org/officeDocument/2006/relationships/hyperlink" Target="https://www.facebook.com/conganxaphuthinh/" TargetMode="External"/><Relationship Id="rId1110" Type="http://schemas.openxmlformats.org/officeDocument/2006/relationships/hyperlink" Target="https://www.facebook.com/100064773366355/videos/%C4%91%E1%BA%A1i-%C4%91o%C3%A0n-k%E1%BA%BFt-x%C3%B3m-mu-bi%E1%BB%87ng-x%C3%A3-ng%E1%BB%8Dc-m%E1%BB%B9/394971438373610/" TargetMode="External"/><Relationship Id="rId54" Type="http://schemas.openxmlformats.org/officeDocument/2006/relationships/hyperlink" Target="https://www.facebook.com/profile.php?id=100063515442484" TargetMode="External"/><Relationship Id="rId270" Type="http://schemas.openxmlformats.org/officeDocument/2006/relationships/hyperlink" Target="https://www.facebook.com/profile.php?id=100063913371046" TargetMode="External"/><Relationship Id="rId130" Type="http://schemas.openxmlformats.org/officeDocument/2006/relationships/hyperlink" Target="https://www.facebook.com/profile.php?id=100065415912701" TargetMode="External"/><Relationship Id="rId368" Type="http://schemas.openxmlformats.org/officeDocument/2006/relationships/hyperlink" Target="https://www.facebook.com/profile.php?id=100072314794825" TargetMode="External"/><Relationship Id="rId575" Type="http://schemas.openxmlformats.org/officeDocument/2006/relationships/hyperlink" Target="https://sonla.gov.vn/4/469/63579/560147/thong-tin-tu-so-nganh-dia-phuong/dong-chi-cha-a-cua-truong-ban-dan-van-tinh-uy-son-la-lam-viec-tai-ban-long-hom-xa-phieng-cam-huy" TargetMode="External"/><Relationship Id="rId782" Type="http://schemas.openxmlformats.org/officeDocument/2006/relationships/hyperlink" Target="https://dichvucong.gov.vn/p/home/dvc-tthc-co-quan-chi-tiet.html?id=378816" TargetMode="External"/><Relationship Id="rId228" Type="http://schemas.openxmlformats.org/officeDocument/2006/relationships/hyperlink" Target="https://www.facebook.com/caphopminh" TargetMode="External"/><Relationship Id="rId435" Type="http://schemas.openxmlformats.org/officeDocument/2006/relationships/hyperlink" Target="https://www.facebook.com/tuoitrecongansonla/" TargetMode="External"/><Relationship Id="rId642" Type="http://schemas.openxmlformats.org/officeDocument/2006/relationships/hyperlink" Target="https://sonla.gov.vn/tin-tuc-hoat-dong/van-phong-ubnd-tinh-lam-viec-tai-xa-chieng-xuan-745669" TargetMode="External"/><Relationship Id="rId1065" Type="http://schemas.openxmlformats.org/officeDocument/2006/relationships/hyperlink" Target="https://www.facebook.com/people/C%C3%B4ng-an-x%C3%A3-S%C3%A0o-B%C3%A1y/100065498379369/" TargetMode="External"/><Relationship Id="rId502" Type="http://schemas.openxmlformats.org/officeDocument/2006/relationships/hyperlink" Target="https://www.facebook.com/tuoitrecongansonla/" TargetMode="External"/><Relationship Id="rId947" Type="http://schemas.openxmlformats.org/officeDocument/2006/relationships/hyperlink" Target="https://www.facebook.com/congantinhhoabinh/" TargetMode="External"/><Relationship Id="rId1132" Type="http://schemas.openxmlformats.org/officeDocument/2006/relationships/hyperlink" Target="https://sovanhoa.hoabinh.gov.vn/du-lich/1072-ka-t-qua-ha-i-ngha-xa-c-tia-n-a-u-t-du-la-ch-ta-i-hang-kia" TargetMode="External"/><Relationship Id="rId76" Type="http://schemas.openxmlformats.org/officeDocument/2006/relationships/hyperlink" Target="https://www.facebook.com/profile.php?id=100076493200543" TargetMode="External"/><Relationship Id="rId807" Type="http://schemas.openxmlformats.org/officeDocument/2006/relationships/hyperlink" Target="https://tranyen.yenbai.gov.vn/xa-thi-tran/xa-viet-cuong" TargetMode="External"/><Relationship Id="rId292" Type="http://schemas.openxmlformats.org/officeDocument/2006/relationships/hyperlink" Target="https://www.facebook.com/profile.php?id=100069664238065" TargetMode="External"/><Relationship Id="rId597" Type="http://schemas.openxmlformats.org/officeDocument/2006/relationships/hyperlink" Target="https://www.facebook.com/people/C%C3%B4ng-an-x%C3%A3-%C4%90%E1%BB%A9a-M%C3%B2n-huy%E1%BB%87n-S%C3%B4ng-M%C3%A3-t%E1%BB%89nh-S%C6%A1n-La/100066531168216/" TargetMode="External"/><Relationship Id="rId152" Type="http://schemas.openxmlformats.org/officeDocument/2006/relationships/hyperlink" Target="https://www.facebook.com/profile.php?id=100064255713071" TargetMode="External"/><Relationship Id="rId457" Type="http://schemas.openxmlformats.org/officeDocument/2006/relationships/hyperlink" Target="https://sonla.gov.vn/dai-hoi-dai-bieu-cac-dan-toc-thieu-so-tinh-son-la-lan-ii-nam-2014/xa-chieng-ban-phat-huy-vai-tro-cua-uy-ban-mat-tran-to-quoc-trong-thuc-hien-chuong-trinh-muc-tieu-475140" TargetMode="External"/><Relationship Id="rId1087" Type="http://schemas.openxmlformats.org/officeDocument/2006/relationships/hyperlink" Target="https://www.facebook.com/p/C%C3%B4ng-an-x%C3%A3-Nam-Phong-100066445731366/" TargetMode="External"/><Relationship Id="rId664" Type="http://schemas.openxmlformats.org/officeDocument/2006/relationships/hyperlink" Target="https://thanhphoyenbai.yenbai.gov.vn/cac-xa-phuong/xa-tuy-loc-288595" TargetMode="External"/><Relationship Id="rId871" Type="http://schemas.openxmlformats.org/officeDocument/2006/relationships/hyperlink" Target="https://www.facebook.com/p/Tu%E1%BB%95i-tr%E1%BA%BB-C%C3%B4ng-an-Ngh%C4%A9a-L%E1%BB%99-100081887170070/" TargetMode="External"/><Relationship Id="rId969" Type="http://schemas.openxmlformats.org/officeDocument/2006/relationships/hyperlink" Target="https://xatrungthanh.hoabinh.gov.vn/" TargetMode="External"/><Relationship Id="rId317" Type="http://schemas.openxmlformats.org/officeDocument/2006/relationships/hyperlink" Target="https://www.facebook.com/profile.php?id=100069476624866" TargetMode="External"/><Relationship Id="rId524" Type="http://schemas.openxmlformats.org/officeDocument/2006/relationships/hyperlink" Target="https://www.facebook.com/tuoitrecongansonla/" TargetMode="External"/><Relationship Id="rId731" Type="http://schemas.openxmlformats.org/officeDocument/2006/relationships/hyperlink" Target="https://www.facebook.com/p/C%C3%B4ng-an-x%C3%A3-Ch%C3%A2u-Qu%E1%BA%BF-Th%C6%B0%E1%BB%A3ng-huy%E1%BB%87n-V%C4%83n-Y%C3%AAn-t%E1%BB%89nh-Y%C3%AAn-B%C3%A1i-100066967336087/" TargetMode="External"/><Relationship Id="rId1154" Type="http://schemas.openxmlformats.org/officeDocument/2006/relationships/hyperlink" Target="https://www.facebook.com/conganBaTri/" TargetMode="External"/><Relationship Id="rId98" Type="http://schemas.openxmlformats.org/officeDocument/2006/relationships/hyperlink" Target="https://www.facebook.com/conganxacamnhan" TargetMode="External"/><Relationship Id="rId829" Type="http://schemas.openxmlformats.org/officeDocument/2006/relationships/hyperlink" Target="https://yenbai.gov.vn/noidung/tintuc/Pages/chi-tiet-tin-tuc.aspx?ItemID=25435&amp;l=Tintrongtinh%3Futm_source=ditatompel.com&amp;lv=5" TargetMode="External"/><Relationship Id="rId1014" Type="http://schemas.openxmlformats.org/officeDocument/2006/relationships/hyperlink" Target="https://www.facebook.com/p/C%C3%B4ng-an-x%C3%A3-Cao-D%C6%B0%C6%A1ng-huy%E1%BB%87n-L%C6%B0%C6%A1ng-S%C6%A1n-100083773418462/" TargetMode="External"/><Relationship Id="rId25" Type="http://schemas.openxmlformats.org/officeDocument/2006/relationships/hyperlink" Target="https://www.facebook.com/caxthuphong28" TargetMode="External"/><Relationship Id="rId174" Type="http://schemas.openxmlformats.org/officeDocument/2006/relationships/hyperlink" Target="https://www.facebook.com/profile.php?id=100071761345404" TargetMode="External"/><Relationship Id="rId381" Type="http://schemas.openxmlformats.org/officeDocument/2006/relationships/hyperlink" Target="https://www.facebook.com/profile.php?id=100071337513908" TargetMode="External"/><Relationship Id="rId241" Type="http://schemas.openxmlformats.org/officeDocument/2006/relationships/hyperlink" Target="https://www.facebook.com/profile.php?id=100066352763035" TargetMode="External"/><Relationship Id="rId479" Type="http://schemas.openxmlformats.org/officeDocument/2006/relationships/hyperlink" Target="https://www.facebook.com/p/C%C3%B4ng-an-x%C3%A3-Huy-T%C3%A2n-huy%E1%BB%87n-Ph%C3%B9-Y%C3%AAn-t%E1%BB%89nh-S%C6%A1n-La-100071167916873/" TargetMode="External"/><Relationship Id="rId686" Type="http://schemas.openxmlformats.org/officeDocument/2006/relationships/hyperlink" Target="https://www.facebook.com/p/Tu%E1%BB%95i-tr%E1%BA%BB-C%C3%B4ng-an-Ngh%C4%A9a-L%E1%BB%99-100081887170070/" TargetMode="External"/><Relationship Id="rId893" Type="http://schemas.openxmlformats.org/officeDocument/2006/relationships/hyperlink" Target="https://yenbinh.yenbai.gov.vn/dev~HuyenYenBinh/Articles/view/?UserKey=Huyen-Yen-Binh-to-chuc-Le-cong-bo-Nghi-quyet-cua-Uy-ban-Thuong-vu-Quoc-hoi-ve-viec-sap-nha&amp;Category=GTCJ76WEHHR33MNU" TargetMode="External"/><Relationship Id="rId339" Type="http://schemas.openxmlformats.org/officeDocument/2006/relationships/hyperlink" Target="https://www.facebook.com/profile.php?id=100070003292801" TargetMode="External"/><Relationship Id="rId546" Type="http://schemas.openxmlformats.org/officeDocument/2006/relationships/hyperlink" Target="https://yenchau.sonla.gov.vn/?pageid=31386&amp;p_field=3758" TargetMode="External"/><Relationship Id="rId753" Type="http://schemas.openxmlformats.org/officeDocument/2006/relationships/hyperlink" Target="https://www.facebook.com/p/Tu%E1%BB%95i-tr%E1%BA%BB-C%C3%B4ng-an-Ngh%C4%A9a-L%E1%BB%99-100081887170070/" TargetMode="External"/><Relationship Id="rId101" Type="http://schemas.openxmlformats.org/officeDocument/2006/relationships/hyperlink" Target="https://www.facebook.com/profile.php?id=100066717932065" TargetMode="External"/><Relationship Id="rId406" Type="http://schemas.openxmlformats.org/officeDocument/2006/relationships/hyperlink" Target="https://www.facebook.com/p/C%C3%B4ng-an-x%C3%A3-P%C3%A1-L%C3%B4ng-huy%E1%BB%87n-Thu%E1%BA%ADn-Ch%C3%A2u-t%E1%BB%89nh-S%C6%A1n-La-100079126136266/?locale=ps_AF" TargetMode="External"/><Relationship Id="rId960" Type="http://schemas.openxmlformats.org/officeDocument/2006/relationships/hyperlink" Target="https://www.hoabinh.gov.vn/tin-chi-tiet/-/bai-viet/xa-dong-chum-huyen-da-bac-phan-dau-hoan-thanh-tung-tieu-chi-chung-suc-xay-dung-nong-thon-moi-46073-1170.html" TargetMode="External"/><Relationship Id="rId1036" Type="http://schemas.openxmlformats.org/officeDocument/2006/relationships/hyperlink" Target="https://www.hoabinh.gov.vn/tin-chi-tiet/-/bai-viet/cong-bo-benh-dich-ta-lon-chau-phi-xuat-hien-tai-xa-son-thuy-huyen-mai-chau-52312-1475.html" TargetMode="External"/><Relationship Id="rId613" Type="http://schemas.openxmlformats.org/officeDocument/2006/relationships/hyperlink" Target="https://sonla.gov.vn/Default.aspx?sname=ubnd&amp;sid=4&amp;pageid=469&amp;catid=63577&amp;id=591565&amp;catname=Tin-tuc-hoat-dong&amp;title=Van-phong-UBND-tinh-tham-va-tang-qua-xa-Muong-Hung-huyen-Song-Ma" TargetMode="External"/><Relationship Id="rId820" Type="http://schemas.openxmlformats.org/officeDocument/2006/relationships/hyperlink" Target="https://tramtau.yenbai.gov.vn/kinh-te-chinh-tri/?Userkey=Huyen-Tram-Tau-thong-bao-tuyen-dung-7-cong-chuc-cap-xa-nam-2024&amp;PageIndex=2" TargetMode="External"/><Relationship Id="rId918" Type="http://schemas.openxmlformats.org/officeDocument/2006/relationships/hyperlink" Target="https://www.facebook.com/DTNCATYB/" TargetMode="External"/><Relationship Id="rId1103" Type="http://schemas.openxmlformats.org/officeDocument/2006/relationships/hyperlink" Target="https://thitranmanduc.hoabinh.gov.vn/" TargetMode="External"/><Relationship Id="rId47" Type="http://schemas.openxmlformats.org/officeDocument/2006/relationships/hyperlink" Target="https://www.facebook.com/profile.php?id=100069119563743" TargetMode="External"/><Relationship Id="rId196" Type="http://schemas.openxmlformats.org/officeDocument/2006/relationships/hyperlink" Target="https://www.facebook.com/profile.php?id=61550569836498" TargetMode="External"/><Relationship Id="rId263" Type="http://schemas.openxmlformats.org/officeDocument/2006/relationships/hyperlink" Target="https://www.facebook.com/profile.php?id=61550569211895" TargetMode="External"/><Relationship Id="rId470" Type="http://schemas.openxmlformats.org/officeDocument/2006/relationships/hyperlink" Target="https://thanhtra.sonla.gov.vn/hoat-dong-doan-the/dong-chi-chanh-thanh-tra-tinh-du-sinh-hoat-chi-bo-khu-dan-cu-thang-9-nam-2024-833606" TargetMode="External"/><Relationship Id="rId123" Type="http://schemas.openxmlformats.org/officeDocument/2006/relationships/hyperlink" Target="https://www.facebook.com/profile.php?id=100065727450163" TargetMode="External"/><Relationship Id="rId330" Type="http://schemas.openxmlformats.org/officeDocument/2006/relationships/hyperlink" Target="https://www.facebook.com/profile.php?id=100094049403802" TargetMode="External"/><Relationship Id="rId568" Type="http://schemas.openxmlformats.org/officeDocument/2006/relationships/hyperlink" Target="https://sonla.gov.vn/4/469/61723/636649/tin-kinh-te/thu-tuong-chinh-phu-tham-mo-hinh-nong-nghiep-tai-huyen-mai-son" TargetMode="External"/><Relationship Id="rId775" Type="http://schemas.openxmlformats.org/officeDocument/2006/relationships/hyperlink" Target="https://mucangchai.yenbai.gov.vn/tcbm/cac-xa-thi-tran/?UserKey=XA-CHE-CU-NHA" TargetMode="External"/><Relationship Id="rId982" Type="http://schemas.openxmlformats.org/officeDocument/2006/relationships/hyperlink" Target="https://www.facebook.com/vanhoathongtin.phuminh/" TargetMode="External"/><Relationship Id="rId428" Type="http://schemas.openxmlformats.org/officeDocument/2006/relationships/hyperlink" Target="https://chiengco.thanhpho.sonla.gov.vn/ubnd-xa-chieng-co/uy-ban-nhan-dan-xa-chieng-co-chi-tra-ho-tro-cho-cac-ho-gia-dinh-co-dien-tich-cay-trong-thuy-san--830325" TargetMode="External"/><Relationship Id="rId635" Type="http://schemas.openxmlformats.org/officeDocument/2006/relationships/hyperlink" Target="https://www.facebook.com/tuoitrecongansonla/" TargetMode="External"/><Relationship Id="rId842" Type="http://schemas.openxmlformats.org/officeDocument/2006/relationships/hyperlink" Target="https://www.facebook.com/conganxagiahoi/" TargetMode="External"/><Relationship Id="rId1058" Type="http://schemas.openxmlformats.org/officeDocument/2006/relationships/hyperlink" Target="https://xakimboi.hoabinh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01"/>
  <sheetViews>
    <sheetView tabSelected="1" zoomScaleNormal="100" workbookViewId="0">
      <pane ySplit="1" topLeftCell="A985" activePane="bottomLeft" state="frozen"/>
      <selection pane="bottomLeft" activeCell="A2" sqref="A2:XFD2"/>
    </sheetView>
  </sheetViews>
  <sheetFormatPr defaultColWidth="9" defaultRowHeight="18.75" x14ac:dyDescent="0.25"/>
  <cols>
    <col min="1" max="1" width="9" style="3"/>
    <col min="2" max="2" width="55.125" style="3" customWidth="1"/>
    <col min="3" max="3" width="10.125" style="10" customWidth="1"/>
    <col min="4" max="4" width="10.125" style="11" customWidth="1"/>
    <col min="5" max="5" width="15.625" style="13" customWidth="1"/>
    <col min="6" max="7" width="13.375" style="3" customWidth="1"/>
    <col min="8" max="8" width="16.5" style="3" customWidth="1"/>
    <col min="9" max="9" width="23.75" style="3" customWidth="1"/>
    <col min="10" max="12" width="19.5" style="3" customWidth="1"/>
    <col min="13" max="13" width="10.75" style="3" customWidth="1"/>
    <col min="14" max="14" width="19" style="3" customWidth="1"/>
    <col min="15" max="15" width="8.75" style="3" customWidth="1"/>
    <col min="16" max="16" width="16.5" style="3" customWidth="1"/>
    <col min="17" max="17" width="10.25" style="3" customWidth="1"/>
    <col min="18" max="16384" width="9" style="3"/>
  </cols>
  <sheetData>
    <row r="1" spans="1:17" s="4" customFormat="1" ht="71.25" customHeight="1" x14ac:dyDescent="0.25">
      <c r="A1" s="6" t="s">
        <v>0</v>
      </c>
      <c r="B1" s="7" t="s">
        <v>227</v>
      </c>
      <c r="C1" s="21" t="s">
        <v>242</v>
      </c>
      <c r="D1" s="21" t="s">
        <v>243</v>
      </c>
      <c r="E1" s="18" t="s">
        <v>236</v>
      </c>
      <c r="F1" s="17" t="s">
        <v>235</v>
      </c>
      <c r="G1" s="9" t="s">
        <v>232</v>
      </c>
      <c r="H1" s="19" t="s">
        <v>234</v>
      </c>
      <c r="I1" s="8" t="s">
        <v>237</v>
      </c>
      <c r="J1" s="16" t="s">
        <v>233</v>
      </c>
      <c r="K1" s="8" t="s">
        <v>230</v>
      </c>
      <c r="L1" s="22" t="s">
        <v>244</v>
      </c>
      <c r="M1" s="15" t="s">
        <v>231</v>
      </c>
      <c r="N1" s="20" t="s">
        <v>240</v>
      </c>
      <c r="O1" s="20" t="s">
        <v>238</v>
      </c>
      <c r="P1" s="20" t="s">
        <v>241</v>
      </c>
      <c r="Q1" s="20" t="s">
        <v>239</v>
      </c>
    </row>
    <row r="2" spans="1:17" ht="30" customHeight="1" x14ac:dyDescent="0.25">
      <c r="A2" s="2">
        <v>4001</v>
      </c>
      <c r="B2" s="3" t="s">
        <v>2</v>
      </c>
      <c r="C2" s="14" t="s">
        <v>1</v>
      </c>
      <c r="D2" s="13" t="s">
        <v>229</v>
      </c>
      <c r="F2" s="5"/>
      <c r="G2" s="5"/>
      <c r="H2" s="5"/>
      <c r="I2" s="2"/>
      <c r="J2" s="2"/>
      <c r="K2" s="2"/>
      <c r="L2" s="2"/>
      <c r="M2" s="2"/>
      <c r="N2" s="5"/>
      <c r="O2" s="5"/>
      <c r="P2" s="5"/>
      <c r="Q2" s="5"/>
    </row>
    <row r="3" spans="1:17" ht="30" customHeight="1" x14ac:dyDescent="0.25">
      <c r="A3" s="2">
        <v>4002</v>
      </c>
      <c r="B3" s="3" t="str">
        <f>HYPERLINK("https://sopcop.sonla.gov.vn/hoi-dap", "UBND Ủy ban nhân dân xã Púng Tra tỉnh Sơn La")</f>
        <v>UBND Ủy ban nhân dân xã Púng Tra tỉnh Sơn La</v>
      </c>
      <c r="C3" s="12" t="s">
        <v>228</v>
      </c>
      <c r="F3" s="5"/>
      <c r="G3" s="5"/>
      <c r="H3" s="5"/>
      <c r="I3" s="2"/>
      <c r="J3" s="2"/>
      <c r="K3" s="2"/>
      <c r="L3" s="2"/>
      <c r="M3" s="2"/>
      <c r="N3" s="5"/>
      <c r="O3" s="5"/>
      <c r="P3" s="5"/>
      <c r="Q3" s="5"/>
    </row>
    <row r="4" spans="1:17" ht="30" customHeight="1" x14ac:dyDescent="0.25">
      <c r="A4" s="2">
        <v>4003</v>
      </c>
      <c r="B4" s="3" t="s">
        <v>3</v>
      </c>
      <c r="C4" s="14" t="s">
        <v>1</v>
      </c>
      <c r="D4" s="13" t="s">
        <v>229</v>
      </c>
      <c r="F4" s="5"/>
      <c r="G4" s="5"/>
      <c r="H4" s="5"/>
      <c r="I4" s="2"/>
      <c r="J4" s="2"/>
      <c r="K4" s="2"/>
      <c r="L4" s="2"/>
      <c r="M4" s="2"/>
      <c r="N4" s="5"/>
      <c r="O4" s="5"/>
      <c r="P4" s="5"/>
      <c r="Q4" s="5"/>
    </row>
    <row r="5" spans="1:17" ht="30" customHeight="1" x14ac:dyDescent="0.25">
      <c r="A5" s="2">
        <v>4004</v>
      </c>
      <c r="B5" s="3" t="str">
        <f>HYPERLINK("https://sonla.gov.vn/tin-van-hoa-xa-hoi/chung-tay-xoa-nha-tam-cho-gia-dinh-co-hoan-canh-dac-biet-kho-khan-tai-xa-chieng-pac-huyen-thuan--719567", "UBND Ủy ban nhân dân xã Chiềng Pấc tỉnh Sơn La")</f>
        <v>UBND Ủy ban nhân dân xã Chiềng Pấc tỉnh Sơn La</v>
      </c>
      <c r="C5" s="12" t="s">
        <v>228</v>
      </c>
      <c r="F5" s="5"/>
      <c r="G5" s="5"/>
      <c r="H5" s="5"/>
      <c r="I5" s="2"/>
      <c r="J5" s="2"/>
      <c r="K5" s="2"/>
      <c r="L5" s="2"/>
      <c r="M5" s="2"/>
      <c r="N5" s="5"/>
      <c r="O5" s="5"/>
      <c r="P5" s="5"/>
      <c r="Q5" s="5"/>
    </row>
    <row r="6" spans="1:17" ht="30" customHeight="1" x14ac:dyDescent="0.25">
      <c r="A6" s="2">
        <v>4005</v>
      </c>
      <c r="B6" s="1" t="str">
        <f>HYPERLINK("", "Công an xã Nậm Lầu tỉnh Sơn La")</f>
        <v>Công an xã Nậm Lầu tỉnh Sơn La</v>
      </c>
      <c r="C6" s="12" t="s">
        <v>228</v>
      </c>
      <c r="D6" s="13" t="s">
        <v>229</v>
      </c>
      <c r="F6" s="5"/>
      <c r="G6" s="5"/>
      <c r="H6" s="5"/>
      <c r="I6" s="2"/>
      <c r="J6" s="2"/>
      <c r="K6" s="2"/>
      <c r="L6" s="2"/>
      <c r="M6" s="2"/>
      <c r="N6" s="5"/>
      <c r="O6" s="5"/>
      <c r="P6" s="5"/>
      <c r="Q6" s="5"/>
    </row>
    <row r="7" spans="1:17" ht="30" customHeight="1" x14ac:dyDescent="0.25">
      <c r="A7" s="2">
        <v>4006</v>
      </c>
      <c r="B7" s="3" t="str">
        <f>HYPERLINK("http://tansonnhi.tanphu.hochiminhcity.gov.vn/uy-ban-nhan-dan/phuong-tan-son-nhi-huong-ve-dong-bao-dan-toc-tay-bac-cmobile777-2295.aspx", "UBND Ủy ban nhân dân xã Nậm Lầu tỉnh Sơn La")</f>
        <v>UBND Ủy ban nhân dân xã Nậm Lầu tỉnh Sơn La</v>
      </c>
      <c r="C7" s="12" t="s">
        <v>228</v>
      </c>
      <c r="F7" s="5"/>
      <c r="G7" s="5"/>
      <c r="H7" s="5"/>
      <c r="I7" s="2"/>
      <c r="J7" s="2"/>
      <c r="K7" s="2"/>
      <c r="L7" s="2"/>
      <c r="M7" s="2"/>
      <c r="N7" s="5"/>
      <c r="O7" s="5"/>
      <c r="P7" s="5"/>
      <c r="Q7" s="5"/>
    </row>
    <row r="8" spans="1:17" ht="30" customHeight="1" x14ac:dyDescent="0.25">
      <c r="A8" s="2">
        <v>4007</v>
      </c>
      <c r="B8" s="3" t="str">
        <f>HYPERLINK("https://www.facebook.com/CAXBONPHANG/", "Công an xã Bon Phặng tỉnh Sơn La")</f>
        <v>Công an xã Bon Phặng tỉnh Sơn La</v>
      </c>
      <c r="C8" s="12" t="s">
        <v>228</v>
      </c>
      <c r="D8" s="13" t="s">
        <v>229</v>
      </c>
      <c r="F8" s="5"/>
      <c r="G8" s="5"/>
      <c r="H8" s="5"/>
      <c r="I8" s="2"/>
      <c r="J8" s="2"/>
      <c r="K8" s="2"/>
      <c r="L8" s="2"/>
      <c r="M8" s="2"/>
      <c r="N8" s="5"/>
      <c r="O8" s="5"/>
      <c r="P8" s="5"/>
      <c r="Q8" s="5"/>
    </row>
    <row r="9" spans="1:17" ht="30" customHeight="1" x14ac:dyDescent="0.25">
      <c r="A9" s="2">
        <v>4008</v>
      </c>
      <c r="B9" s="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Bon Phặng tỉnh Sơn La")</f>
        <v>UBND Ủy ban nhân dân xã Bon Phặng tỉnh Sơn La</v>
      </c>
      <c r="C9" s="12" t="s">
        <v>228</v>
      </c>
      <c r="F9" s="5"/>
      <c r="G9" s="5"/>
      <c r="H9" s="5"/>
      <c r="I9" s="2"/>
      <c r="J9" s="2"/>
      <c r="K9" s="2"/>
      <c r="L9" s="2"/>
      <c r="M9" s="2"/>
      <c r="N9" s="5"/>
      <c r="O9" s="5"/>
      <c r="P9" s="5"/>
      <c r="Q9" s="5"/>
    </row>
    <row r="10" spans="1:17" ht="30" customHeight="1" x14ac:dyDescent="0.25">
      <c r="A10" s="2">
        <v>4009</v>
      </c>
      <c r="B10" s="1" t="str">
        <f>HYPERLINK("https://www.facebook.com/profile.php?id=100076436110425", "Công an xã Co Tòng tỉnh Sơn La")</f>
        <v>Công an xã Co Tòng tỉnh Sơn La</v>
      </c>
      <c r="C10" s="12" t="s">
        <v>228</v>
      </c>
      <c r="D10" s="13" t="s">
        <v>229</v>
      </c>
      <c r="F10" s="5"/>
      <c r="G10" s="5"/>
      <c r="H10" s="5"/>
      <c r="I10" s="2"/>
      <c r="J10" s="2"/>
      <c r="K10" s="2"/>
      <c r="L10" s="2"/>
      <c r="M10" s="2"/>
      <c r="N10" s="5"/>
      <c r="O10" s="5"/>
      <c r="P10" s="5"/>
      <c r="Q10" s="5"/>
    </row>
    <row r="11" spans="1:17" ht="30" customHeight="1" x14ac:dyDescent="0.25">
      <c r="A11" s="2">
        <v>4010</v>
      </c>
      <c r="B11" s="3" t="str">
        <f>HYPERLINK("https://luongson.hoabinh.gov.vn/gi-i-thi-u-chung/so-do-co-cau-to-chuc/14-sample-data-articles/233-giai-thiau-va-ubnd-xa-lian-s-n", "UBND Ủy ban nhân dân xã Co Tòng tỉnh Sơn La")</f>
        <v>UBND Ủy ban nhân dân xã Co Tòng tỉnh Sơn La</v>
      </c>
      <c r="C11" s="12" t="s">
        <v>228</v>
      </c>
      <c r="F11" s="5"/>
      <c r="G11" s="5"/>
      <c r="H11" s="5"/>
      <c r="I11" s="2"/>
      <c r="J11" s="2"/>
      <c r="K11" s="2"/>
      <c r="L11" s="2"/>
      <c r="M11" s="2"/>
      <c r="N11" s="5"/>
      <c r="O11" s="5"/>
      <c r="P11" s="5"/>
      <c r="Q11" s="5"/>
    </row>
    <row r="12" spans="1:17" ht="30" customHeight="1" x14ac:dyDescent="0.25">
      <c r="A12" s="2">
        <v>4011</v>
      </c>
      <c r="B12" s="3" t="str">
        <f>HYPERLINK("https://www.facebook.com/100066315203520", "Công an xã Muổi Nọi tỉnh Sơn La")</f>
        <v>Công an xã Muổi Nọi tỉnh Sơn La</v>
      </c>
      <c r="C12" s="12" t="s">
        <v>228</v>
      </c>
      <c r="D12" s="13" t="s">
        <v>229</v>
      </c>
      <c r="F12" s="5"/>
      <c r="G12" s="5"/>
      <c r="H12" s="5"/>
      <c r="I12" s="2"/>
      <c r="J12" s="2"/>
      <c r="K12" s="2"/>
      <c r="L12" s="2"/>
      <c r="M12" s="2"/>
      <c r="N12" s="5"/>
      <c r="O12" s="5"/>
      <c r="P12" s="5"/>
      <c r="Q12" s="5"/>
    </row>
    <row r="13" spans="1:17" ht="30" customHeight="1" x14ac:dyDescent="0.25">
      <c r="A13" s="2">
        <v>4012</v>
      </c>
      <c r="B13" s="3" t="str">
        <f>HYPERLINK("http://cosodieutringhienmatuysonla.gov.vn/Bai-viet/Tang-qua-ubnd-xa-muoi-noi-huyen-thuan-chau-1328", "UBND Ủy ban nhân dân xã Muổi Nọi tỉnh Sơn La")</f>
        <v>UBND Ủy ban nhân dân xã Muổi Nọi tỉnh Sơn La</v>
      </c>
      <c r="C13" s="12" t="s">
        <v>228</v>
      </c>
      <c r="F13" s="5"/>
      <c r="G13" s="5"/>
      <c r="H13" s="5"/>
      <c r="I13" s="2"/>
      <c r="J13" s="2"/>
      <c r="K13" s="2"/>
      <c r="L13" s="2"/>
      <c r="M13" s="2"/>
      <c r="N13" s="5"/>
      <c r="O13" s="5"/>
      <c r="P13" s="5"/>
      <c r="Q13" s="5"/>
    </row>
    <row r="14" spans="1:17" ht="30" customHeight="1" x14ac:dyDescent="0.25">
      <c r="A14" s="2">
        <v>4013</v>
      </c>
      <c r="B14" s="3" t="str">
        <f>HYPERLINK("https://www.facebook.com/p/C%C3%B4ng-an-x%C3%A3-P%C3%A1-L%C3%B4ng-huy%E1%BB%87n-Thu%E1%BA%ADn-Ch%C3%A2u-t%E1%BB%89nh-S%C6%A1n-La-100079126136266/?locale=ps_AF", "Công an xã Pá Lông tỉnh Sơn La")</f>
        <v>Công an xã Pá Lông tỉnh Sơn La</v>
      </c>
      <c r="C14" s="12" t="s">
        <v>228</v>
      </c>
      <c r="D14" s="13"/>
      <c r="F14" s="5"/>
      <c r="G14" s="5"/>
      <c r="H14" s="5"/>
      <c r="I14" s="2"/>
      <c r="J14" s="2"/>
      <c r="K14" s="2"/>
      <c r="L14" s="2"/>
      <c r="M14" s="2"/>
      <c r="N14" s="5"/>
      <c r="O14" s="5"/>
      <c r="P14" s="5"/>
      <c r="Q14" s="5"/>
    </row>
    <row r="15" spans="1:17" ht="30" customHeight="1" x14ac:dyDescent="0.25">
      <c r="A15" s="2">
        <v>4014</v>
      </c>
      <c r="B15" s="3" t="str">
        <f>HYPERLINK("https://sonla.gov.vn/tin-chinh-tri/dong-chi-bi-thu-huyen-uy-trao-huy-hieu-dang-60-nam-tai-xa-pa-long-769013", "UBND Ủy ban nhân dân xã Pá Lông tỉnh Sơn La")</f>
        <v>UBND Ủy ban nhân dân xã Pá Lông tỉnh Sơn La</v>
      </c>
      <c r="C15" s="12" t="s">
        <v>228</v>
      </c>
      <c r="F15" s="5"/>
      <c r="G15" s="5"/>
      <c r="H15" s="5"/>
      <c r="I15" s="2"/>
      <c r="J15" s="2"/>
      <c r="K15" s="2"/>
      <c r="L15" s="2"/>
      <c r="M15" s="2"/>
      <c r="N15" s="5"/>
      <c r="O15" s="5"/>
      <c r="P15" s="5"/>
      <c r="Q15" s="5"/>
    </row>
    <row r="16" spans="1:17" ht="30" customHeight="1" x14ac:dyDescent="0.25">
      <c r="A16" s="2">
        <v>4015</v>
      </c>
      <c r="B16" s="1" t="str">
        <f>HYPERLINK("", "Công an xã Bản Lầm tỉnh Sơn La")</f>
        <v>Công an xã Bản Lầm tỉnh Sơn La</v>
      </c>
      <c r="C16" s="12" t="s">
        <v>228</v>
      </c>
      <c r="D16" s="13" t="s">
        <v>229</v>
      </c>
      <c r="F16" s="5"/>
      <c r="G16" s="5"/>
      <c r="H16" s="5"/>
      <c r="I16" s="2"/>
      <c r="J16" s="2"/>
      <c r="K16" s="2"/>
      <c r="L16" s="2"/>
      <c r="M16" s="2"/>
      <c r="N16" s="5"/>
      <c r="O16" s="5"/>
      <c r="P16" s="5"/>
      <c r="Q16" s="5"/>
    </row>
    <row r="17" spans="1:17" ht="30" customHeight="1" x14ac:dyDescent="0.25">
      <c r="A17" s="2">
        <v>4016</v>
      </c>
      <c r="B17" s="3" t="str">
        <f>HYPERLINK("https://sonla.gov.vn/tin-chinh-tri/dong-chi-lo-minh-hung-pho-bi-thu-thuong-truc-tinh-uy-trao-tang-huy-hieu-dang-dot-02-9-tai-thuan--719908", "UBND Ủy ban nhân dân xã Bản Lầm tỉnh Sơn La")</f>
        <v>UBND Ủy ban nhân dân xã Bản Lầm tỉnh Sơn La</v>
      </c>
      <c r="C17" s="12" t="s">
        <v>228</v>
      </c>
      <c r="F17" s="5"/>
      <c r="G17" s="5"/>
      <c r="H17" s="5"/>
      <c r="I17" s="2"/>
      <c r="J17" s="2"/>
      <c r="K17" s="2"/>
      <c r="L17" s="2"/>
      <c r="M17" s="2"/>
      <c r="N17" s="5"/>
      <c r="O17" s="5"/>
      <c r="P17" s="5"/>
      <c r="Q17" s="5"/>
    </row>
    <row r="18" spans="1:17" ht="30" customHeight="1" x14ac:dyDescent="0.25">
      <c r="A18" s="2">
        <v>4017</v>
      </c>
      <c r="B18" s="3" t="str">
        <f>HYPERLINK("https://www.facebook.com/p/C%C3%B4ng-An-Th%E1%BB%8B-Tr%E1%BA%A5n-%C3%8Dt-Ong-100067801098096/", "Công an thị trấn Ít Ong tỉnh Sơn La")</f>
        <v>Công an thị trấn Ít Ong tỉnh Sơn La</v>
      </c>
      <c r="C18" s="12" t="s">
        <v>228</v>
      </c>
      <c r="D18" s="13" t="s">
        <v>229</v>
      </c>
      <c r="F18" s="5"/>
      <c r="G18" s="5"/>
      <c r="H18" s="5"/>
      <c r="I18" s="2"/>
      <c r="J18" s="2"/>
      <c r="K18" s="2"/>
      <c r="L18" s="2"/>
      <c r="M18" s="2"/>
      <c r="N18" s="5"/>
      <c r="O18" s="5"/>
      <c r="P18" s="5"/>
      <c r="Q18" s="5"/>
    </row>
    <row r="19" spans="1:17" ht="30" customHeight="1" x14ac:dyDescent="0.25">
      <c r="A19" s="2">
        <v>4018</v>
      </c>
      <c r="B19" s="3" t="str">
        <f>HYPERLINK("https://quyhoach.xaydung.gov.vn/Images/Quyhoach/fileDK/0cbdfa52-1057-42cc-bbfe-6287cd6d9cfa_390%20qd%20pd%20qhc%20muong%20la%203%202020.pdf", "UBND Ủy ban nhân dân thị trấn Ít Ong tỉnh Sơn La")</f>
        <v>UBND Ủy ban nhân dân thị trấn Ít Ong tỉnh Sơn La</v>
      </c>
      <c r="C19" s="12" t="s">
        <v>228</v>
      </c>
      <c r="F19" s="5"/>
      <c r="G19" s="5"/>
      <c r="H19" s="5"/>
      <c r="I19" s="2"/>
      <c r="J19" s="2"/>
      <c r="K19" s="2"/>
      <c r="L19" s="2"/>
      <c r="M19" s="2"/>
      <c r="N19" s="5"/>
      <c r="O19" s="5"/>
      <c r="P19" s="5"/>
      <c r="Q19" s="5"/>
    </row>
    <row r="20" spans="1:17" ht="30" customHeight="1" x14ac:dyDescent="0.25">
      <c r="A20" s="2">
        <v>4019</v>
      </c>
      <c r="B20" s="1" t="str">
        <f>HYPERLINK("https://www.facebook.com/profile.php?id=100066645144752", "Công an xã Nậm Giôn tỉnh Sơn La")</f>
        <v>Công an xã Nậm Giôn tỉnh Sơn La</v>
      </c>
      <c r="C20" s="12" t="s">
        <v>228</v>
      </c>
      <c r="D20" s="13" t="s">
        <v>229</v>
      </c>
      <c r="F20" s="5"/>
      <c r="G20" s="5"/>
      <c r="H20" s="5"/>
      <c r="I20" s="2"/>
      <c r="J20" s="2"/>
      <c r="K20" s="2"/>
      <c r="L20" s="2"/>
      <c r="M20" s="2"/>
      <c r="N20" s="5"/>
      <c r="O20" s="5"/>
      <c r="P20" s="5"/>
      <c r="Q20" s="5"/>
    </row>
    <row r="21" spans="1:17" ht="30" customHeight="1" x14ac:dyDescent="0.25">
      <c r="A21" s="2">
        <v>4020</v>
      </c>
      <c r="B21" s="3" t="str">
        <f>HYPERLINK("https://sonla.gov.vn/4/469/61715/478330/hoi-dong-nhan-dan-tinh/danh-sach-thuong-truc-hdnd-tinh-son-la-khoa-xiv-nhiem-ky-2016-2021", "UBND Ủy ban nhân dân xã Nậm Giôn tỉnh Sơn La")</f>
        <v>UBND Ủy ban nhân dân xã Nậm Giôn tỉnh Sơn La</v>
      </c>
      <c r="C21" s="12" t="s">
        <v>228</v>
      </c>
      <c r="F21" s="5"/>
      <c r="G21" s="5"/>
      <c r="H21" s="5"/>
      <c r="I21" s="2"/>
      <c r="J21" s="2"/>
      <c r="K21" s="2"/>
      <c r="L21" s="2"/>
      <c r="M21" s="2"/>
      <c r="N21" s="5"/>
      <c r="O21" s="5"/>
      <c r="P21" s="5"/>
      <c r="Q21" s="5"/>
    </row>
    <row r="22" spans="1:17" ht="30" customHeight="1" x14ac:dyDescent="0.25">
      <c r="A22" s="2">
        <v>4021</v>
      </c>
      <c r="B22" s="3" t="s">
        <v>4</v>
      </c>
      <c r="C22" s="14" t="s">
        <v>1</v>
      </c>
      <c r="D22" s="13" t="s">
        <v>229</v>
      </c>
      <c r="F22" s="5"/>
      <c r="G22" s="5"/>
      <c r="H22" s="5"/>
      <c r="I22" s="2"/>
      <c r="J22" s="2"/>
      <c r="K22" s="2"/>
      <c r="L22" s="2"/>
      <c r="M22" s="2"/>
      <c r="N22" s="5"/>
      <c r="O22" s="5"/>
      <c r="P22" s="5"/>
      <c r="Q22" s="5"/>
    </row>
    <row r="23" spans="1:17" ht="30" customHeight="1" x14ac:dyDescent="0.25">
      <c r="A23" s="2">
        <v>4022</v>
      </c>
      <c r="B23" s="3" t="str">
        <f>HYPERLINK("http://chiengsonmocchau.sonla.gov.vn/index.php?module=tochuc&amp;act=view&amp;id=17", "UBND Ủy ban nhân dân xã Chiềng Lao tỉnh Sơn La")</f>
        <v>UBND Ủy ban nhân dân xã Chiềng Lao tỉnh Sơn La</v>
      </c>
      <c r="C23" s="12" t="s">
        <v>228</v>
      </c>
      <c r="F23" s="5"/>
      <c r="G23" s="5"/>
      <c r="H23" s="5"/>
      <c r="I23" s="2"/>
      <c r="J23" s="2"/>
      <c r="K23" s="2"/>
      <c r="L23" s="2"/>
      <c r="M23" s="2"/>
      <c r="N23" s="5"/>
      <c r="O23" s="5"/>
      <c r="P23" s="5"/>
      <c r="Q23" s="5"/>
    </row>
    <row r="24" spans="1:17" ht="30" customHeight="1" x14ac:dyDescent="0.25">
      <c r="A24" s="2">
        <v>4023</v>
      </c>
      <c r="B24" s="1" t="str">
        <f>HYPERLINK("https://www.facebook.com/profile.php?id=100067044605467", "Công an xã Hua Trai tỉnh Sơn La")</f>
        <v>Công an xã Hua Trai tỉnh Sơn La</v>
      </c>
      <c r="C24" s="12" t="s">
        <v>228</v>
      </c>
      <c r="D24" s="13" t="s">
        <v>229</v>
      </c>
      <c r="F24" s="5"/>
      <c r="G24" s="5"/>
      <c r="H24" s="5"/>
      <c r="I24" s="2"/>
      <c r="J24" s="2"/>
      <c r="K24" s="2"/>
      <c r="L24" s="2"/>
      <c r="M24" s="2"/>
      <c r="N24" s="5"/>
      <c r="O24" s="5"/>
      <c r="P24" s="5"/>
      <c r="Q24" s="5"/>
    </row>
    <row r="25" spans="1:17" ht="30" customHeight="1" x14ac:dyDescent="0.25">
      <c r="A25" s="2">
        <v>4024</v>
      </c>
      <c r="B25" s="3" t="str">
        <f>HYPERLINK("https://sonla.toaan.gov.vn/webcenter/portal/sonla/chitiettin?dDocName=TAND214354", "UBND Ủy ban nhân dân xã Hua Trai tỉnh Sơn La")</f>
        <v>UBND Ủy ban nhân dân xã Hua Trai tỉnh Sơn La</v>
      </c>
      <c r="C25" s="12" t="s">
        <v>228</v>
      </c>
      <c r="F25" s="5"/>
      <c r="G25" s="5"/>
      <c r="H25" s="5"/>
      <c r="I25" s="2"/>
      <c r="J25" s="2"/>
      <c r="K25" s="2"/>
      <c r="L25" s="2"/>
      <c r="M25" s="2"/>
      <c r="N25" s="5"/>
      <c r="O25" s="5"/>
      <c r="P25" s="5"/>
      <c r="Q25" s="5"/>
    </row>
    <row r="26" spans="1:17" ht="30" customHeight="1" x14ac:dyDescent="0.25">
      <c r="A26" s="2">
        <v>4025</v>
      </c>
      <c r="B26" s="3" t="s">
        <v>5</v>
      </c>
      <c r="C26" s="14" t="s">
        <v>1</v>
      </c>
      <c r="D26" s="13" t="s">
        <v>229</v>
      </c>
      <c r="F26" s="5"/>
      <c r="G26" s="5"/>
      <c r="H26" s="5"/>
      <c r="I26" s="2"/>
      <c r="J26" s="2"/>
      <c r="K26" s="2"/>
      <c r="L26" s="2"/>
      <c r="M26" s="2"/>
      <c r="N26" s="5"/>
      <c r="O26" s="5"/>
      <c r="P26" s="5"/>
      <c r="Q26" s="5"/>
    </row>
    <row r="27" spans="1:17" ht="30" customHeight="1" x14ac:dyDescent="0.25">
      <c r="A27" s="2">
        <v>4026</v>
      </c>
      <c r="B27" s="3" t="str">
        <f>HYPERLINK("https://mattran.sonla.gov.vn/content-1548-xa-ngoc-chien-dat-chuan-nong-thon-moi.html", "UBND Ủy ban nhân dân xã Ngọc Chiến tỉnh Sơn La")</f>
        <v>UBND Ủy ban nhân dân xã Ngọc Chiến tỉnh Sơn La</v>
      </c>
      <c r="C27" s="12" t="s">
        <v>228</v>
      </c>
      <c r="F27" s="5"/>
      <c r="G27" s="5"/>
      <c r="H27" s="5"/>
      <c r="I27" s="2"/>
      <c r="J27" s="2"/>
      <c r="K27" s="2"/>
      <c r="L27" s="2"/>
      <c r="M27" s="2"/>
      <c r="N27" s="5"/>
      <c r="O27" s="5"/>
      <c r="P27" s="5"/>
      <c r="Q27" s="5"/>
    </row>
    <row r="28" spans="1:17" ht="30" customHeight="1" x14ac:dyDescent="0.25">
      <c r="A28" s="2">
        <v>4027</v>
      </c>
      <c r="B28" s="1" t="str">
        <f>HYPERLINK("https://www.facebook.com/profile.php?id=100081931984738", "Công an xã Mường Trai tỉnh Sơn La")</f>
        <v>Công an xã Mường Trai tỉnh Sơn La</v>
      </c>
      <c r="C28" s="12" t="s">
        <v>228</v>
      </c>
      <c r="D28" s="13" t="s">
        <v>229</v>
      </c>
      <c r="F28" s="5"/>
      <c r="G28" s="5"/>
      <c r="H28" s="5"/>
      <c r="I28" s="2"/>
      <c r="J28" s="2"/>
      <c r="K28" s="2"/>
      <c r="L28" s="2"/>
      <c r="M28" s="2"/>
      <c r="N28" s="5"/>
      <c r="O28" s="5"/>
      <c r="P28" s="5"/>
      <c r="Q28" s="5"/>
    </row>
    <row r="29" spans="1:17" ht="30" customHeight="1" x14ac:dyDescent="0.25">
      <c r="A29" s="2">
        <v>4028</v>
      </c>
      <c r="B29" s="3" t="str">
        <f>HYPERLINK("https://sonla.gov.vn/4/469/61812/545638/xay-dung-nong-thon-moi/admin", "UBND Ủy ban nhân dân xã Mường Trai tỉnh Sơn La")</f>
        <v>UBND Ủy ban nhân dân xã Mường Trai tỉnh Sơn La</v>
      </c>
      <c r="C29" s="12" t="s">
        <v>228</v>
      </c>
      <c r="F29" s="5"/>
      <c r="G29" s="5"/>
      <c r="H29" s="5"/>
      <c r="I29" s="2"/>
      <c r="J29" s="2"/>
      <c r="K29" s="2"/>
      <c r="L29" s="2"/>
      <c r="M29" s="2"/>
      <c r="N29" s="5"/>
      <c r="O29" s="5"/>
      <c r="P29" s="5"/>
      <c r="Q29" s="5"/>
    </row>
    <row r="30" spans="1:17" ht="30" customHeight="1" x14ac:dyDescent="0.25">
      <c r="A30" s="2">
        <v>4029</v>
      </c>
      <c r="B30" s="1" t="str">
        <f>HYPERLINK("https://www.facebook.com/profile.php?id=100068090079711", "Công an xã Nậm Păm tỉnh Sơn La")</f>
        <v>Công an xã Nậm Păm tỉnh Sơn La</v>
      </c>
      <c r="C30" s="12" t="s">
        <v>228</v>
      </c>
      <c r="D30" s="13" t="s">
        <v>229</v>
      </c>
      <c r="F30" s="5"/>
      <c r="G30" s="5"/>
      <c r="H30" s="5"/>
      <c r="I30" s="2"/>
      <c r="J30" s="2"/>
      <c r="K30" s="2"/>
      <c r="L30" s="2"/>
      <c r="M30" s="2"/>
      <c r="N30" s="5"/>
      <c r="O30" s="5"/>
      <c r="P30" s="5"/>
      <c r="Q30" s="5"/>
    </row>
    <row r="31" spans="1:17" ht="30" customHeight="1" x14ac:dyDescent="0.25">
      <c r="A31" s="2">
        <v>4030</v>
      </c>
      <c r="B31" s="3" t="str">
        <f>HYPERLINK("https://sonla.toaan.gov.vn/webcenter/portal/sonla/chitiettin?dDocName=TAND051105", "UBND Ủy ban nhân dân xã Nậm Păm tỉnh Sơn La")</f>
        <v>UBND Ủy ban nhân dân xã Nậm Păm tỉnh Sơn La</v>
      </c>
      <c r="C31" s="12" t="s">
        <v>228</v>
      </c>
      <c r="F31" s="5"/>
      <c r="G31" s="5"/>
      <c r="H31" s="5"/>
      <c r="I31" s="2"/>
      <c r="J31" s="2"/>
      <c r="K31" s="2"/>
      <c r="L31" s="2"/>
      <c r="M31" s="2"/>
      <c r="N31" s="5"/>
      <c r="O31" s="5"/>
      <c r="P31" s="5"/>
      <c r="Q31" s="5"/>
    </row>
    <row r="32" spans="1:17" ht="30" customHeight="1" x14ac:dyDescent="0.25">
      <c r="A32" s="2">
        <v>4031</v>
      </c>
      <c r="B32" s="3" t="s">
        <v>6</v>
      </c>
      <c r="C32" s="14" t="s">
        <v>1</v>
      </c>
      <c r="D32" s="13" t="s">
        <v>229</v>
      </c>
      <c r="F32" s="5"/>
      <c r="G32" s="5"/>
      <c r="H32" s="5"/>
      <c r="I32" s="2"/>
      <c r="J32" s="2"/>
      <c r="K32" s="2"/>
      <c r="L32" s="2"/>
      <c r="M32" s="2"/>
      <c r="N32" s="5"/>
      <c r="O32" s="5"/>
      <c r="P32" s="5"/>
      <c r="Q32" s="5"/>
    </row>
    <row r="33" spans="1:17" ht="30" customHeight="1" x14ac:dyDescent="0.25">
      <c r="A33" s="2">
        <v>4032</v>
      </c>
      <c r="B33" s="3" t="str">
        <f>HYPERLINK("https://daibieudancusonla.gov.vn/cong-tac-dan-nguyen/doan-dai-bieu-quoc-hoi-tinh-tiep-xuc-cu-tri-truoc-ky-hop-thu-sau-quoc-hoi-khoa-xv-tai-03-xa-vung-728117", "UBND Ủy ban nhân dân xã Chiềng Muôn tỉnh Sơn La")</f>
        <v>UBND Ủy ban nhân dân xã Chiềng Muôn tỉnh Sơn La</v>
      </c>
      <c r="C33" s="12" t="s">
        <v>228</v>
      </c>
      <c r="F33" s="5"/>
      <c r="G33" s="5"/>
      <c r="H33" s="5"/>
      <c r="I33" s="2"/>
      <c r="J33" s="2"/>
      <c r="K33" s="2"/>
      <c r="L33" s="2"/>
      <c r="M33" s="2"/>
      <c r="N33" s="5"/>
      <c r="O33" s="5"/>
      <c r="P33" s="5"/>
      <c r="Q33" s="5"/>
    </row>
    <row r="34" spans="1:17" ht="30" customHeight="1" x14ac:dyDescent="0.25">
      <c r="A34" s="2">
        <v>4033</v>
      </c>
      <c r="B34" s="3" t="s">
        <v>7</v>
      </c>
      <c r="C34" s="14" t="s">
        <v>1</v>
      </c>
      <c r="D34" s="13" t="s">
        <v>229</v>
      </c>
      <c r="F34" s="5"/>
      <c r="G34" s="5"/>
      <c r="H34" s="5"/>
      <c r="I34" s="2"/>
      <c r="J34" s="2"/>
      <c r="K34" s="2"/>
      <c r="L34" s="2"/>
      <c r="M34" s="2"/>
      <c r="N34" s="5"/>
      <c r="O34" s="5"/>
      <c r="P34" s="5"/>
      <c r="Q34" s="5"/>
    </row>
    <row r="35" spans="1:17" ht="30" customHeight="1" x14ac:dyDescent="0.25">
      <c r="A35" s="2">
        <v>4034</v>
      </c>
      <c r="B35" s="3" t="str">
        <f>HYPERLINK("http://chiengsonmocchau.sonla.gov.vn/index.php?module=tochuc&amp;act=view&amp;id=17", "UBND Ủy ban nhân dân xã Chiềng Ân tỉnh Sơn La")</f>
        <v>UBND Ủy ban nhân dân xã Chiềng Ân tỉnh Sơn La</v>
      </c>
      <c r="C35" s="12" t="s">
        <v>228</v>
      </c>
      <c r="F35" s="5"/>
      <c r="G35" s="5"/>
      <c r="H35" s="5"/>
      <c r="I35" s="2"/>
      <c r="J35" s="2"/>
      <c r="K35" s="2"/>
      <c r="L35" s="2"/>
      <c r="M35" s="2"/>
      <c r="N35" s="5"/>
      <c r="O35" s="5"/>
      <c r="P35" s="5"/>
      <c r="Q35" s="5"/>
    </row>
    <row r="36" spans="1:17" ht="30" customHeight="1" x14ac:dyDescent="0.25">
      <c r="A36" s="2">
        <v>4035</v>
      </c>
      <c r="B36" s="3" t="s">
        <v>8</v>
      </c>
      <c r="C36" s="14" t="s">
        <v>1</v>
      </c>
      <c r="D36" s="13" t="s">
        <v>229</v>
      </c>
      <c r="F36" s="5"/>
      <c r="G36" s="5"/>
      <c r="H36" s="5"/>
      <c r="I36" s="2"/>
      <c r="J36" s="2"/>
      <c r="K36" s="2"/>
      <c r="L36" s="2"/>
      <c r="M36" s="2"/>
      <c r="N36" s="5"/>
      <c r="O36" s="5"/>
      <c r="P36" s="5"/>
      <c r="Q36" s="5"/>
    </row>
    <row r="37" spans="1:17" ht="30" customHeight="1" x14ac:dyDescent="0.25">
      <c r="A37" s="2">
        <v>4036</v>
      </c>
      <c r="B37" s="3" t="str">
        <f>HYPERLINK("https://vkssonla.gov.vn/index.php?module=tinhoatdong&amp;act=view&amp;cat=40&amp;id=2052", "UBND Ủy ban nhân dân xã Pi Toong tỉnh Sơn La")</f>
        <v>UBND Ủy ban nhân dân xã Pi Toong tỉnh Sơn La</v>
      </c>
      <c r="C37" s="12" t="s">
        <v>228</v>
      </c>
      <c r="F37" s="5"/>
      <c r="G37" s="5"/>
      <c r="H37" s="5"/>
      <c r="I37" s="2"/>
      <c r="J37" s="2"/>
      <c r="K37" s="2"/>
      <c r="L37" s="2"/>
      <c r="M37" s="2"/>
      <c r="N37" s="5"/>
      <c r="O37" s="5"/>
      <c r="P37" s="5"/>
      <c r="Q37" s="5"/>
    </row>
    <row r="38" spans="1:17" ht="30" customHeight="1" x14ac:dyDescent="0.25">
      <c r="A38" s="2">
        <v>4037</v>
      </c>
      <c r="B38" s="3" t="s">
        <v>9</v>
      </c>
      <c r="C38" s="14" t="s">
        <v>1</v>
      </c>
      <c r="D38" s="13" t="s">
        <v>229</v>
      </c>
      <c r="F38" s="5"/>
      <c r="G38" s="5"/>
      <c r="H38" s="5"/>
      <c r="I38" s="2"/>
      <c r="J38" s="2"/>
      <c r="K38" s="2"/>
      <c r="L38" s="2"/>
      <c r="M38" s="2"/>
      <c r="N38" s="5"/>
      <c r="O38" s="5"/>
      <c r="P38" s="5"/>
      <c r="Q38" s="5"/>
    </row>
    <row r="39" spans="1:17" ht="30" customHeight="1" x14ac:dyDescent="0.25">
      <c r="A39" s="2">
        <v>4038</v>
      </c>
      <c r="B39" s="3" t="str">
        <f>HYPERLINK("http://chiengsonmocchau.sonla.gov.vn/index.php?module=tochuc&amp;act=view&amp;id=17", "UBND Ủy ban nhân dân xã Chiềng Công tỉnh Sơn La")</f>
        <v>UBND Ủy ban nhân dân xã Chiềng Công tỉnh Sơn La</v>
      </c>
      <c r="C39" s="12" t="s">
        <v>228</v>
      </c>
      <c r="F39" s="5"/>
      <c r="G39" s="5"/>
      <c r="H39" s="5"/>
      <c r="I39" s="2"/>
      <c r="J39" s="2"/>
      <c r="K39" s="2"/>
      <c r="L39" s="2"/>
      <c r="M39" s="2"/>
      <c r="N39" s="5"/>
      <c r="O39" s="5"/>
      <c r="P39" s="5"/>
      <c r="Q39" s="5"/>
    </row>
    <row r="40" spans="1:17" ht="30" customHeight="1" x14ac:dyDescent="0.25">
      <c r="A40" s="2">
        <v>4039</v>
      </c>
      <c r="B40" s="3" t="str">
        <f>HYPERLINK("https://www.facebook.com/p/C%C3%B4ng-an-x%C3%A3-T%E1%BA%A1-B%C3%BA-huy%E1%BB%87n-M%C6%B0%E1%BB%9Dng-La-t%E1%BB%89nh-S%C6%A1n-La-100066851919738/", "Công an xã Tạ Bú tỉnh Sơn La")</f>
        <v>Công an xã Tạ Bú tỉnh Sơn La</v>
      </c>
      <c r="C40" s="12" t="s">
        <v>228</v>
      </c>
      <c r="D40" s="13" t="s">
        <v>229</v>
      </c>
      <c r="F40" s="5"/>
      <c r="G40" s="5"/>
      <c r="H40" s="5"/>
      <c r="I40" s="2"/>
      <c r="J40" s="2"/>
      <c r="K40" s="2"/>
      <c r="L40" s="2"/>
      <c r="M40" s="2"/>
      <c r="N40" s="5"/>
      <c r="O40" s="5"/>
      <c r="P40" s="5"/>
      <c r="Q40" s="5"/>
    </row>
    <row r="41" spans="1:17" ht="30" customHeight="1" x14ac:dyDescent="0.25">
      <c r="A41" s="2">
        <v>4040</v>
      </c>
      <c r="B41" s="3" t="s">
        <v>10</v>
      </c>
      <c r="C41" s="12" t="s">
        <v>228</v>
      </c>
      <c r="F41" s="5"/>
      <c r="G41" s="5"/>
      <c r="H41" s="5"/>
      <c r="I41" s="2"/>
      <c r="J41" s="2"/>
      <c r="K41" s="2"/>
      <c r="L41" s="2"/>
      <c r="M41" s="2"/>
      <c r="N41" s="5"/>
      <c r="O41" s="5"/>
      <c r="P41" s="5"/>
      <c r="Q41" s="5"/>
    </row>
    <row r="42" spans="1:17" ht="30" customHeight="1" x14ac:dyDescent="0.25">
      <c r="A42" s="2">
        <v>4041</v>
      </c>
      <c r="B42" s="3" t="s">
        <v>11</v>
      </c>
      <c r="C42" s="14" t="s">
        <v>1</v>
      </c>
      <c r="D42" s="13" t="s">
        <v>229</v>
      </c>
      <c r="F42" s="5"/>
      <c r="G42" s="5"/>
      <c r="H42" s="5"/>
      <c r="I42" s="2"/>
      <c r="J42" s="2"/>
      <c r="K42" s="2"/>
      <c r="L42" s="2"/>
      <c r="M42" s="2"/>
      <c r="N42" s="5"/>
      <c r="O42" s="5"/>
      <c r="P42" s="5"/>
      <c r="Q42" s="5"/>
    </row>
    <row r="43" spans="1:17" ht="30" customHeight="1" x14ac:dyDescent="0.25">
      <c r="A43" s="2">
        <v>4042</v>
      </c>
      <c r="B43" s="3" t="str">
        <f>HYPERLINK("https://chiengco.thanhpho.sonla.gov.vn/ubnd-xa-chieng-co/uy-ban-nhan-dan-xa-chieng-co-chi-tra-ho-tro-cho-cac-ho-gia-dinh-co-dien-tich-cay-trong-thuy-san--830325", "UBND Ủy ban nhân dân xã Chiềng San tỉnh Sơn La")</f>
        <v>UBND Ủy ban nhân dân xã Chiềng San tỉnh Sơn La</v>
      </c>
      <c r="C43" s="12" t="s">
        <v>228</v>
      </c>
      <c r="F43" s="5"/>
      <c r="G43" s="5"/>
      <c r="H43" s="5"/>
      <c r="I43" s="2"/>
      <c r="J43" s="2"/>
      <c r="K43" s="2"/>
      <c r="L43" s="2"/>
      <c r="M43" s="2"/>
      <c r="N43" s="5"/>
      <c r="O43" s="5"/>
      <c r="P43" s="5"/>
      <c r="Q43" s="5"/>
    </row>
    <row r="44" spans="1:17" ht="30" customHeight="1" x14ac:dyDescent="0.25">
      <c r="A44" s="2">
        <v>4043</v>
      </c>
      <c r="B44" s="3" t="s">
        <v>12</v>
      </c>
      <c r="C44" s="14" t="s">
        <v>1</v>
      </c>
      <c r="D44" s="13" t="s">
        <v>229</v>
      </c>
      <c r="F44" s="5"/>
      <c r="G44" s="5"/>
      <c r="H44" s="5"/>
      <c r="I44" s="2"/>
      <c r="J44" s="2"/>
      <c r="K44" s="2"/>
      <c r="L44" s="2"/>
      <c r="M44" s="2"/>
      <c r="N44" s="5"/>
      <c r="O44" s="5"/>
      <c r="P44" s="5"/>
      <c r="Q44" s="5"/>
    </row>
    <row r="45" spans="1:17" ht="30" customHeight="1" x14ac:dyDescent="0.25">
      <c r="A45" s="2">
        <v>4044</v>
      </c>
      <c r="B45" s="3" t="str">
        <f>HYPERLINK("https://daibieudancusonla.gov.vn/tin-tuc-su-kien/dong-chi-chu-tich-ubnd-tinh-du-ngay-hoi-dai-doan-ket-toan-dan-toc-tai-ban-muong-bu-734380", "UBND Ủy ban nhân dân xã Mường Bú tỉnh Sơn La")</f>
        <v>UBND Ủy ban nhân dân xã Mường Bú tỉnh Sơn La</v>
      </c>
      <c r="C45" s="12" t="s">
        <v>228</v>
      </c>
      <c r="F45" s="5"/>
      <c r="G45" s="5"/>
      <c r="H45" s="5"/>
      <c r="I45" s="2"/>
      <c r="J45" s="2"/>
      <c r="K45" s="2"/>
      <c r="L45" s="2"/>
      <c r="M45" s="2"/>
      <c r="N45" s="5"/>
      <c r="O45" s="5"/>
      <c r="P45" s="5"/>
      <c r="Q45" s="5"/>
    </row>
    <row r="46" spans="1:17" ht="30" customHeight="1" x14ac:dyDescent="0.25">
      <c r="A46" s="2">
        <v>4045</v>
      </c>
      <c r="B46" s="3" t="s">
        <v>13</v>
      </c>
      <c r="C46" s="14" t="s">
        <v>1</v>
      </c>
      <c r="D46" s="13" t="s">
        <v>229</v>
      </c>
      <c r="F46" s="5"/>
      <c r="G46" s="5"/>
      <c r="H46" s="5"/>
      <c r="I46" s="2"/>
      <c r="J46" s="2"/>
      <c r="K46" s="2"/>
      <c r="L46" s="2"/>
      <c r="M46" s="2"/>
      <c r="N46" s="5"/>
      <c r="O46" s="5"/>
      <c r="P46" s="5"/>
      <c r="Q46" s="5"/>
    </row>
    <row r="47" spans="1:17" ht="30" customHeight="1" x14ac:dyDescent="0.25">
      <c r="A47" s="2">
        <v>4046</v>
      </c>
      <c r="B47" s="3" t="str">
        <f>HYPERLINK("https://sonla.gov.vn/dai-hoi-dai-bieu-cac-dan-toc-thieu-so-tinh-son-la-lan-ii-nam-2014/xa-chieng-ban-phat-huy-vai-tro-cua-uy-ban-mat-tran-to-quoc-trong-thuc-hien-chuong-trinh-muc-tieu-475140", "UBND Ủy ban nhân dân xã Chiềng Hoa tỉnh Sơn La")</f>
        <v>UBND Ủy ban nhân dân xã Chiềng Hoa tỉnh Sơn La</v>
      </c>
      <c r="C47" s="12" t="s">
        <v>228</v>
      </c>
      <c r="F47" s="5"/>
      <c r="G47" s="5"/>
      <c r="H47" s="5"/>
      <c r="I47" s="2"/>
      <c r="J47" s="2"/>
      <c r="K47" s="2"/>
      <c r="L47" s="2"/>
      <c r="M47" s="2"/>
      <c r="N47" s="5"/>
      <c r="O47" s="5"/>
      <c r="P47" s="5"/>
      <c r="Q47" s="5"/>
    </row>
    <row r="48" spans="1:17" ht="30" customHeight="1" x14ac:dyDescent="0.25">
      <c r="A48" s="2">
        <v>4047</v>
      </c>
      <c r="B48" s="3" t="s">
        <v>14</v>
      </c>
      <c r="C48" s="14" t="s">
        <v>1</v>
      </c>
      <c r="D48" s="13" t="s">
        <v>229</v>
      </c>
      <c r="F48" s="5"/>
      <c r="G48" s="5"/>
      <c r="H48" s="5"/>
      <c r="I48" s="2"/>
      <c r="J48" s="2"/>
      <c r="K48" s="2"/>
      <c r="L48" s="2"/>
      <c r="M48" s="2"/>
      <c r="N48" s="5"/>
      <c r="O48" s="5"/>
      <c r="P48" s="5"/>
      <c r="Q48" s="5"/>
    </row>
    <row r="49" spans="1:17" ht="30" customHeight="1" x14ac:dyDescent="0.25">
      <c r="A49" s="2">
        <v>4048</v>
      </c>
      <c r="B49" s="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Chùm tỉnh Sơn La")</f>
        <v>UBND Ủy ban nhân dân xã Mường Chùm tỉnh Sơn La</v>
      </c>
      <c r="C49" s="12" t="s">
        <v>228</v>
      </c>
      <c r="F49" s="5"/>
      <c r="G49" s="5"/>
      <c r="H49" s="5"/>
      <c r="I49" s="2"/>
      <c r="J49" s="2"/>
      <c r="K49" s="2"/>
      <c r="L49" s="2"/>
      <c r="M49" s="2"/>
      <c r="N49" s="5"/>
      <c r="O49" s="5"/>
      <c r="P49" s="5"/>
      <c r="Q49" s="5"/>
    </row>
    <row r="50" spans="1:17" ht="30" customHeight="1" x14ac:dyDescent="0.25">
      <c r="A50" s="2">
        <v>4049</v>
      </c>
      <c r="B50" s="1" t="str">
        <f>HYPERLINK("h", "Công an thị trấn Bắc Yên tỉnh Sơn La")</f>
        <v>Công an thị trấn Bắc Yên tỉnh Sơn La</v>
      </c>
      <c r="C50" s="12" t="s">
        <v>228</v>
      </c>
      <c r="D50" s="13" t="s">
        <v>229</v>
      </c>
      <c r="F50" s="5"/>
      <c r="G50" s="5"/>
      <c r="H50" s="5"/>
      <c r="I50" s="2"/>
      <c r="J50" s="2"/>
      <c r="K50" s="2"/>
      <c r="L50" s="2"/>
      <c r="M50" s="2"/>
      <c r="N50" s="5"/>
      <c r="O50" s="5"/>
      <c r="P50" s="5"/>
      <c r="Q50" s="5"/>
    </row>
    <row r="51" spans="1:17" ht="30" customHeight="1" x14ac:dyDescent="0.25">
      <c r="A51" s="2">
        <v>4050</v>
      </c>
      <c r="B51" s="3" t="str">
        <f>HYPERLINK("https://bacyen.sonla.gov.vn/", "UBND Ủy ban nhân dân thị trấn Bắc Yên tỉnh Sơn La")</f>
        <v>UBND Ủy ban nhân dân thị trấn Bắc Yên tỉnh Sơn La</v>
      </c>
      <c r="C51" s="12" t="s">
        <v>228</v>
      </c>
      <c r="F51" s="5"/>
      <c r="G51" s="5"/>
      <c r="H51" s="5"/>
      <c r="I51" s="2"/>
      <c r="J51" s="2"/>
      <c r="K51" s="2"/>
      <c r="L51" s="2"/>
      <c r="M51" s="2"/>
      <c r="N51" s="5"/>
      <c r="O51" s="5"/>
      <c r="P51" s="5"/>
      <c r="Q51" s="5"/>
    </row>
    <row r="52" spans="1:17" ht="30" customHeight="1" x14ac:dyDescent="0.25">
      <c r="A52" s="2">
        <v>4051</v>
      </c>
      <c r="B52" s="3" t="s">
        <v>15</v>
      </c>
      <c r="C52" s="14" t="s">
        <v>1</v>
      </c>
      <c r="D52" s="13" t="s">
        <v>229</v>
      </c>
      <c r="F52" s="5"/>
      <c r="G52" s="5"/>
      <c r="H52" s="5"/>
      <c r="I52" s="2"/>
      <c r="J52" s="2"/>
      <c r="K52" s="2"/>
      <c r="L52" s="2"/>
      <c r="M52" s="2"/>
      <c r="N52" s="5"/>
      <c r="O52" s="5"/>
      <c r="P52" s="5"/>
      <c r="Q52" s="5"/>
    </row>
    <row r="53" spans="1:17" ht="30" customHeight="1" x14ac:dyDescent="0.25">
      <c r="A53" s="2">
        <v>4052</v>
      </c>
      <c r="B53" s="3" t="str">
        <f>HYPERLINK("https://sonla.gov.vn/dan-so-61780/ban-dan-toc-to-chuc-hoat-dong-tuyen-truyen-nham-giam-thieu-tinh-trang-tao-hon-va-hon-nhan-can-hu-474273", "UBND Ủy ban nhân dân xã Phiêng Ban tỉnh Sơn La")</f>
        <v>UBND Ủy ban nhân dân xã Phiêng Ban tỉnh Sơn La</v>
      </c>
      <c r="C53" s="12" t="s">
        <v>228</v>
      </c>
      <c r="F53" s="5"/>
      <c r="G53" s="5"/>
      <c r="H53" s="5"/>
      <c r="I53" s="2"/>
      <c r="J53" s="2"/>
      <c r="K53" s="2"/>
      <c r="L53" s="2"/>
      <c r="M53" s="2"/>
      <c r="N53" s="5"/>
      <c r="O53" s="5"/>
      <c r="P53" s="5"/>
      <c r="Q53" s="5"/>
    </row>
    <row r="54" spans="1:17" ht="30" customHeight="1" x14ac:dyDescent="0.25">
      <c r="A54" s="2">
        <v>4053</v>
      </c>
      <c r="B54" s="3" t="str">
        <f>HYPERLINK("https://www.facebook.com/tuoitrecongansonla/", "Công an xã Hang Chú tỉnh Sơn La")</f>
        <v>Công an xã Hang Chú tỉnh Sơn La</v>
      </c>
      <c r="C54" s="12" t="s">
        <v>228</v>
      </c>
      <c r="D54" s="13" t="s">
        <v>229</v>
      </c>
      <c r="F54" s="5"/>
      <c r="G54" s="5"/>
      <c r="H54" s="5"/>
      <c r="I54" s="2"/>
      <c r="J54" s="2"/>
      <c r="K54" s="2"/>
      <c r="L54" s="2"/>
      <c r="M54" s="2"/>
      <c r="N54" s="5"/>
      <c r="O54" s="5"/>
      <c r="P54" s="5"/>
      <c r="Q54" s="5"/>
    </row>
    <row r="55" spans="1:17" ht="30" customHeight="1" x14ac:dyDescent="0.25">
      <c r="A55" s="2">
        <v>4054</v>
      </c>
      <c r="B55" s="3" t="str">
        <f>HYPERLINK("http://chiengsonmocchau.sonla.gov.vn/index.php?module=tochuc&amp;act=view&amp;id=36", "UBND Ủy ban nhân dân xã Hang Chú tỉnh Sơn La")</f>
        <v>UBND Ủy ban nhân dân xã Hang Chú tỉnh Sơn La</v>
      </c>
      <c r="C55" s="12" t="s">
        <v>228</v>
      </c>
      <c r="F55" s="5"/>
      <c r="G55" s="5"/>
      <c r="H55" s="5"/>
      <c r="I55" s="2"/>
      <c r="J55" s="2"/>
      <c r="K55" s="2"/>
      <c r="L55" s="2"/>
      <c r="M55" s="2"/>
      <c r="N55" s="5"/>
      <c r="O55" s="5"/>
      <c r="P55" s="5"/>
      <c r="Q55" s="5"/>
    </row>
    <row r="56" spans="1:17" ht="30" customHeight="1" x14ac:dyDescent="0.25">
      <c r="A56" s="2">
        <v>4055</v>
      </c>
      <c r="B56" s="1" t="str">
        <f>HYPERLINK("https://www.facebook.com/profile.php?id=100069389568647", "Công an xã Xím Vàng tỉnh Sơn La")</f>
        <v>Công an xã Xím Vàng tỉnh Sơn La</v>
      </c>
      <c r="C56" s="12" t="s">
        <v>228</v>
      </c>
      <c r="D56" s="13" t="s">
        <v>229</v>
      </c>
      <c r="F56" s="5"/>
      <c r="G56" s="5"/>
      <c r="H56" s="5"/>
      <c r="I56" s="2"/>
      <c r="J56" s="2"/>
      <c r="K56" s="2"/>
      <c r="L56" s="2"/>
      <c r="M56" s="2"/>
      <c r="N56" s="5"/>
      <c r="O56" s="5"/>
      <c r="P56" s="5"/>
      <c r="Q56" s="5"/>
    </row>
    <row r="57" spans="1:17" ht="30" customHeight="1" x14ac:dyDescent="0.25">
      <c r="A57" s="2">
        <v>4056</v>
      </c>
      <c r="B57" s="3" t="str">
        <f>HYPERLINK("https://ubdt.gov.vn/tin-tuc/tin-hoat-dong/uy-ban-dan-toc-voi-dia-phuong/uy-ban-dan-toc-trien-khai-du-an-bao-ve-moi-truong-tai-xa-xim-vang-nam-2016.htm", "UBND Ủy ban nhân dân xã Xím Vàng tỉnh Sơn La")</f>
        <v>UBND Ủy ban nhân dân xã Xím Vàng tỉnh Sơn La</v>
      </c>
      <c r="C57" s="12" t="s">
        <v>228</v>
      </c>
      <c r="F57" s="5"/>
      <c r="G57" s="5"/>
      <c r="H57" s="5"/>
      <c r="I57" s="2"/>
      <c r="J57" s="2"/>
      <c r="K57" s="2"/>
      <c r="L57" s="2"/>
      <c r="M57" s="2"/>
      <c r="N57" s="5"/>
      <c r="O57" s="5"/>
      <c r="P57" s="5"/>
      <c r="Q57" s="5"/>
    </row>
    <row r="58" spans="1:17" ht="30" customHeight="1" x14ac:dyDescent="0.25">
      <c r="A58" s="2">
        <v>4057</v>
      </c>
      <c r="B58" s="3" t="s">
        <v>16</v>
      </c>
      <c r="C58" s="14" t="s">
        <v>1</v>
      </c>
      <c r="D58" s="13" t="s">
        <v>229</v>
      </c>
      <c r="F58" s="5"/>
      <c r="G58" s="5"/>
      <c r="H58" s="5"/>
      <c r="I58" s="2"/>
      <c r="J58" s="2"/>
      <c r="K58" s="2"/>
      <c r="L58" s="2"/>
      <c r="M58" s="2"/>
      <c r="N58" s="5"/>
      <c r="O58" s="5"/>
      <c r="P58" s="5"/>
      <c r="Q58" s="5"/>
    </row>
    <row r="59" spans="1:17" ht="30" customHeight="1" x14ac:dyDescent="0.25">
      <c r="A59" s="2">
        <v>4058</v>
      </c>
      <c r="B59" s="3" t="str">
        <f>HYPERLINK("https://sonla.gov.vn/thong-tin-ket-luan-thanh-tra/ta-xua-thuc-hien-ket-luan-thanh-tra-so-10-kl-ubnd-726476", "UBND Ủy ban nhân dân xã Tà Xùa tỉnh Sơn La")</f>
        <v>UBND Ủy ban nhân dân xã Tà Xùa tỉnh Sơn La</v>
      </c>
      <c r="C59" s="12" t="s">
        <v>228</v>
      </c>
      <c r="F59" s="5"/>
      <c r="G59" s="5"/>
      <c r="H59" s="5"/>
      <c r="I59" s="2"/>
      <c r="J59" s="2"/>
      <c r="K59" s="2"/>
      <c r="L59" s="2"/>
      <c r="M59" s="2"/>
      <c r="N59" s="5"/>
      <c r="O59" s="5"/>
      <c r="P59" s="5"/>
      <c r="Q59" s="5"/>
    </row>
    <row r="60" spans="1:17" ht="30" customHeight="1" x14ac:dyDescent="0.25">
      <c r="A60" s="2">
        <v>4059</v>
      </c>
      <c r="B60" s="1" t="str">
        <f>HYPERLINK("https://www.facebook.com/conganxahangdong", "Công an xã Háng Đồng tỉnh Sơn La")</f>
        <v>Công an xã Háng Đồng tỉnh Sơn La</v>
      </c>
      <c r="C60" s="12" t="s">
        <v>228</v>
      </c>
      <c r="D60" s="13" t="s">
        <v>229</v>
      </c>
      <c r="F60" s="5"/>
      <c r="G60" s="5"/>
      <c r="H60" s="5"/>
      <c r="I60" s="2"/>
      <c r="J60" s="2"/>
      <c r="K60" s="2"/>
      <c r="L60" s="2"/>
      <c r="M60" s="2"/>
      <c r="N60" s="5"/>
      <c r="O60" s="5"/>
      <c r="P60" s="5"/>
      <c r="Q60" s="5"/>
    </row>
    <row r="61" spans="1:17" ht="30" customHeight="1" x14ac:dyDescent="0.25">
      <c r="A61" s="2">
        <v>4060</v>
      </c>
      <c r="B61" s="3" t="str">
        <f>HYPERLINK("https://hangdong.bacyen.sonla.gov.vn/hoat-dong-hdnd-ubnd", "UBND Ủy ban nhân dân xã Háng Đồng tỉnh Sơn La")</f>
        <v>UBND Ủy ban nhân dân xã Háng Đồng tỉnh Sơn La</v>
      </c>
      <c r="C61" s="12" t="s">
        <v>228</v>
      </c>
      <c r="F61" s="5"/>
      <c r="G61" s="5"/>
      <c r="H61" s="5"/>
      <c r="I61" s="2"/>
      <c r="J61" s="2"/>
      <c r="K61" s="2"/>
      <c r="L61" s="2"/>
      <c r="M61" s="2"/>
      <c r="N61" s="5"/>
      <c r="O61" s="5"/>
      <c r="P61" s="5"/>
      <c r="Q61" s="5"/>
    </row>
    <row r="62" spans="1:17" ht="30" customHeight="1" x14ac:dyDescent="0.25">
      <c r="A62" s="2">
        <v>4061</v>
      </c>
      <c r="B62" s="3" t="s">
        <v>17</v>
      </c>
      <c r="C62" s="14" t="s">
        <v>1</v>
      </c>
      <c r="D62" s="13" t="s">
        <v>229</v>
      </c>
      <c r="F62" s="5"/>
      <c r="G62" s="5"/>
      <c r="H62" s="5"/>
      <c r="I62" s="2"/>
      <c r="J62" s="2"/>
      <c r="K62" s="2"/>
      <c r="L62" s="2"/>
      <c r="M62" s="2"/>
      <c r="N62" s="5"/>
      <c r="O62" s="5"/>
      <c r="P62" s="5"/>
      <c r="Q62" s="5"/>
    </row>
    <row r="63" spans="1:17" ht="30" customHeight="1" x14ac:dyDescent="0.25">
      <c r="A63" s="2">
        <v>4062</v>
      </c>
      <c r="B63" s="3" t="str">
        <f>HYPERLINK("https://bacyen.sonla.gov.vn/thong-tin-chi-dao-dieu-hanh", "UBND Ủy ban nhân dân xã Pắc Ngà tỉnh Sơn La")</f>
        <v>UBND Ủy ban nhân dân xã Pắc Ngà tỉnh Sơn La</v>
      </c>
      <c r="C63" s="12" t="s">
        <v>228</v>
      </c>
      <c r="F63" s="5"/>
      <c r="G63" s="5"/>
      <c r="H63" s="5"/>
      <c r="I63" s="2"/>
      <c r="J63" s="2"/>
      <c r="K63" s="2"/>
      <c r="L63" s="2"/>
      <c r="M63" s="2"/>
      <c r="N63" s="5"/>
      <c r="O63" s="5"/>
      <c r="P63" s="5"/>
      <c r="Q63" s="5"/>
    </row>
    <row r="64" spans="1:17" ht="30" customHeight="1" x14ac:dyDescent="0.25">
      <c r="A64" s="2">
        <v>4063</v>
      </c>
      <c r="B64" s="3" t="s">
        <v>18</v>
      </c>
      <c r="C64" s="14" t="s">
        <v>1</v>
      </c>
      <c r="D64" s="13" t="s">
        <v>229</v>
      </c>
      <c r="F64" s="5"/>
      <c r="G64" s="5"/>
      <c r="H64" s="5"/>
      <c r="I64" s="2"/>
      <c r="J64" s="2"/>
      <c r="K64" s="2"/>
      <c r="L64" s="2"/>
      <c r="M64" s="2"/>
      <c r="N64" s="5"/>
      <c r="O64" s="5"/>
      <c r="P64" s="5"/>
      <c r="Q64" s="5"/>
    </row>
    <row r="65" spans="1:17" ht="30" customHeight="1" x14ac:dyDescent="0.25">
      <c r="A65" s="2">
        <v>4064</v>
      </c>
      <c r="B65" s="3" t="str">
        <f>HYPERLINK("https://langcheu.bacyen.sonla.gov.vn/", "UBND Ủy ban nhân dân xã Làng Chếu tỉnh Sơn La")</f>
        <v>UBND Ủy ban nhân dân xã Làng Chếu tỉnh Sơn La</v>
      </c>
      <c r="C65" s="12" t="s">
        <v>228</v>
      </c>
      <c r="F65" s="5"/>
      <c r="G65" s="5"/>
      <c r="H65" s="5"/>
      <c r="I65" s="2"/>
      <c r="J65" s="2"/>
      <c r="K65" s="2"/>
      <c r="L65" s="2"/>
      <c r="M65" s="2"/>
      <c r="N65" s="5"/>
      <c r="O65" s="5"/>
      <c r="P65" s="5"/>
      <c r="Q65" s="5"/>
    </row>
    <row r="66" spans="1:17" ht="30" customHeight="1" x14ac:dyDescent="0.25">
      <c r="A66" s="2">
        <v>4065</v>
      </c>
      <c r="B66" s="3" t="str">
        <f>HYPERLINK("https://www.facebook.com/p/C%C3%B4ng-An-X%C3%A3-Chim-V%C3%A0n-100069188385933/", "Công an xã Chim Vàn tỉnh Sơn La")</f>
        <v>Công an xã Chim Vàn tỉnh Sơn La</v>
      </c>
      <c r="C66" s="12" t="s">
        <v>228</v>
      </c>
      <c r="D66" s="13" t="s">
        <v>229</v>
      </c>
      <c r="F66" s="5"/>
      <c r="G66" s="5"/>
      <c r="H66" s="5"/>
      <c r="I66" s="2"/>
      <c r="J66" s="2"/>
      <c r="K66" s="2"/>
      <c r="L66" s="2"/>
      <c r="M66" s="2"/>
      <c r="N66" s="5"/>
      <c r="O66" s="5"/>
      <c r="P66" s="5"/>
      <c r="Q66" s="5"/>
    </row>
    <row r="67" spans="1:17" ht="30" customHeight="1" x14ac:dyDescent="0.25">
      <c r="A67" s="2">
        <v>4066</v>
      </c>
      <c r="B67" s="3" t="str">
        <f>HYPERLINK("https://chimvan.bacyen.sonla.gov.vn/", "UBND Ủy ban nhân dân xã Chim Vàn tỉnh Sơn La")</f>
        <v>UBND Ủy ban nhân dân xã Chim Vàn tỉnh Sơn La</v>
      </c>
      <c r="C67" s="12" t="s">
        <v>228</v>
      </c>
      <c r="F67" s="5"/>
      <c r="G67" s="5"/>
      <c r="H67" s="5"/>
      <c r="I67" s="2"/>
      <c r="J67" s="2"/>
      <c r="K67" s="2"/>
      <c r="L67" s="2"/>
      <c r="M67" s="2"/>
      <c r="N67" s="5"/>
      <c r="O67" s="5"/>
      <c r="P67" s="5"/>
      <c r="Q67" s="5"/>
    </row>
    <row r="68" spans="1:17" ht="30" customHeight="1" x14ac:dyDescent="0.25">
      <c r="A68" s="2">
        <v>4067</v>
      </c>
      <c r="B68" s="3" t="str">
        <f>HYPERLINK("https://www.facebook.com/caxmuongkhoa/", "Công an xã Mường Khoa tỉnh Sơn La")</f>
        <v>Công an xã Mường Khoa tỉnh Sơn La</v>
      </c>
      <c r="C68" s="12" t="s">
        <v>228</v>
      </c>
      <c r="D68" s="13" t="s">
        <v>229</v>
      </c>
      <c r="F68" s="5"/>
      <c r="G68" s="5"/>
      <c r="H68" s="5"/>
      <c r="I68" s="2"/>
      <c r="J68" s="2"/>
      <c r="K68" s="2"/>
      <c r="L68" s="2"/>
      <c r="M68" s="2"/>
      <c r="N68" s="5"/>
      <c r="O68" s="5"/>
      <c r="P68" s="5"/>
      <c r="Q68" s="5"/>
    </row>
    <row r="69" spans="1:17" ht="30" customHeight="1" x14ac:dyDescent="0.25">
      <c r="A69" s="2">
        <v>4068</v>
      </c>
      <c r="B69" s="3" t="str">
        <f>HYPERLINK("https://bacyen.sonla.gov.vn/thong-tin-chi-dao-dieu-hanh", "UBND Ủy ban nhân dân xã Mường Khoa tỉnh Sơn La")</f>
        <v>UBND Ủy ban nhân dân xã Mường Khoa tỉnh Sơn La</v>
      </c>
      <c r="C69" s="12" t="s">
        <v>228</v>
      </c>
      <c r="F69" s="5"/>
      <c r="G69" s="5"/>
      <c r="H69" s="5"/>
      <c r="I69" s="2"/>
      <c r="J69" s="2"/>
      <c r="K69" s="2"/>
      <c r="L69" s="2"/>
      <c r="M69" s="2"/>
      <c r="N69" s="5"/>
      <c r="O69" s="5"/>
      <c r="P69" s="5"/>
      <c r="Q69" s="5"/>
    </row>
    <row r="70" spans="1:17" ht="30" customHeight="1" x14ac:dyDescent="0.25">
      <c r="A70" s="2">
        <v>4069</v>
      </c>
      <c r="B70" s="1" t="str">
        <f>HYPERLINK("https://www.facebook.com/profile.php?id=100071224072234", "Công an xã Song Pe tỉnh Sơn La")</f>
        <v>Công an xã Song Pe tỉnh Sơn La</v>
      </c>
      <c r="C70" s="12" t="s">
        <v>228</v>
      </c>
      <c r="D70" s="13" t="s">
        <v>229</v>
      </c>
      <c r="F70" s="5"/>
      <c r="G70" s="5"/>
      <c r="H70" s="5"/>
      <c r="I70" s="2"/>
      <c r="J70" s="2"/>
      <c r="K70" s="2"/>
      <c r="L70" s="2"/>
      <c r="M70" s="2"/>
      <c r="N70" s="5"/>
      <c r="O70" s="5"/>
      <c r="P70" s="5"/>
      <c r="Q70" s="5"/>
    </row>
    <row r="71" spans="1:17" ht="30" customHeight="1" x14ac:dyDescent="0.25">
      <c r="A71" s="2">
        <v>4070</v>
      </c>
      <c r="B71" s="3" t="str">
        <f>HYPERLINK("https://songpe.bacyen.sonla.gov.vn/uy-ban-nhan-dan", "UBND Ủy ban nhân dân xã Song Pe tỉnh Sơn La")</f>
        <v>UBND Ủy ban nhân dân xã Song Pe tỉnh Sơn La</v>
      </c>
      <c r="C71" s="12" t="s">
        <v>228</v>
      </c>
      <c r="F71" s="5"/>
      <c r="G71" s="5"/>
      <c r="H71" s="5"/>
      <c r="I71" s="2"/>
      <c r="J71" s="2"/>
      <c r="K71" s="2"/>
      <c r="L71" s="2"/>
      <c r="M71" s="2"/>
      <c r="N71" s="5"/>
      <c r="O71" s="5"/>
      <c r="P71" s="5"/>
      <c r="Q71" s="5"/>
    </row>
    <row r="72" spans="1:17" ht="30" customHeight="1" x14ac:dyDescent="0.25">
      <c r="A72" s="2">
        <v>4071</v>
      </c>
      <c r="B72" s="3" t="str">
        <f>HYPERLINK("https://www.facebook.com/p/C%C3%B4ng-an-x%C3%A3-H%E1%BB%93ng-Ng%C3%A0i-huy%E1%BB%87n-B%E1%BA%AFc-Y%C3%AAn-t%E1%BB%89nh-S%C6%A1n-La-100070586079138/", "Công an xã Hồng Ngài tỉnh Sơn La")</f>
        <v>Công an xã Hồng Ngài tỉnh Sơn La</v>
      </c>
      <c r="C72" s="12" t="s">
        <v>228</v>
      </c>
      <c r="D72" s="13" t="s">
        <v>229</v>
      </c>
      <c r="F72" s="5"/>
      <c r="G72" s="5"/>
      <c r="H72" s="5"/>
      <c r="I72" s="2"/>
      <c r="J72" s="2"/>
      <c r="K72" s="2"/>
      <c r="L72" s="2"/>
      <c r="M72" s="2"/>
      <c r="N72" s="5"/>
      <c r="O72" s="5"/>
      <c r="P72" s="5"/>
      <c r="Q72" s="5"/>
    </row>
    <row r="73" spans="1:17" ht="30" customHeight="1" x14ac:dyDescent="0.25">
      <c r="A73" s="2">
        <v>4072</v>
      </c>
      <c r="B73" s="3" t="str">
        <f>HYPERLINK("https://hongngai.bacyen.sonla.gov.vn/", "UBND Ủy ban nhân dân xã Hồng Ngài tỉnh Sơn La")</f>
        <v>UBND Ủy ban nhân dân xã Hồng Ngài tỉnh Sơn La</v>
      </c>
      <c r="C73" s="12" t="s">
        <v>228</v>
      </c>
      <c r="F73" s="5"/>
      <c r="G73" s="5"/>
      <c r="H73" s="5"/>
      <c r="I73" s="2"/>
      <c r="J73" s="2"/>
      <c r="K73" s="2"/>
      <c r="L73" s="2"/>
      <c r="M73" s="2"/>
      <c r="N73" s="5"/>
      <c r="O73" s="5"/>
      <c r="P73" s="5"/>
      <c r="Q73" s="5"/>
    </row>
    <row r="74" spans="1:17" ht="30" customHeight="1" x14ac:dyDescent="0.25">
      <c r="A74" s="2">
        <v>4073</v>
      </c>
      <c r="B74" s="1" t="str">
        <f>HYPERLINK("https://www.facebook.com/conganxatakhoa", "Công an xã Tạ Khoa tỉnh Sơn La")</f>
        <v>Công an xã Tạ Khoa tỉnh Sơn La</v>
      </c>
      <c r="C74" s="12" t="s">
        <v>228</v>
      </c>
      <c r="D74" s="13" t="s">
        <v>229</v>
      </c>
      <c r="F74" s="5"/>
      <c r="G74" s="5"/>
      <c r="H74" s="5"/>
      <c r="I74" s="2"/>
      <c r="J74" s="2"/>
      <c r="K74" s="2"/>
      <c r="L74" s="2"/>
      <c r="M74" s="2"/>
      <c r="N74" s="5"/>
      <c r="O74" s="5"/>
      <c r="P74" s="5"/>
      <c r="Q74" s="5"/>
    </row>
    <row r="75" spans="1:17" ht="30" customHeight="1" x14ac:dyDescent="0.25">
      <c r="A75" s="2">
        <v>4074</v>
      </c>
      <c r="B75" s="3" t="str">
        <f>HYPERLINK("http://chiengsonmocchau.sonla.gov.vn/index.php?module=tochuc&amp;act=view&amp;id=46", "UBND Ủy ban nhân dân xã Tạ Khoa tỉnh Sơn La")</f>
        <v>UBND Ủy ban nhân dân xã Tạ Khoa tỉnh Sơn La</v>
      </c>
      <c r="C75" s="12" t="s">
        <v>228</v>
      </c>
      <c r="F75" s="5"/>
      <c r="G75" s="5"/>
      <c r="H75" s="5"/>
      <c r="I75" s="2"/>
      <c r="J75" s="2"/>
      <c r="K75" s="2"/>
      <c r="L75" s="2"/>
      <c r="M75" s="2"/>
      <c r="N75" s="5"/>
      <c r="O75" s="5"/>
      <c r="P75" s="5"/>
      <c r="Q75" s="5"/>
    </row>
    <row r="76" spans="1:17" ht="30" customHeight="1" x14ac:dyDescent="0.25">
      <c r="A76" s="2">
        <v>4075</v>
      </c>
      <c r="B76" s="3" t="s">
        <v>19</v>
      </c>
      <c r="C76" s="14" t="s">
        <v>1</v>
      </c>
      <c r="D76" s="13" t="s">
        <v>229</v>
      </c>
      <c r="F76" s="5"/>
      <c r="G76" s="5"/>
      <c r="H76" s="5"/>
      <c r="I76" s="2"/>
      <c r="J76" s="2"/>
      <c r="K76" s="2"/>
      <c r="L76" s="2"/>
      <c r="M76" s="2"/>
      <c r="N76" s="5"/>
      <c r="O76" s="5"/>
      <c r="P76" s="5"/>
      <c r="Q76" s="5"/>
    </row>
    <row r="77" spans="1:17" ht="30" customHeight="1" x14ac:dyDescent="0.25">
      <c r="A77" s="2">
        <v>4076</v>
      </c>
      <c r="B77" s="3" t="str">
        <f>HYPERLINK("https://data.sonla.gov.vn/detail_data/du-lieu-thong-bao-ket-qua-thuc-hien-ket-luan-thanh-tra-cua-chanh-thanh-tra-huyen-773", "UBND Ủy ban nhân dân xã Hua Nhàn tỉnh Sơn La")</f>
        <v>UBND Ủy ban nhân dân xã Hua Nhàn tỉnh Sơn La</v>
      </c>
      <c r="C77" s="12" t="s">
        <v>228</v>
      </c>
      <c r="F77" s="5"/>
      <c r="G77" s="5"/>
      <c r="H77" s="5"/>
      <c r="I77" s="2"/>
      <c r="J77" s="2"/>
      <c r="K77" s="2"/>
      <c r="L77" s="2"/>
      <c r="M77" s="2"/>
      <c r="N77" s="5"/>
      <c r="O77" s="5"/>
      <c r="P77" s="5"/>
      <c r="Q77" s="5"/>
    </row>
    <row r="78" spans="1:17" ht="30" customHeight="1" x14ac:dyDescent="0.25">
      <c r="A78" s="2">
        <v>4077</v>
      </c>
      <c r="B78" s="1" t="str">
        <f>HYPERLINK("https://www.facebook.com/profile.php?id=100069410220586", "Công an xã Phiêng Côn tỉnh Sơn La")</f>
        <v>Công an xã Phiêng Côn tỉnh Sơn La</v>
      </c>
      <c r="C78" s="12" t="s">
        <v>228</v>
      </c>
      <c r="D78" s="13" t="s">
        <v>229</v>
      </c>
      <c r="F78" s="5"/>
      <c r="G78" s="5"/>
      <c r="H78" s="5"/>
      <c r="I78" s="2"/>
      <c r="J78" s="2"/>
      <c r="K78" s="2"/>
      <c r="L78" s="2"/>
      <c r="M78" s="2"/>
      <c r="N78" s="5"/>
      <c r="O78" s="5"/>
      <c r="P78" s="5"/>
      <c r="Q78" s="5"/>
    </row>
    <row r="79" spans="1:17" ht="30" customHeight="1" x14ac:dyDescent="0.25">
      <c r="A79" s="2">
        <v>4078</v>
      </c>
      <c r="B79" s="3" t="str">
        <f>HYPERLINK("https://bacyen.sonla.gov.vn/thong-bao-ket-luan-thanh-tra/ket-luan-thanh-tra-cong-tac-quan-ly-dieu-hanh-ngan-sach-doi-voi-uy-ban-nhan-dan-xa-chim-van-tu-n-713185", "UBND Ủy ban nhân dân xã Phiêng Côn tỉnh Sơn La")</f>
        <v>UBND Ủy ban nhân dân xã Phiêng Côn tỉnh Sơn La</v>
      </c>
      <c r="C79" s="12" t="s">
        <v>228</v>
      </c>
      <c r="F79" s="5"/>
      <c r="G79" s="5"/>
      <c r="H79" s="5"/>
      <c r="I79" s="2"/>
      <c r="J79" s="2"/>
      <c r="K79" s="2"/>
      <c r="L79" s="2"/>
      <c r="M79" s="2"/>
      <c r="N79" s="5"/>
      <c r="O79" s="5"/>
      <c r="P79" s="5"/>
      <c r="Q79" s="5"/>
    </row>
    <row r="80" spans="1:17" ht="30" customHeight="1" x14ac:dyDescent="0.25">
      <c r="A80" s="2">
        <v>4079</v>
      </c>
      <c r="B80" s="3" t="s">
        <v>20</v>
      </c>
      <c r="C80" s="14" t="s">
        <v>1</v>
      </c>
      <c r="D80" s="13" t="s">
        <v>229</v>
      </c>
      <c r="F80" s="5"/>
      <c r="G80" s="5"/>
      <c r="H80" s="5"/>
      <c r="I80" s="2"/>
      <c r="J80" s="2"/>
      <c r="K80" s="2"/>
      <c r="L80" s="2"/>
      <c r="M80" s="2"/>
      <c r="N80" s="5"/>
      <c r="O80" s="5"/>
      <c r="P80" s="5"/>
      <c r="Q80" s="5"/>
    </row>
    <row r="81" spans="1:17" ht="30" customHeight="1" x14ac:dyDescent="0.25">
      <c r="A81" s="2">
        <v>4080</v>
      </c>
      <c r="B81" s="3" t="str">
        <f>HYPERLINK("https://sonla.gov.vn/dai-hoi-dai-bieu-cac-dan-toc-thieu-so-tinh-son-la-lan-ii-nam-2014/xa-chieng-ban-phat-huy-vai-tro-cua-uy-ban-mat-tran-to-quoc-trong-thuc-hien-chuong-trinh-muc-tieu-475140", "UBND Ủy ban nhân dân xã Chiềng Sại tỉnh Sơn La")</f>
        <v>UBND Ủy ban nhân dân xã Chiềng Sại tỉnh Sơn La</v>
      </c>
      <c r="C81" s="12" t="s">
        <v>228</v>
      </c>
      <c r="F81" s="5"/>
      <c r="G81" s="5"/>
      <c r="H81" s="5"/>
      <c r="I81" s="2"/>
      <c r="J81" s="2"/>
      <c r="K81" s="2"/>
      <c r="L81" s="2"/>
      <c r="M81" s="2"/>
      <c r="N81" s="5"/>
      <c r="O81" s="5"/>
      <c r="P81" s="5"/>
      <c r="Q81" s="5"/>
    </row>
    <row r="82" spans="1:17" ht="30" customHeight="1" x14ac:dyDescent="0.25">
      <c r="A82" s="2">
        <v>4081</v>
      </c>
      <c r="B82" s="1" t="str">
        <f>HYPERLINK("", "Công an thị trấn Phù Yên tỉnh Sơn La")</f>
        <v>Công an thị trấn Phù Yên tỉnh Sơn La</v>
      </c>
      <c r="C82" s="12" t="s">
        <v>228</v>
      </c>
      <c r="D82" s="13" t="s">
        <v>229</v>
      </c>
      <c r="F82" s="5"/>
      <c r="G82" s="5"/>
      <c r="H82" s="5"/>
      <c r="I82" s="2"/>
      <c r="J82" s="2"/>
      <c r="K82" s="2"/>
      <c r="L82" s="2"/>
      <c r="M82" s="2"/>
      <c r="N82" s="5"/>
      <c r="O82" s="5"/>
      <c r="P82" s="5"/>
      <c r="Q82" s="5"/>
    </row>
    <row r="83" spans="1:17" ht="30" customHeight="1" x14ac:dyDescent="0.25">
      <c r="A83" s="2">
        <v>4082</v>
      </c>
      <c r="B83" s="3" t="str">
        <f>HYPERLINK("http://nhnn.sonla.gov.vn/index.php?module=about&amp;act=view&amp;id=22", "UBND Ủy ban nhân dân thị trấn Phù Yên tỉnh Sơn La")</f>
        <v>UBND Ủy ban nhân dân thị trấn Phù Yên tỉnh Sơn La</v>
      </c>
      <c r="C83" s="12" t="s">
        <v>228</v>
      </c>
      <c r="F83" s="5"/>
      <c r="G83" s="5"/>
      <c r="H83" s="5"/>
      <c r="I83" s="2"/>
      <c r="J83" s="2"/>
      <c r="K83" s="2"/>
      <c r="L83" s="2"/>
      <c r="M83" s="2"/>
      <c r="N83" s="5"/>
      <c r="O83" s="5"/>
      <c r="P83" s="5"/>
      <c r="Q83" s="5"/>
    </row>
    <row r="84" spans="1:17" ht="30" customHeight="1" x14ac:dyDescent="0.25">
      <c r="A84" s="2">
        <v>4083</v>
      </c>
      <c r="B84" s="3" t="s">
        <v>21</v>
      </c>
      <c r="C84" s="14" t="s">
        <v>1</v>
      </c>
      <c r="D84" s="13" t="s">
        <v>229</v>
      </c>
      <c r="F84" s="5"/>
      <c r="G84" s="5"/>
      <c r="H84" s="5"/>
      <c r="I84" s="2"/>
      <c r="J84" s="2"/>
      <c r="K84" s="2"/>
      <c r="L84" s="2"/>
      <c r="M84" s="2"/>
      <c r="N84" s="5"/>
      <c r="O84" s="5"/>
      <c r="P84" s="5"/>
      <c r="Q84" s="5"/>
    </row>
    <row r="85" spans="1:17" ht="30" customHeight="1" x14ac:dyDescent="0.25">
      <c r="A85" s="2">
        <v>4084</v>
      </c>
      <c r="B85" s="3" t="str">
        <f>HYPERLINK("https://sonla.gov.vn/thong-tin-tu-so-nganh-dia-phuong/ngay-hoi-toan-dan-bao-ve-an-ninh-to-quoc-huyen-phu-yen-nam-2024-825630", "UBND Ủy ban nhân dân xã Suối Tọ tỉnh Sơn La")</f>
        <v>UBND Ủy ban nhân dân xã Suối Tọ tỉnh Sơn La</v>
      </c>
      <c r="C85" s="12" t="s">
        <v>228</v>
      </c>
      <c r="F85" s="5"/>
      <c r="G85" s="5"/>
      <c r="H85" s="5"/>
      <c r="I85" s="2"/>
      <c r="J85" s="2"/>
      <c r="K85" s="2"/>
      <c r="L85" s="2"/>
      <c r="M85" s="2"/>
      <c r="N85" s="5"/>
      <c r="O85" s="5"/>
      <c r="P85" s="5"/>
      <c r="Q85" s="5"/>
    </row>
    <row r="86" spans="1:17" ht="30" customHeight="1" x14ac:dyDescent="0.25">
      <c r="A86" s="2">
        <v>4085</v>
      </c>
      <c r="B86" s="3" t="str">
        <f>HYPERLINK("https://www.facebook.com/p/C%C3%B4ng-an-x%C3%A3-M%C6%B0%E1%BB%9Dng-Th%E1%BA%A3i-huy%E1%BB%87n-Ph%C3%B9-Y%C3%AAn-t%E1%BB%89nh-S%C6%A1n-La-100069603542275/", "Công an xã Mường Thải tỉnh Sơn La")</f>
        <v>Công an xã Mường Thải tỉnh Sơn La</v>
      </c>
      <c r="C86" s="12" t="s">
        <v>228</v>
      </c>
      <c r="D86" s="13" t="s">
        <v>229</v>
      </c>
      <c r="F86" s="5"/>
      <c r="G86" s="5"/>
      <c r="H86" s="5"/>
      <c r="I86" s="2"/>
      <c r="J86" s="2"/>
      <c r="K86" s="2"/>
      <c r="L86" s="2"/>
      <c r="M86" s="2"/>
      <c r="N86" s="5"/>
      <c r="O86" s="5"/>
      <c r="P86" s="5"/>
      <c r="Q86" s="5"/>
    </row>
    <row r="87" spans="1:17" ht="30" customHeight="1" x14ac:dyDescent="0.25">
      <c r="A87" s="2">
        <v>4086</v>
      </c>
      <c r="B87" s="3" t="str">
        <f>HYPERLINK("https://sonla.gov.vn/tin-van-hoa-xa-hoi/doan-cong-tac-ban-tuyen-giao-tinh-uy-tham-lam-viec-tai-xa-muong-thai-704612", "UBND Ủy ban nhân dân xã Mường Thải tỉnh Sơn La")</f>
        <v>UBND Ủy ban nhân dân xã Mường Thải tỉnh Sơn La</v>
      </c>
      <c r="C87" s="12" t="s">
        <v>228</v>
      </c>
      <c r="F87" s="5"/>
      <c r="G87" s="5"/>
      <c r="H87" s="5"/>
      <c r="I87" s="2"/>
      <c r="J87" s="2"/>
      <c r="K87" s="2"/>
      <c r="L87" s="2"/>
      <c r="M87" s="2"/>
      <c r="N87" s="5"/>
      <c r="O87" s="5"/>
      <c r="P87" s="5"/>
      <c r="Q87" s="5"/>
    </row>
    <row r="88" spans="1:17" ht="30" customHeight="1" x14ac:dyDescent="0.25">
      <c r="A88" s="2">
        <v>4087</v>
      </c>
      <c r="B88" s="1" t="str">
        <f>HYPERLINK("https://www.facebook.com/profile.php?id=100069814411690", "Công an xã Mường Cơi tỉnh Sơn La")</f>
        <v>Công an xã Mường Cơi tỉnh Sơn La</v>
      </c>
      <c r="C88" s="12" t="s">
        <v>228</v>
      </c>
      <c r="D88" s="13" t="s">
        <v>229</v>
      </c>
      <c r="F88" s="5"/>
      <c r="G88" s="5"/>
      <c r="H88" s="5"/>
      <c r="I88" s="2"/>
      <c r="J88" s="2"/>
      <c r="K88" s="2"/>
      <c r="L88" s="2"/>
      <c r="M88" s="2"/>
      <c r="N88" s="5"/>
      <c r="O88" s="5"/>
      <c r="P88" s="5"/>
      <c r="Q88" s="5"/>
    </row>
    <row r="89" spans="1:17" ht="30" customHeight="1" x14ac:dyDescent="0.25">
      <c r="A89" s="2">
        <v>4088</v>
      </c>
      <c r="B89" s="3" t="str">
        <f>HYPERLINK("https://muongcoi.phuyen.sonla.gov.vn/uy-ban-nhan-dan", "UBND Ủy ban nhân dân xã Mường Cơi tỉnh Sơn La")</f>
        <v>UBND Ủy ban nhân dân xã Mường Cơi tỉnh Sơn La</v>
      </c>
      <c r="C89" s="12" t="s">
        <v>228</v>
      </c>
      <c r="F89" s="5"/>
      <c r="G89" s="5"/>
      <c r="H89" s="5"/>
      <c r="I89" s="2"/>
      <c r="J89" s="2"/>
      <c r="K89" s="2"/>
      <c r="L89" s="2"/>
      <c r="M89" s="2"/>
      <c r="N89" s="5"/>
      <c r="O89" s="5"/>
      <c r="P89" s="5"/>
      <c r="Q89" s="5"/>
    </row>
    <row r="90" spans="1:17" ht="30" customHeight="1" x14ac:dyDescent="0.25">
      <c r="A90" s="2">
        <v>4089</v>
      </c>
      <c r="B90" s="3" t="str">
        <f>HYPERLINK("https://www.facebook.com/p/C%C3%B4ng-an-x%C3%A3-Quang-Huy-huy%E1%BB%87n-Ph%C3%B9-Y%C3%AAn-t%E1%BB%89nh-S%C6%A1n-La-100069297526108/", "Công an xã Quang Huy tỉnh Sơn La")</f>
        <v>Công an xã Quang Huy tỉnh Sơn La</v>
      </c>
      <c r="C90" s="12" t="s">
        <v>228</v>
      </c>
      <c r="D90" s="13" t="s">
        <v>229</v>
      </c>
      <c r="F90" s="5"/>
      <c r="G90" s="5"/>
      <c r="H90" s="5"/>
      <c r="I90" s="2"/>
      <c r="J90" s="2"/>
      <c r="K90" s="2"/>
      <c r="L90" s="2"/>
      <c r="M90" s="2"/>
      <c r="N90" s="5"/>
      <c r="O90" s="5"/>
      <c r="P90" s="5"/>
      <c r="Q90" s="5"/>
    </row>
    <row r="91" spans="1:17" ht="30" customHeight="1" x14ac:dyDescent="0.25">
      <c r="A91" s="2">
        <v>4090</v>
      </c>
      <c r="B91" s="3" t="str">
        <f>HYPERLINK("https://dichvucong.gov.vn/p/phananhkiennghi/pakn-detail.html?id=176194", "UBND Ủy ban nhân dân xã Quang Huy tỉnh Sơn La")</f>
        <v>UBND Ủy ban nhân dân xã Quang Huy tỉnh Sơn La</v>
      </c>
      <c r="C91" s="12" t="s">
        <v>228</v>
      </c>
      <c r="F91" s="5"/>
      <c r="G91" s="5"/>
      <c r="H91" s="5"/>
      <c r="I91" s="2"/>
      <c r="J91" s="2"/>
      <c r="K91" s="2"/>
      <c r="L91" s="2"/>
      <c r="M91" s="2"/>
      <c r="N91" s="5"/>
      <c r="O91" s="5"/>
      <c r="P91" s="5"/>
      <c r="Q91" s="5"/>
    </row>
    <row r="92" spans="1:17" ht="30" customHeight="1" x14ac:dyDescent="0.25">
      <c r="A92" s="2">
        <v>4091</v>
      </c>
      <c r="B92" s="1" t="str">
        <f>HYPERLINK("https://www.facebook.com/hai0842261090", "Công an xã Huy Bắc tỉnh Sơn La")</f>
        <v>Công an xã Huy Bắc tỉnh Sơn La</v>
      </c>
      <c r="C92" s="12" t="s">
        <v>228</v>
      </c>
      <c r="D92" s="13" t="s">
        <v>229</v>
      </c>
      <c r="F92" s="5"/>
      <c r="G92" s="5"/>
      <c r="H92" s="5"/>
      <c r="I92" s="2"/>
      <c r="J92" s="2"/>
      <c r="K92" s="2"/>
      <c r="L92" s="2"/>
      <c r="M92" s="2"/>
      <c r="N92" s="5"/>
      <c r="O92" s="5"/>
      <c r="P92" s="5"/>
      <c r="Q92" s="5"/>
    </row>
    <row r="93" spans="1:17" ht="30" customHeight="1" x14ac:dyDescent="0.25">
      <c r="A93" s="2">
        <v>4092</v>
      </c>
      <c r="B93" s="3" t="str">
        <f>HYPERLINK("https://moha.gov.vn/nong-thon-moi/tin-tuc/Pages/listbnv.aspx?CateID=32&amp;ItemID=2330", "UBND Ủy ban nhân dân xã Huy Bắc tỉnh Sơn La")</f>
        <v>UBND Ủy ban nhân dân xã Huy Bắc tỉnh Sơn La</v>
      </c>
      <c r="C93" s="12" t="s">
        <v>228</v>
      </c>
      <c r="F93" s="5"/>
      <c r="G93" s="5"/>
      <c r="H93" s="5"/>
      <c r="I93" s="2"/>
      <c r="J93" s="2"/>
      <c r="K93" s="2"/>
      <c r="L93" s="2"/>
      <c r="M93" s="2"/>
      <c r="N93" s="5"/>
      <c r="O93" s="5"/>
      <c r="P93" s="5"/>
      <c r="Q93" s="5"/>
    </row>
    <row r="94" spans="1:17" ht="30" customHeight="1" x14ac:dyDescent="0.25">
      <c r="A94" s="2">
        <v>4093</v>
      </c>
      <c r="B94" s="3" t="str">
        <f>HYPERLINK("https://www.facebook.com/p/C%C3%B4ng-an-x%C3%A3-Huy-Th%C6%B0%E1%BB%A3ng-huy%E1%BB%87n-Ph%C3%B9-Y%C3%AAn-t%E1%BB%89nh-S%C6%A1n-La-100070014872084/", "Công an xã Huy Thượng tỉnh Sơn La")</f>
        <v>Công an xã Huy Thượng tỉnh Sơn La</v>
      </c>
      <c r="C94" s="12" t="s">
        <v>228</v>
      </c>
      <c r="D94" s="13" t="s">
        <v>229</v>
      </c>
      <c r="F94" s="5"/>
      <c r="G94" s="5"/>
      <c r="H94" s="5"/>
      <c r="I94" s="2"/>
      <c r="J94" s="2"/>
      <c r="K94" s="2"/>
      <c r="L94" s="2"/>
      <c r="M94" s="2"/>
      <c r="N94" s="5"/>
      <c r="O94" s="5"/>
      <c r="P94" s="5"/>
      <c r="Q94" s="5"/>
    </row>
    <row r="95" spans="1:17" ht="30" customHeight="1" x14ac:dyDescent="0.25">
      <c r="A95" s="2">
        <v>4094</v>
      </c>
      <c r="B95" s="3" t="str">
        <f>HYPERLINK("https://thanhtra.sonla.gov.vn/hoat-dong-doan-the/dong-chi-chanh-thanh-tra-tinh-du-sinh-hoat-chi-bo-khu-dan-cu-thang-9-nam-2024-833606", "UBND Ủy ban nhân dân xã Huy Thượng tỉnh Sơn La")</f>
        <v>UBND Ủy ban nhân dân xã Huy Thượng tỉnh Sơn La</v>
      </c>
      <c r="C95" s="12" t="s">
        <v>228</v>
      </c>
      <c r="F95" s="5"/>
      <c r="G95" s="5"/>
      <c r="H95" s="5"/>
      <c r="I95" s="2"/>
      <c r="J95" s="2"/>
      <c r="K95" s="2"/>
      <c r="L95" s="2"/>
      <c r="M95" s="2"/>
      <c r="N95" s="5"/>
      <c r="O95" s="5"/>
      <c r="P95" s="5"/>
      <c r="Q95" s="5"/>
    </row>
    <row r="96" spans="1:17" ht="30" customHeight="1" x14ac:dyDescent="0.25">
      <c r="A96" s="2">
        <v>4095</v>
      </c>
      <c r="B96" s="3" t="str">
        <f>HYPERLINK("https://www.facebook.com/p/C%C3%B4ng-an-x%C3%A3-T%C3%A2n-Lang-Ph%C3%B9-Y%C3%AAn-S%C6%A1n-La-100069494266272/", "Công an xã Tân Lang tỉnh Sơn La")</f>
        <v>Công an xã Tân Lang tỉnh Sơn La</v>
      </c>
      <c r="C96" s="12" t="s">
        <v>228</v>
      </c>
      <c r="D96" s="13" t="s">
        <v>229</v>
      </c>
      <c r="F96" s="5"/>
      <c r="G96" s="5"/>
      <c r="H96" s="5"/>
      <c r="I96" s="2"/>
      <c r="J96" s="2"/>
      <c r="K96" s="2"/>
      <c r="L96" s="2"/>
      <c r="M96" s="2"/>
      <c r="N96" s="5"/>
      <c r="O96" s="5"/>
      <c r="P96" s="5"/>
      <c r="Q96" s="5"/>
    </row>
    <row r="97" spans="1:17" ht="30" customHeight="1" x14ac:dyDescent="0.25">
      <c r="A97" s="2">
        <v>4096</v>
      </c>
      <c r="B97" s="3" t="str">
        <f>HYPERLINK("https://moha.gov.vn/nong-thon-moi/tin-tuc/Pages/listbnv.aspx?CateID=32&amp;ItemID=2068", "UBND Ủy ban nhân dân xã Tân Lang tỉnh Sơn La")</f>
        <v>UBND Ủy ban nhân dân xã Tân Lang tỉnh Sơn La</v>
      </c>
      <c r="C97" s="12" t="s">
        <v>228</v>
      </c>
      <c r="F97" s="5"/>
      <c r="G97" s="5"/>
      <c r="H97" s="5"/>
      <c r="I97" s="2"/>
      <c r="J97" s="2"/>
      <c r="K97" s="2"/>
      <c r="L97" s="2"/>
      <c r="M97" s="2"/>
      <c r="N97" s="5"/>
      <c r="O97" s="5"/>
      <c r="P97" s="5"/>
      <c r="Q97" s="5"/>
    </row>
    <row r="98" spans="1:17" ht="30" customHeight="1" x14ac:dyDescent="0.25">
      <c r="A98" s="2">
        <v>4097</v>
      </c>
      <c r="B98" s="1" t="str">
        <f>HYPERLINK("https://www.facebook.com/profile.php?id=100079712790524", "Công an xã Gia Phù tỉnh Sơn La")</f>
        <v>Công an xã Gia Phù tỉnh Sơn La</v>
      </c>
      <c r="C98" s="12" t="s">
        <v>228</v>
      </c>
      <c r="D98" s="13" t="s">
        <v>229</v>
      </c>
      <c r="F98" s="5"/>
      <c r="G98" s="5"/>
      <c r="H98" s="5"/>
      <c r="I98" s="2"/>
      <c r="J98" s="2"/>
      <c r="K98" s="2"/>
      <c r="L98" s="2"/>
      <c r="M98" s="2"/>
      <c r="N98" s="5"/>
      <c r="O98" s="5"/>
      <c r="P98" s="5"/>
      <c r="Q98" s="5"/>
    </row>
    <row r="99" spans="1:17" ht="30" customHeight="1" x14ac:dyDescent="0.25">
      <c r="A99" s="2">
        <v>4098</v>
      </c>
      <c r="B99" s="3" t="str">
        <f>HYPERLINK("https://giaphu.phuyen.sonla.gov.vn/uy-ban-nhan-dan/lanh-dao-dang-uy-hdnd-ubnd-va-mot-so-ban-nganh-doan-the-xa-cung-lanh-dao-ubnd-huyen-tham-quan-mo-893033", "UBND Ủy ban nhân dân xã Gia Phù tỉnh Sơn La")</f>
        <v>UBND Ủy ban nhân dân xã Gia Phù tỉnh Sơn La</v>
      </c>
      <c r="C99" s="12" t="s">
        <v>228</v>
      </c>
      <c r="F99" s="5"/>
      <c r="G99" s="5"/>
      <c r="H99" s="5"/>
      <c r="I99" s="2"/>
      <c r="J99" s="2"/>
      <c r="K99" s="2"/>
      <c r="L99" s="2"/>
      <c r="M99" s="2"/>
      <c r="N99" s="5"/>
      <c r="O99" s="5"/>
      <c r="P99" s="5"/>
      <c r="Q99" s="5"/>
    </row>
    <row r="100" spans="1:17" ht="30" customHeight="1" x14ac:dyDescent="0.25">
      <c r="A100" s="2">
        <v>4099</v>
      </c>
      <c r="B100" s="3" t="str">
        <f>HYPERLINK("https://www.facebook.com/p/C%C3%B4ng-an-x%C3%A3-T%C6%B0%E1%BB%9Dng-Ph%C3%B9-huy%E1%BB%87n-Ph%C3%B9-Y%C3%AAn-t%E1%BB%89nh-S%C6%A1n-La-100071062324000/", "Công an xã Tường Phù tỉnh Sơn La")</f>
        <v>Công an xã Tường Phù tỉnh Sơn La</v>
      </c>
      <c r="C100" s="12" t="s">
        <v>228</v>
      </c>
      <c r="D100" s="13" t="s">
        <v>229</v>
      </c>
      <c r="F100" s="5"/>
      <c r="G100" s="5"/>
      <c r="H100" s="5"/>
      <c r="I100" s="2"/>
      <c r="J100" s="2"/>
      <c r="K100" s="2"/>
      <c r="L100" s="2"/>
      <c r="M100" s="2"/>
      <c r="N100" s="5"/>
      <c r="O100" s="5"/>
      <c r="P100" s="5"/>
      <c r="Q100" s="5"/>
    </row>
    <row r="101" spans="1:17" ht="30" customHeight="1" x14ac:dyDescent="0.25">
      <c r="A101" s="2">
        <v>4100</v>
      </c>
      <c r="B101" s="3" t="str">
        <f>HYPERLINK("https://sonla.gov.vn/tin-van-hoa-xa-hoi/nhung-thiet-hai-do-anh-huong-bao-so-3-tren-dia-ban-huyen-phu-yen-829956", "UBND Ủy ban nhân dân xã Tường Phù tỉnh Sơn La")</f>
        <v>UBND Ủy ban nhân dân xã Tường Phù tỉnh Sơn La</v>
      </c>
      <c r="C101" s="12" t="s">
        <v>228</v>
      </c>
      <c r="F101" s="5"/>
      <c r="G101" s="5"/>
      <c r="H101" s="5"/>
      <c r="I101" s="2"/>
      <c r="J101" s="2"/>
      <c r="K101" s="2"/>
      <c r="L101" s="2"/>
      <c r="M101" s="2"/>
      <c r="N101" s="5"/>
      <c r="O101" s="5"/>
      <c r="P101" s="5"/>
      <c r="Q101" s="5"/>
    </row>
    <row r="102" spans="1:17" ht="30" customHeight="1" x14ac:dyDescent="0.25">
      <c r="A102" s="2">
        <v>4101</v>
      </c>
      <c r="B102" s="3" t="str">
        <f>HYPERLINK("https://www.facebook.com/p/C%C3%B4ng-an-x%C3%A3-Huy-H%E1%BA%A1-Huy%E1%BB%87n-Ph%C3%B9-Y%C3%AAn-t%E1%BB%89nh-S%C6%A1n-La-100069266086688/", "Công an xã Huy Hạ tỉnh Sơn La")</f>
        <v>Công an xã Huy Hạ tỉnh Sơn La</v>
      </c>
      <c r="C102" s="12" t="s">
        <v>228</v>
      </c>
      <c r="D102" s="13" t="s">
        <v>229</v>
      </c>
      <c r="F102" s="5"/>
      <c r="G102" s="5"/>
      <c r="H102" s="5"/>
      <c r="I102" s="2"/>
      <c r="J102" s="2"/>
      <c r="K102" s="2"/>
      <c r="L102" s="2"/>
      <c r="M102" s="2"/>
      <c r="N102" s="5"/>
      <c r="O102" s="5"/>
      <c r="P102" s="5"/>
      <c r="Q102" s="5"/>
    </row>
    <row r="103" spans="1:17" ht="30" customHeight="1" x14ac:dyDescent="0.25">
      <c r="A103" s="2">
        <v>4102</v>
      </c>
      <c r="B103" s="3" t="str">
        <f>HYPERLINK("https://huyha.phuyen.sonla.gov.vn/uy-ban-nhan-dan", "UBND Ủy ban nhân dân xã Huy Hạ tỉnh Sơn La")</f>
        <v>UBND Ủy ban nhân dân xã Huy Hạ tỉnh Sơn La</v>
      </c>
      <c r="C103" s="12" t="s">
        <v>228</v>
      </c>
      <c r="F103" s="5"/>
      <c r="G103" s="5"/>
      <c r="H103" s="5"/>
      <c r="I103" s="2"/>
      <c r="J103" s="2"/>
      <c r="K103" s="2"/>
      <c r="L103" s="2"/>
      <c r="M103" s="2"/>
      <c r="N103" s="5"/>
      <c r="O103" s="5"/>
      <c r="P103" s="5"/>
      <c r="Q103" s="5"/>
    </row>
    <row r="104" spans="1:17" ht="30" customHeight="1" x14ac:dyDescent="0.25">
      <c r="A104" s="2">
        <v>4103</v>
      </c>
      <c r="B104" s="3" t="str">
        <f>HYPERLINK("https://www.facebook.com/p/C%C3%B4ng-an-x%C3%A3-Huy-T%C3%A2n-huy%E1%BB%87n-Ph%C3%B9-Y%C3%AAn-t%E1%BB%89nh-S%C6%A1n-La-100071167916873/", "Công an xã Huy Tân tỉnh Sơn La")</f>
        <v>Công an xã Huy Tân tỉnh Sơn La</v>
      </c>
      <c r="C104" s="12" t="s">
        <v>228</v>
      </c>
      <c r="D104" s="13" t="s">
        <v>229</v>
      </c>
      <c r="F104" s="5"/>
      <c r="G104" s="5"/>
      <c r="H104" s="5"/>
      <c r="I104" s="2"/>
      <c r="J104" s="2"/>
      <c r="K104" s="2"/>
      <c r="L104" s="2"/>
      <c r="M104" s="2"/>
      <c r="N104" s="5"/>
      <c r="O104" s="5"/>
      <c r="P104" s="5"/>
      <c r="Q104" s="5"/>
    </row>
    <row r="105" spans="1:17" ht="30" customHeight="1" x14ac:dyDescent="0.25">
      <c r="A105" s="2">
        <v>4104</v>
      </c>
      <c r="B105" s="3" t="str">
        <f>HYPERLINK("https://sonla.gov.vn/tin-van-hoa-xa-hoi/nhung-thiet-hai-do-anh-huong-bao-so-3-tren-dia-ban-huyen-phu-yen-829956", "UBND Ủy ban nhân dân xã Huy Tân tỉnh Sơn La")</f>
        <v>UBND Ủy ban nhân dân xã Huy Tân tỉnh Sơn La</v>
      </c>
      <c r="C105" s="12" t="s">
        <v>228</v>
      </c>
      <c r="F105" s="5"/>
      <c r="G105" s="5"/>
      <c r="H105" s="5"/>
      <c r="I105" s="2"/>
      <c r="J105" s="2"/>
      <c r="K105" s="2"/>
      <c r="L105" s="2"/>
      <c r="M105" s="2"/>
      <c r="N105" s="5"/>
      <c r="O105" s="5"/>
      <c r="P105" s="5"/>
      <c r="Q105" s="5"/>
    </row>
    <row r="106" spans="1:17" ht="30" customHeight="1" x14ac:dyDescent="0.25">
      <c r="A106" s="2">
        <v>4105</v>
      </c>
      <c r="B106" s="3" t="s">
        <v>22</v>
      </c>
      <c r="C106" s="14" t="s">
        <v>1</v>
      </c>
      <c r="D106" s="13" t="s">
        <v>229</v>
      </c>
      <c r="F106" s="5"/>
      <c r="G106" s="5"/>
      <c r="H106" s="5"/>
      <c r="I106" s="2"/>
      <c r="J106" s="2"/>
      <c r="K106" s="2"/>
      <c r="L106" s="2"/>
      <c r="M106" s="2"/>
      <c r="N106" s="5"/>
      <c r="O106" s="5"/>
      <c r="P106" s="5"/>
      <c r="Q106" s="5"/>
    </row>
    <row r="107" spans="1:17" ht="30" customHeight="1" x14ac:dyDescent="0.25">
      <c r="A107" s="2">
        <v>4106</v>
      </c>
      <c r="B107" s="3" t="str">
        <f>HYPERLINK("https://qbvptrsonla.gov.vn/Hoat-dong-doan-the/chi-doan-quy-bao-ve-va-phat-trien-rung-to-chuc-cac-hoat-dong-tinh-nguyen-trong-thang-thanh-nien-378161", "UBND Ủy ban nhân dân xã Mường Lang tỉnh Sơn La")</f>
        <v>UBND Ủy ban nhân dân xã Mường Lang tỉnh Sơn La</v>
      </c>
      <c r="C107" s="12" t="s">
        <v>228</v>
      </c>
      <c r="F107" s="5"/>
      <c r="G107" s="5"/>
      <c r="H107" s="5"/>
      <c r="I107" s="2"/>
      <c r="J107" s="2"/>
      <c r="K107" s="2"/>
      <c r="L107" s="2"/>
      <c r="M107" s="2"/>
      <c r="N107" s="5"/>
      <c r="O107" s="5"/>
      <c r="P107" s="5"/>
      <c r="Q107" s="5"/>
    </row>
    <row r="108" spans="1:17" ht="30" customHeight="1" x14ac:dyDescent="0.25">
      <c r="A108" s="2">
        <v>4107</v>
      </c>
      <c r="B108" s="3" t="s">
        <v>23</v>
      </c>
      <c r="C108" s="14" t="s">
        <v>1</v>
      </c>
      <c r="D108" s="13" t="s">
        <v>229</v>
      </c>
      <c r="F108" s="5"/>
      <c r="G108" s="5"/>
      <c r="H108" s="5"/>
      <c r="I108" s="2"/>
      <c r="J108" s="2"/>
      <c r="K108" s="2"/>
      <c r="L108" s="2"/>
      <c r="M108" s="2"/>
      <c r="N108" s="5"/>
      <c r="O108" s="5"/>
      <c r="P108" s="5"/>
      <c r="Q108" s="5"/>
    </row>
    <row r="109" spans="1:17" ht="30" customHeight="1" x14ac:dyDescent="0.25">
      <c r="A109" s="2">
        <v>4108</v>
      </c>
      <c r="B109" s="3" t="str">
        <f>HYPERLINK("https://suoibau.phuyen.sonla.gov.vn/uy-ban-nhan-dan", "UBND Ủy ban nhân dân xã Suối Bau tỉnh Sơn La")</f>
        <v>UBND Ủy ban nhân dân xã Suối Bau tỉnh Sơn La</v>
      </c>
      <c r="C109" s="12" t="s">
        <v>228</v>
      </c>
      <c r="F109" s="5"/>
      <c r="G109" s="5"/>
      <c r="H109" s="5"/>
      <c r="I109" s="2"/>
      <c r="J109" s="2"/>
      <c r="K109" s="2"/>
      <c r="L109" s="2"/>
      <c r="M109" s="2"/>
      <c r="N109" s="5"/>
      <c r="O109" s="5"/>
      <c r="P109" s="5"/>
      <c r="Q109" s="5"/>
    </row>
    <row r="110" spans="1:17" ht="30" customHeight="1" x14ac:dyDescent="0.25">
      <c r="A110" s="2">
        <v>4109</v>
      </c>
      <c r="B110" s="1" t="str">
        <f>HYPERLINK("https://www.facebook.com/profile.php?id=100069284715727", "Công an xã Huy Tường tỉnh Sơn La")</f>
        <v>Công an xã Huy Tường tỉnh Sơn La</v>
      </c>
      <c r="C110" s="12" t="s">
        <v>228</v>
      </c>
      <c r="D110" s="13" t="s">
        <v>229</v>
      </c>
      <c r="F110" s="5"/>
      <c r="G110" s="5"/>
      <c r="H110" s="5"/>
      <c r="I110" s="2"/>
      <c r="J110" s="2"/>
      <c r="K110" s="2"/>
      <c r="L110" s="2"/>
      <c r="M110" s="2"/>
      <c r="N110" s="5"/>
      <c r="O110" s="5"/>
      <c r="P110" s="5"/>
      <c r="Q110" s="5"/>
    </row>
    <row r="111" spans="1:17" ht="30" customHeight="1" x14ac:dyDescent="0.25">
      <c r="A111" s="2">
        <v>4110</v>
      </c>
      <c r="B111" s="3" t="str">
        <f>HYPERLINK("https://sonoivu.sonla.gov.vn/1282/30665/64448/624718/thanh-tra-cong-vu/-hoi-nghi-doi-thoai-truc-tiep-giua-giam-doc-so-noi-vu-voi-nhan-dan-xa-huy-tuong-huyen-phu-yen", "UBND Ủy ban nhân dân xã Huy Tường tỉnh Sơn La")</f>
        <v>UBND Ủy ban nhân dân xã Huy Tường tỉnh Sơn La</v>
      </c>
      <c r="C111" s="12" t="s">
        <v>228</v>
      </c>
      <c r="F111" s="5"/>
      <c r="G111" s="5"/>
      <c r="H111" s="5"/>
      <c r="I111" s="2"/>
      <c r="J111" s="2"/>
      <c r="K111" s="2"/>
      <c r="L111" s="2"/>
      <c r="M111" s="2"/>
      <c r="N111" s="5"/>
      <c r="O111" s="5"/>
      <c r="P111" s="5"/>
      <c r="Q111" s="5"/>
    </row>
    <row r="112" spans="1:17" ht="30" customHeight="1" x14ac:dyDescent="0.25">
      <c r="A112" s="2">
        <v>4111</v>
      </c>
      <c r="B112" s="1" t="str">
        <f>HYPERLINK("https://www.facebook.com/conganxamuongdo", "Công an xã Mường Do tỉnh Sơn La")</f>
        <v>Công an xã Mường Do tỉnh Sơn La</v>
      </c>
      <c r="C112" s="12" t="s">
        <v>228</v>
      </c>
      <c r="D112" s="13" t="s">
        <v>229</v>
      </c>
      <c r="F112" s="5"/>
      <c r="G112" s="5"/>
      <c r="H112" s="5"/>
      <c r="I112" s="2"/>
      <c r="J112" s="2"/>
      <c r="K112" s="2"/>
      <c r="L112" s="2"/>
      <c r="M112" s="2"/>
      <c r="N112" s="5"/>
      <c r="O112" s="5"/>
      <c r="P112" s="5"/>
      <c r="Q112" s="5"/>
    </row>
    <row r="113" spans="1:17" ht="30" customHeight="1" x14ac:dyDescent="0.25">
      <c r="A113" s="2">
        <v>4112</v>
      </c>
      <c r="B113" s="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Do tỉnh Sơn La")</f>
        <v>UBND Ủy ban nhân dân xã Mường Do tỉnh Sơn La</v>
      </c>
      <c r="C113" s="12" t="s">
        <v>228</v>
      </c>
      <c r="F113" s="5"/>
      <c r="G113" s="5"/>
      <c r="H113" s="5"/>
      <c r="I113" s="2"/>
      <c r="J113" s="2"/>
      <c r="K113" s="2"/>
      <c r="L113" s="2"/>
      <c r="M113" s="2"/>
      <c r="N113" s="5"/>
      <c r="O113" s="5"/>
      <c r="P113" s="5"/>
      <c r="Q113" s="5"/>
    </row>
    <row r="114" spans="1:17" ht="30" customHeight="1" x14ac:dyDescent="0.25">
      <c r="A114" s="2">
        <v>4113</v>
      </c>
      <c r="B114" s="3" t="str">
        <f>HYPERLINK("https://www.facebook.com/p/C%C3%B4ng-an-x%C3%A3-S%E1%BA%ADp-Xa-huy%E1%BB%87n-Ph%C3%B9-Y%C3%AAn-t%E1%BB%89nh-S%C6%A1n-La-100069581702650/", "Công an xã Sập Xa tỉnh Sơn La")</f>
        <v>Công an xã Sập Xa tỉnh Sơn La</v>
      </c>
      <c r="C114" s="12" t="s">
        <v>228</v>
      </c>
      <c r="D114" s="13"/>
      <c r="F114" s="5"/>
      <c r="G114" s="5"/>
      <c r="H114" s="5"/>
      <c r="I114" s="2"/>
      <c r="J114" s="2"/>
      <c r="K114" s="2"/>
      <c r="L114" s="2"/>
      <c r="M114" s="2"/>
      <c r="N114" s="5"/>
      <c r="O114" s="5"/>
      <c r="P114" s="5"/>
      <c r="Q114" s="5"/>
    </row>
    <row r="115" spans="1:17" ht="30" customHeight="1" x14ac:dyDescent="0.25">
      <c r="A115" s="2">
        <v>4114</v>
      </c>
      <c r="B115" s="3" t="str">
        <f>HYPERLINK("https://sonla.gov.vn/tin-van-hoa-xa-hoi/nhung-thiet-hai-do-anh-huong-bao-so-3-tren-dia-ban-huyen-phu-yen-829956", "UBND Ủy ban nhân dân xã Sập Xa tỉnh Sơn La")</f>
        <v>UBND Ủy ban nhân dân xã Sập Xa tỉnh Sơn La</v>
      </c>
      <c r="C115" s="12" t="s">
        <v>228</v>
      </c>
      <c r="F115" s="5"/>
      <c r="G115" s="5"/>
      <c r="H115" s="5"/>
      <c r="I115" s="2"/>
      <c r="J115" s="2"/>
      <c r="K115" s="2"/>
      <c r="L115" s="2"/>
      <c r="M115" s="2"/>
      <c r="N115" s="5"/>
      <c r="O115" s="5"/>
      <c r="P115" s="5"/>
      <c r="Q115" s="5"/>
    </row>
    <row r="116" spans="1:17" ht="30" customHeight="1" x14ac:dyDescent="0.25">
      <c r="A116" s="2">
        <v>4115</v>
      </c>
      <c r="B116" s="3" t="s">
        <v>24</v>
      </c>
      <c r="C116" s="14" t="s">
        <v>1</v>
      </c>
      <c r="D116" s="13" t="s">
        <v>229</v>
      </c>
      <c r="F116" s="5"/>
      <c r="G116" s="5"/>
      <c r="H116" s="5"/>
      <c r="I116" s="2"/>
      <c r="J116" s="2"/>
      <c r="K116" s="2"/>
      <c r="L116" s="2"/>
      <c r="M116" s="2"/>
      <c r="N116" s="5"/>
      <c r="O116" s="5"/>
      <c r="P116" s="5"/>
      <c r="Q116" s="5"/>
    </row>
    <row r="117" spans="1:17" ht="30" customHeight="1" x14ac:dyDescent="0.25">
      <c r="A117" s="2">
        <v>4116</v>
      </c>
      <c r="B117" s="3" t="str">
        <f>HYPERLINK("https://tuongthuong.phuyen.sonla.gov.vn/doan-thanh-nien/dai-hoi-hoi-lien-hiep-thanh-nien-viet-nam-xa-tuong-thuong-xa-nhiem-ky-2024-2029-821748", "UBND Ủy ban nhân dân xã Tường Thượng tỉnh Sơn La")</f>
        <v>UBND Ủy ban nhân dân xã Tường Thượng tỉnh Sơn La</v>
      </c>
      <c r="C117" s="12" t="s">
        <v>228</v>
      </c>
      <c r="F117" s="5"/>
      <c r="G117" s="5"/>
      <c r="H117" s="5"/>
      <c r="I117" s="2"/>
      <c r="J117" s="2"/>
      <c r="K117" s="2"/>
      <c r="L117" s="2"/>
      <c r="M117" s="2"/>
      <c r="N117" s="5"/>
      <c r="O117" s="5"/>
      <c r="P117" s="5"/>
      <c r="Q117" s="5"/>
    </row>
    <row r="118" spans="1:17" ht="30" customHeight="1" x14ac:dyDescent="0.25">
      <c r="A118" s="2">
        <v>4117</v>
      </c>
      <c r="B118" s="1" t="str">
        <f>HYPERLINK("https://www.facebook.com/profile.php?id=100070003292801", "Công an xã Tường Tiến tỉnh Sơn La")</f>
        <v>Công an xã Tường Tiến tỉnh Sơn La</v>
      </c>
      <c r="C118" s="12" t="s">
        <v>228</v>
      </c>
      <c r="D118" s="13" t="s">
        <v>229</v>
      </c>
      <c r="F118" s="5"/>
      <c r="G118" s="5"/>
      <c r="H118" s="5"/>
      <c r="I118" s="2"/>
      <c r="J118" s="2"/>
      <c r="K118" s="2"/>
      <c r="L118" s="2"/>
      <c r="M118" s="2"/>
      <c r="N118" s="5"/>
      <c r="O118" s="5"/>
      <c r="P118" s="5"/>
      <c r="Q118" s="5"/>
    </row>
    <row r="119" spans="1:17" ht="30" customHeight="1" x14ac:dyDescent="0.25">
      <c r="A119" s="2">
        <v>4118</v>
      </c>
      <c r="B119" s="3" t="str">
        <f>HYPERLINK("https://tuongtien.phuyen.sonla.gov.vn/", "UBND Ủy ban nhân dân xã Tường Tiến tỉnh Sơn La")</f>
        <v>UBND Ủy ban nhân dân xã Tường Tiến tỉnh Sơn La</v>
      </c>
      <c r="C119" s="12" t="s">
        <v>228</v>
      </c>
      <c r="F119" s="5"/>
      <c r="G119" s="5"/>
      <c r="H119" s="5"/>
      <c r="I119" s="2"/>
      <c r="J119" s="2"/>
      <c r="K119" s="2"/>
      <c r="L119" s="2"/>
      <c r="M119" s="2"/>
      <c r="N119" s="5"/>
      <c r="O119" s="5"/>
      <c r="P119" s="5"/>
      <c r="Q119" s="5"/>
    </row>
    <row r="120" spans="1:17" ht="30" customHeight="1" x14ac:dyDescent="0.25">
      <c r="A120" s="2">
        <v>4119</v>
      </c>
      <c r="B120" s="1" t="str">
        <f>HYPERLINK("https://www.facebook.com/profile.php?id=100069561543657", "Công an xã Tường Phong tỉnh Sơn La")</f>
        <v>Công an xã Tường Phong tỉnh Sơn La</v>
      </c>
      <c r="C120" s="12" t="s">
        <v>228</v>
      </c>
      <c r="D120" s="13" t="s">
        <v>229</v>
      </c>
      <c r="F120" s="5"/>
      <c r="G120" s="5"/>
      <c r="H120" s="5"/>
      <c r="I120" s="2"/>
      <c r="J120" s="2"/>
      <c r="K120" s="2"/>
      <c r="L120" s="2"/>
      <c r="M120" s="2"/>
      <c r="N120" s="5"/>
      <c r="O120" s="5"/>
      <c r="P120" s="5"/>
      <c r="Q120" s="5"/>
    </row>
    <row r="121" spans="1:17" ht="30" customHeight="1" x14ac:dyDescent="0.25">
      <c r="A121" s="2">
        <v>4120</v>
      </c>
      <c r="B121" s="3" t="str">
        <f>HYPERLINK("https://anhson.nghean.gov.vn/tuong-son", "UBND Ủy ban nhân dân xã Tường Phong tỉnh Sơn La")</f>
        <v>UBND Ủy ban nhân dân xã Tường Phong tỉnh Sơn La</v>
      </c>
      <c r="C121" s="12" t="s">
        <v>228</v>
      </c>
      <c r="F121" s="5"/>
      <c r="G121" s="5"/>
      <c r="H121" s="5"/>
      <c r="I121" s="2"/>
      <c r="J121" s="2"/>
      <c r="K121" s="2"/>
      <c r="L121" s="2"/>
      <c r="M121" s="2"/>
      <c r="N121" s="5"/>
      <c r="O121" s="5"/>
      <c r="P121" s="5"/>
      <c r="Q121" s="5"/>
    </row>
    <row r="122" spans="1:17" ht="30" customHeight="1" x14ac:dyDescent="0.25">
      <c r="A122" s="2">
        <v>4121</v>
      </c>
      <c r="B122" s="1" t="str">
        <f>HYPERLINK("https://www.facebook.com/caxtuonghapy", "Công an xã Tường Hạ tỉnh Sơn La")</f>
        <v>Công an xã Tường Hạ tỉnh Sơn La</v>
      </c>
      <c r="C122" s="12" t="s">
        <v>228</v>
      </c>
      <c r="D122" s="13" t="s">
        <v>229</v>
      </c>
      <c r="F122" s="5"/>
      <c r="G122" s="5"/>
      <c r="H122" s="5"/>
      <c r="I122" s="2"/>
      <c r="J122" s="2"/>
      <c r="K122" s="2"/>
      <c r="L122" s="2"/>
      <c r="M122" s="2"/>
      <c r="N122" s="5"/>
      <c r="O122" s="5"/>
      <c r="P122" s="5"/>
      <c r="Q122" s="5"/>
    </row>
    <row r="123" spans="1:17" ht="30" customHeight="1" x14ac:dyDescent="0.25">
      <c r="A123" s="2">
        <v>4122</v>
      </c>
      <c r="B123" s="3" t="str">
        <f>HYPERLINK("https://vkssonla.gov.vn/index.php?module=tinhoatdong&amp;act=view&amp;id=2317&amp;cat=40", "UBND Ủy ban nhân dân xã Tường Hạ tỉnh Sơn La")</f>
        <v>UBND Ủy ban nhân dân xã Tường Hạ tỉnh Sơn La</v>
      </c>
      <c r="C123" s="12" t="s">
        <v>228</v>
      </c>
      <c r="F123" s="5"/>
      <c r="G123" s="5"/>
      <c r="H123" s="5"/>
      <c r="I123" s="2"/>
      <c r="J123" s="2"/>
      <c r="K123" s="2"/>
      <c r="L123" s="2"/>
      <c r="M123" s="2"/>
      <c r="N123" s="5"/>
      <c r="O123" s="5"/>
      <c r="P123" s="5"/>
      <c r="Q123" s="5"/>
    </row>
    <row r="124" spans="1:17" ht="30" customHeight="1" x14ac:dyDescent="0.25">
      <c r="A124" s="2">
        <v>4123</v>
      </c>
      <c r="B124" s="1" t="str">
        <f>HYPERLINK("https://www.facebook.com/profile.php?id=100083284547632", "Công an xã Kim Bon tỉnh Sơn La")</f>
        <v>Công an xã Kim Bon tỉnh Sơn La</v>
      </c>
      <c r="C124" s="12" t="s">
        <v>228</v>
      </c>
      <c r="D124" s="13" t="s">
        <v>229</v>
      </c>
      <c r="F124" s="5"/>
      <c r="G124" s="5"/>
      <c r="H124" s="5"/>
      <c r="I124" s="2"/>
      <c r="J124" s="2"/>
      <c r="K124" s="2"/>
      <c r="L124" s="2"/>
      <c r="M124" s="2"/>
      <c r="N124" s="5"/>
      <c r="O124" s="5"/>
      <c r="P124" s="5"/>
      <c r="Q124" s="5"/>
    </row>
    <row r="125" spans="1:17" ht="30" customHeight="1" x14ac:dyDescent="0.25">
      <c r="A125" s="2">
        <v>4124</v>
      </c>
      <c r="B125" s="3" t="str">
        <f>HYPERLINK("https://kimson.ninhbinh.gov.vn/gioi-thieu/xa-kim-chinh", "UBND Ủy ban nhân dân xã Kim Bon tỉnh Sơn La")</f>
        <v>UBND Ủy ban nhân dân xã Kim Bon tỉnh Sơn La</v>
      </c>
      <c r="C125" s="12" t="s">
        <v>228</v>
      </c>
      <c r="F125" s="5"/>
      <c r="G125" s="5"/>
      <c r="H125" s="5"/>
      <c r="I125" s="2"/>
      <c r="J125" s="2"/>
      <c r="K125" s="2"/>
      <c r="L125" s="2"/>
      <c r="M125" s="2"/>
      <c r="N125" s="5"/>
      <c r="O125" s="5"/>
      <c r="P125" s="5"/>
      <c r="Q125" s="5"/>
    </row>
    <row r="126" spans="1:17" ht="30" customHeight="1" x14ac:dyDescent="0.25">
      <c r="A126" s="2">
        <v>4125</v>
      </c>
      <c r="B126" s="1" t="str">
        <f>HYPERLINK("https://www.facebook.com/profile.php?id=100069377621395", "Công an xã Mường Bang tỉnh Sơn La")</f>
        <v>Công an xã Mường Bang tỉnh Sơn La</v>
      </c>
      <c r="C126" s="12" t="s">
        <v>228</v>
      </c>
      <c r="D126" s="13" t="s">
        <v>229</v>
      </c>
      <c r="F126" s="5"/>
      <c r="G126" s="5"/>
      <c r="H126" s="5"/>
      <c r="I126" s="2"/>
      <c r="J126" s="2"/>
      <c r="K126" s="2"/>
      <c r="L126" s="2"/>
      <c r="M126" s="2"/>
      <c r="N126" s="5"/>
      <c r="O126" s="5"/>
      <c r="P126" s="5"/>
      <c r="Q126" s="5"/>
    </row>
    <row r="127" spans="1:17" ht="30" customHeight="1" x14ac:dyDescent="0.25">
      <c r="A127" s="2">
        <v>4126</v>
      </c>
      <c r="B127" s="3" t="str">
        <f>HYPERLINK("https://sonla.gov.vn/tin-kinh-te/dong-chi-pho-chu-tich-ubnd-tinh-doi-thoai-voi-nhan-dan-xa-muong-lum-huyen-yen-chau-892179", "UBND Ủy ban nhân dân xã Mường Bang tỉnh Sơn La")</f>
        <v>UBND Ủy ban nhân dân xã Mường Bang tỉnh Sơn La</v>
      </c>
      <c r="C127" s="12" t="s">
        <v>228</v>
      </c>
      <c r="F127" s="5"/>
      <c r="G127" s="5"/>
      <c r="H127" s="5"/>
      <c r="I127" s="2"/>
      <c r="J127" s="2"/>
      <c r="K127" s="2"/>
      <c r="L127" s="2"/>
      <c r="M127" s="2"/>
      <c r="N127" s="5"/>
      <c r="O127" s="5"/>
      <c r="P127" s="5"/>
      <c r="Q127" s="5"/>
    </row>
    <row r="128" spans="1:17" ht="30" customHeight="1" x14ac:dyDescent="0.25">
      <c r="A128" s="2">
        <v>4127</v>
      </c>
      <c r="B128" s="3" t="str">
        <f>HYPERLINK("https://www.facebook.com/p/C%C3%B4ng-an-x%C3%A3-%C4%90%C3%A1-%C4%90%E1%BB%8F-huy%E1%BB%87n-Ph%C3%B9-Y%C3%AAn-t%E1%BB%89nh-S%C6%A1n-La-100069499724470/?locale=nn_NO", "Công an xã Đá Đỏ tỉnh Sơn La")</f>
        <v>Công an xã Đá Đỏ tỉnh Sơn La</v>
      </c>
      <c r="C128" s="12" t="s">
        <v>228</v>
      </c>
      <c r="D128" s="13" t="s">
        <v>229</v>
      </c>
      <c r="F128" s="5"/>
      <c r="G128" s="5"/>
      <c r="H128" s="5"/>
      <c r="I128" s="2"/>
      <c r="J128" s="2"/>
      <c r="K128" s="2"/>
      <c r="L128" s="2"/>
      <c r="M128" s="2"/>
      <c r="N128" s="5"/>
      <c r="O128" s="5"/>
      <c r="P128" s="5"/>
      <c r="Q128" s="5"/>
    </row>
    <row r="129" spans="1:17" ht="30" customHeight="1" x14ac:dyDescent="0.25">
      <c r="A129" s="2">
        <v>4128</v>
      </c>
      <c r="B129" s="3" t="str">
        <f>HYPERLINK("https://sonla.gov.vn/4/467/38179/hoi-dap/", "UBND Ủy ban nhân dân xã Đá Đỏ tỉnh Sơn La")</f>
        <v>UBND Ủy ban nhân dân xã Đá Đỏ tỉnh Sơn La</v>
      </c>
      <c r="C129" s="12" t="s">
        <v>228</v>
      </c>
      <c r="F129" s="5"/>
      <c r="G129" s="5"/>
      <c r="H129" s="5"/>
      <c r="I129" s="2"/>
      <c r="J129" s="2"/>
      <c r="K129" s="2"/>
      <c r="L129" s="2"/>
      <c r="M129" s="2"/>
      <c r="N129" s="5"/>
      <c r="O129" s="5"/>
      <c r="P129" s="5"/>
      <c r="Q129" s="5"/>
    </row>
    <row r="130" spans="1:17" ht="30" customHeight="1" x14ac:dyDescent="0.25">
      <c r="A130" s="2">
        <v>4129</v>
      </c>
      <c r="B130" s="1" t="str">
        <f>HYPERLINK("", "Công an xã Tân Phong tỉnh Sơn La")</f>
        <v>Công an xã Tân Phong tỉnh Sơn La</v>
      </c>
      <c r="C130" s="12" t="s">
        <v>228</v>
      </c>
      <c r="D130" s="13" t="s">
        <v>229</v>
      </c>
      <c r="F130" s="5"/>
      <c r="G130" s="5"/>
      <c r="H130" s="5"/>
      <c r="I130" s="2"/>
      <c r="J130" s="2"/>
      <c r="K130" s="2"/>
      <c r="L130" s="2"/>
      <c r="M130" s="2"/>
      <c r="N130" s="5"/>
      <c r="O130" s="5"/>
      <c r="P130" s="5"/>
      <c r="Q130" s="5"/>
    </row>
    <row r="131" spans="1:17" ht="30" customHeight="1" x14ac:dyDescent="0.25">
      <c r="A131" s="2">
        <v>4130</v>
      </c>
      <c r="B131" s="3" t="str">
        <f>HYPERLINK("https://cailay.tiengiang.gov.vn/cac-xa", "UBND Ủy ban nhân dân xã Tân Phong tỉnh Sơn La")</f>
        <v>UBND Ủy ban nhân dân xã Tân Phong tỉnh Sơn La</v>
      </c>
      <c r="C131" s="12" t="s">
        <v>228</v>
      </c>
      <c r="F131" s="5"/>
      <c r="G131" s="5"/>
      <c r="H131" s="5"/>
      <c r="I131" s="2"/>
      <c r="J131" s="2"/>
      <c r="K131" s="2"/>
      <c r="L131" s="2"/>
      <c r="M131" s="2"/>
      <c r="N131" s="5"/>
      <c r="O131" s="5"/>
      <c r="P131" s="5"/>
      <c r="Q131" s="5"/>
    </row>
    <row r="132" spans="1:17" ht="30" customHeight="1" x14ac:dyDescent="0.25">
      <c r="A132" s="2">
        <v>4131</v>
      </c>
      <c r="B132" s="1" t="str">
        <f>HYPERLINK("https://www.facebook.com/profile.php?id=100069820801393", "Công an xã Nam Phong tỉnh Sơn La")</f>
        <v>Công an xã Nam Phong tỉnh Sơn La</v>
      </c>
      <c r="C132" s="12" t="s">
        <v>228</v>
      </c>
      <c r="D132" s="13" t="s">
        <v>229</v>
      </c>
      <c r="F132" s="5"/>
      <c r="G132" s="5"/>
      <c r="H132" s="5"/>
      <c r="I132" s="2"/>
      <c r="J132" s="2"/>
      <c r="K132" s="2"/>
      <c r="L132" s="2"/>
      <c r="M132" s="2"/>
      <c r="N132" s="5"/>
      <c r="O132" s="5"/>
      <c r="P132" s="5"/>
      <c r="Q132" s="5"/>
    </row>
    <row r="133" spans="1:17" ht="30" customHeight="1" x14ac:dyDescent="0.25">
      <c r="A133" s="2">
        <v>4132</v>
      </c>
      <c r="B133" s="3" t="s">
        <v>25</v>
      </c>
      <c r="C133" s="12" t="s">
        <v>228</v>
      </c>
      <c r="F133" s="5"/>
      <c r="G133" s="5"/>
      <c r="H133" s="5"/>
      <c r="I133" s="2"/>
      <c r="J133" s="2"/>
      <c r="K133" s="2"/>
      <c r="L133" s="2"/>
      <c r="M133" s="2"/>
      <c r="N133" s="5"/>
      <c r="O133" s="5"/>
      <c r="P133" s="5"/>
      <c r="Q133" s="5"/>
    </row>
    <row r="134" spans="1:17" ht="30" customHeight="1" x14ac:dyDescent="0.25">
      <c r="A134" s="2">
        <v>4133</v>
      </c>
      <c r="B134" s="3" t="str">
        <f>HYPERLINK("https://www.facebook.com/p/C%C3%B4ng-an-x%C3%A3-B%E1%BA%AFc-Phong-huy%E1%BB%87n-Ph%C3%B9-Y%C3%AAn-t%E1%BB%89nh-S%C6%A1n-La-100069354649996/", "Công an xã Bắc Phong tỉnh Sơn La")</f>
        <v>Công an xã Bắc Phong tỉnh Sơn La</v>
      </c>
      <c r="C134" s="12" t="s">
        <v>228</v>
      </c>
      <c r="D134" s="13" t="s">
        <v>229</v>
      </c>
      <c r="F134" s="5"/>
      <c r="G134" s="5"/>
      <c r="H134" s="5"/>
      <c r="I134" s="2"/>
      <c r="J134" s="2"/>
      <c r="K134" s="2"/>
      <c r="L134" s="2"/>
      <c r="M134" s="2"/>
      <c r="N134" s="5"/>
      <c r="O134" s="5"/>
      <c r="P134" s="5"/>
      <c r="Q134" s="5"/>
    </row>
    <row r="135" spans="1:17" ht="30" customHeight="1" x14ac:dyDescent="0.25">
      <c r="A135" s="2">
        <v>4134</v>
      </c>
      <c r="B135" s="3" t="str">
        <f>HYPERLINK("https://thuanbac.ninhthuan.gov.vn/portal/Pages/UBND-xa.aspx", "UBND Ủy ban nhân dân xã Bắc Phong tỉnh Sơn La")</f>
        <v>UBND Ủy ban nhân dân xã Bắc Phong tỉnh Sơn La</v>
      </c>
      <c r="C135" s="12" t="s">
        <v>228</v>
      </c>
      <c r="F135" s="5"/>
      <c r="G135" s="5"/>
      <c r="H135" s="5"/>
      <c r="I135" s="2"/>
      <c r="J135" s="2"/>
      <c r="K135" s="2"/>
      <c r="L135" s="2"/>
      <c r="M135" s="2"/>
      <c r="N135" s="5"/>
      <c r="O135" s="5"/>
      <c r="P135" s="5"/>
      <c r="Q135" s="5"/>
    </row>
    <row r="136" spans="1:17" ht="30" customHeight="1" x14ac:dyDescent="0.25">
      <c r="A136" s="2">
        <v>4135</v>
      </c>
      <c r="B136" s="1" t="str">
        <f>HYPERLINK("https://www.facebook.com/profile.php?id=100094049403802", "Công an thị trấn Mộc Châu tỉnh Sơn La")</f>
        <v>Công an thị trấn Mộc Châu tỉnh Sơn La</v>
      </c>
      <c r="C136" s="12" t="s">
        <v>228</v>
      </c>
      <c r="D136" s="13" t="s">
        <v>229</v>
      </c>
      <c r="F136" s="5"/>
      <c r="G136" s="5"/>
      <c r="H136" s="5"/>
      <c r="I136" s="2"/>
      <c r="J136" s="2"/>
      <c r="K136" s="2"/>
      <c r="L136" s="2"/>
      <c r="M136" s="2"/>
      <c r="N136" s="5"/>
      <c r="O136" s="5"/>
      <c r="P136" s="5"/>
      <c r="Q136" s="5"/>
    </row>
    <row r="137" spans="1:17" ht="30" customHeight="1" x14ac:dyDescent="0.25">
      <c r="A137" s="2">
        <v>4136</v>
      </c>
      <c r="B137" s="3" t="str">
        <f>HYPERLINK("https://thitranmocchau.sonla.gov.vn/", "UBND Ủy ban nhân dân thị trấn Mộc Châu tỉnh Sơn La")</f>
        <v>UBND Ủy ban nhân dân thị trấn Mộc Châu tỉnh Sơn La</v>
      </c>
      <c r="C137" s="12" t="s">
        <v>228</v>
      </c>
      <c r="F137" s="5"/>
      <c r="G137" s="5"/>
      <c r="H137" s="5"/>
      <c r="I137" s="2"/>
      <c r="J137" s="2"/>
      <c r="K137" s="2"/>
      <c r="L137" s="2"/>
      <c r="M137" s="2"/>
      <c r="N137" s="5"/>
      <c r="O137" s="5"/>
      <c r="P137" s="5"/>
      <c r="Q137" s="5"/>
    </row>
    <row r="138" spans="1:17" ht="30" customHeight="1" x14ac:dyDescent="0.25">
      <c r="A138" s="2">
        <v>4137</v>
      </c>
      <c r="B138" s="3" t="str">
        <f>HYPERLINK("https://www.facebook.com/p/C%C3%B4ng-an-Th%E1%BB%8B-tr%E1%BA%A5n-N%C3%B4ng-Tr%C6%B0%E1%BB%9Dng-M%E1%BB%99c-Ch%C3%A2u-huy%E1%BB%87n-M%E1%BB%99c-Ch%C3%A2u-t%E1%BB%89nh-S%C6%A1n-La-100067745424776/", "Công an thị trấn NT Mộc Châu tỉnh Sơn La")</f>
        <v>Công an thị trấn NT Mộc Châu tỉnh Sơn La</v>
      </c>
      <c r="C138" s="12" t="s">
        <v>228</v>
      </c>
      <c r="D138" s="13" t="s">
        <v>229</v>
      </c>
      <c r="F138" s="5"/>
      <c r="G138" s="5"/>
      <c r="H138" s="5"/>
      <c r="I138" s="2"/>
      <c r="J138" s="2"/>
      <c r="K138" s="2"/>
      <c r="L138" s="2"/>
      <c r="M138" s="2"/>
      <c r="N138" s="5"/>
      <c r="O138" s="5"/>
      <c r="P138" s="5"/>
      <c r="Q138" s="5"/>
    </row>
    <row r="139" spans="1:17" ht="30" customHeight="1" x14ac:dyDescent="0.25">
      <c r="A139" s="2">
        <v>4138</v>
      </c>
      <c r="B139" s="3" t="str">
        <f>HYPERLINK("https://thitranmocchau.sonla.gov.vn/", "UBND Ủy ban nhân dân thị trấn NT Mộc Châu tỉnh Sơn La")</f>
        <v>UBND Ủy ban nhân dân thị trấn NT Mộc Châu tỉnh Sơn La</v>
      </c>
      <c r="C139" s="12" t="s">
        <v>228</v>
      </c>
      <c r="F139" s="5"/>
      <c r="G139" s="5"/>
      <c r="H139" s="5"/>
      <c r="I139" s="2"/>
      <c r="J139" s="2"/>
      <c r="K139" s="2"/>
      <c r="L139" s="2"/>
      <c r="M139" s="2"/>
      <c r="N139" s="5"/>
      <c r="O139" s="5"/>
      <c r="P139" s="5"/>
      <c r="Q139" s="5"/>
    </row>
    <row r="140" spans="1:17" ht="30" customHeight="1" x14ac:dyDescent="0.25">
      <c r="A140" s="2">
        <v>4139</v>
      </c>
      <c r="B140" s="3" t="s">
        <v>26</v>
      </c>
      <c r="C140" s="14" t="s">
        <v>1</v>
      </c>
      <c r="D140" s="13" t="s">
        <v>229</v>
      </c>
      <c r="F140" s="5"/>
      <c r="G140" s="5"/>
      <c r="H140" s="5"/>
      <c r="I140" s="2"/>
      <c r="J140" s="2"/>
      <c r="K140" s="2"/>
      <c r="L140" s="2"/>
      <c r="M140" s="2"/>
      <c r="N140" s="5"/>
      <c r="O140" s="5"/>
      <c r="P140" s="5"/>
      <c r="Q140" s="5"/>
    </row>
    <row r="141" spans="1:17" ht="30" customHeight="1" x14ac:dyDescent="0.25">
      <c r="A141" s="2">
        <v>4140</v>
      </c>
      <c r="B141" s="3" t="str">
        <f>HYPERLINK("http://chiengsonmocchau.sonla.gov.vn/index.php?module=tochuc&amp;act=view&amp;id=17", "UBND Ủy ban nhân dân xã Chiềng Sơn tỉnh Sơn La")</f>
        <v>UBND Ủy ban nhân dân xã Chiềng Sơn tỉnh Sơn La</v>
      </c>
      <c r="C141" s="12" t="s">
        <v>228</v>
      </c>
      <c r="F141" s="5"/>
      <c r="G141" s="5"/>
      <c r="H141" s="5"/>
      <c r="I141" s="2"/>
      <c r="J141" s="2"/>
      <c r="K141" s="2"/>
      <c r="L141" s="2"/>
      <c r="M141" s="2"/>
      <c r="N141" s="5"/>
      <c r="O141" s="5"/>
      <c r="P141" s="5"/>
      <c r="Q141" s="5"/>
    </row>
    <row r="142" spans="1:17" ht="30" customHeight="1" x14ac:dyDescent="0.25">
      <c r="A142" s="2">
        <v>4141</v>
      </c>
      <c r="B142" s="1" t="str">
        <f>HYPERLINK("", "Công an xã Tân Hợp tỉnh Sơn La")</f>
        <v>Công an xã Tân Hợp tỉnh Sơn La</v>
      </c>
      <c r="C142" s="12" t="s">
        <v>228</v>
      </c>
      <c r="D142" s="13" t="s">
        <v>229</v>
      </c>
      <c r="F142" s="5"/>
      <c r="G142" s="5"/>
      <c r="H142" s="5"/>
      <c r="I142" s="2"/>
      <c r="J142" s="2"/>
      <c r="K142" s="2"/>
      <c r="L142" s="2"/>
      <c r="M142" s="2"/>
      <c r="N142" s="5"/>
      <c r="O142" s="5"/>
      <c r="P142" s="5"/>
      <c r="Q142" s="5"/>
    </row>
    <row r="143" spans="1:17" ht="30" customHeight="1" x14ac:dyDescent="0.25">
      <c r="A143" s="2">
        <v>4142</v>
      </c>
      <c r="B143" s="3" t="str">
        <f>HYPERLINK("http://www.yenbai.gov.vn/noidung/tintuc/Pages/chi-tiet-tin-tuc.aspx?ItemID=160&amp;l=Ditichcaptinh", "UBND Ủy ban nhân dân xã Tân Hợp tỉnh Sơn La")</f>
        <v>UBND Ủy ban nhân dân xã Tân Hợp tỉnh Sơn La</v>
      </c>
      <c r="C143" s="12" t="s">
        <v>228</v>
      </c>
      <c r="F143" s="5"/>
      <c r="G143" s="5"/>
      <c r="H143" s="5"/>
      <c r="I143" s="2"/>
      <c r="J143" s="2"/>
      <c r="K143" s="2"/>
      <c r="L143" s="2"/>
      <c r="M143" s="2"/>
      <c r="N143" s="5"/>
      <c r="O143" s="5"/>
      <c r="P143" s="5"/>
      <c r="Q143" s="5"/>
    </row>
    <row r="144" spans="1:17" ht="30" customHeight="1" x14ac:dyDescent="0.25">
      <c r="A144" s="2">
        <v>4143</v>
      </c>
      <c r="B144" s="1" t="str">
        <f>HYPERLINK("https://www.facebook.com/profile.php?id=100068737976963", "Công an xã Qui Hướng tỉnh Sơn La")</f>
        <v>Công an xã Qui Hướng tỉnh Sơn La</v>
      </c>
      <c r="C144" s="12" t="s">
        <v>228</v>
      </c>
      <c r="D144" s="13" t="s">
        <v>229</v>
      </c>
      <c r="F144" s="5"/>
      <c r="G144" s="5"/>
      <c r="H144" s="5"/>
      <c r="I144" s="2"/>
      <c r="J144" s="2"/>
      <c r="K144" s="2"/>
      <c r="L144" s="2"/>
      <c r="M144" s="2"/>
      <c r="N144" s="5"/>
      <c r="O144" s="5"/>
      <c r="P144" s="5"/>
      <c r="Q144" s="5"/>
    </row>
    <row r="145" spans="1:17" ht="30" customHeight="1" x14ac:dyDescent="0.25">
      <c r="A145" s="2">
        <v>4144</v>
      </c>
      <c r="B145" s="3" t="str">
        <f>HYPERLINK("https://sonla.gov.vn/Default.aspx?sid=4&amp;pageid=33896&amp;p_cate=6769", "UBND Ủy ban nhân dân xã Qui Hướng tỉnh Sơn La")</f>
        <v>UBND Ủy ban nhân dân xã Qui Hướng tỉnh Sơn La</v>
      </c>
      <c r="C145" s="12" t="s">
        <v>228</v>
      </c>
      <c r="F145" s="5"/>
      <c r="G145" s="5"/>
      <c r="H145" s="5"/>
      <c r="I145" s="2"/>
      <c r="J145" s="2"/>
      <c r="K145" s="2"/>
      <c r="L145" s="2"/>
      <c r="M145" s="2"/>
      <c r="N145" s="5"/>
      <c r="O145" s="5"/>
      <c r="P145" s="5"/>
      <c r="Q145" s="5"/>
    </row>
    <row r="146" spans="1:17" ht="30" customHeight="1" x14ac:dyDescent="0.25">
      <c r="A146" s="2">
        <v>4145</v>
      </c>
      <c r="B146" s="3" t="str">
        <f>HYPERLINK("https://www.facebook.com/ConganxaTanLapMocChau/", "Công an xã Tân Lập tỉnh Sơn La")</f>
        <v>Công an xã Tân Lập tỉnh Sơn La</v>
      </c>
      <c r="C146" s="12" t="s">
        <v>228</v>
      </c>
      <c r="D146" s="13" t="s">
        <v>229</v>
      </c>
      <c r="F146" s="5"/>
      <c r="G146" s="5"/>
      <c r="H146" s="5"/>
      <c r="I146" s="2"/>
      <c r="J146" s="2"/>
      <c r="K146" s="2"/>
      <c r="L146" s="2"/>
      <c r="M146" s="2"/>
      <c r="N146" s="5"/>
      <c r="O146" s="5"/>
      <c r="P146" s="5"/>
      <c r="Q146" s="5"/>
    </row>
    <row r="147" spans="1:17" ht="30" customHeight="1" x14ac:dyDescent="0.25">
      <c r="A147" s="2">
        <v>4146</v>
      </c>
      <c r="B147" s="3" t="str">
        <f>HYPERLINK("https://donghy.thainguyen.gov.vn/don-vi-hanh-chinh", "UBND Ủy ban nhân dân xã Tân Lập tỉnh Sơn La")</f>
        <v>UBND Ủy ban nhân dân xã Tân Lập tỉnh Sơn La</v>
      </c>
      <c r="C147" s="12" t="s">
        <v>228</v>
      </c>
      <c r="F147" s="5"/>
      <c r="G147" s="5"/>
      <c r="H147" s="5"/>
      <c r="I147" s="2"/>
      <c r="J147" s="2"/>
      <c r="K147" s="2"/>
      <c r="L147" s="2"/>
      <c r="M147" s="2"/>
      <c r="N147" s="5"/>
      <c r="O147" s="5"/>
      <c r="P147" s="5"/>
      <c r="Q147" s="5"/>
    </row>
    <row r="148" spans="1:17" ht="30" customHeight="1" x14ac:dyDescent="0.25">
      <c r="A148" s="2">
        <v>4147</v>
      </c>
      <c r="B148" s="1" t="str">
        <f>HYPERLINK("", "Công an xã Nà Mường tỉnh Sơn La")</f>
        <v>Công an xã Nà Mường tỉnh Sơn La</v>
      </c>
      <c r="C148" s="12" t="s">
        <v>228</v>
      </c>
      <c r="D148" s="13"/>
      <c r="F148" s="5"/>
      <c r="G148" s="5"/>
      <c r="H148" s="5"/>
      <c r="I148" s="2"/>
      <c r="J148" s="2"/>
      <c r="K148" s="2"/>
      <c r="L148" s="2"/>
      <c r="M148" s="2"/>
      <c r="N148" s="5"/>
      <c r="O148" s="5"/>
      <c r="P148" s="5"/>
      <c r="Q148" s="5"/>
    </row>
    <row r="149" spans="1:17" ht="30" customHeight="1" x14ac:dyDescent="0.25">
      <c r="A149" s="2">
        <v>4148</v>
      </c>
      <c r="B149" s="3" t="str">
        <f>HYPERLINK("https://stttt.dienbien.gov.vn/vi/about/danh-sach-nguoi-phat-ngon-tinh-dien-bien-nam-2018.html", "UBND Ủy ban nhân dân xã Nà Mường tỉnh Sơn La")</f>
        <v>UBND Ủy ban nhân dân xã Nà Mường tỉnh Sơn La</v>
      </c>
      <c r="C149" s="12" t="s">
        <v>228</v>
      </c>
      <c r="F149" s="5"/>
      <c r="G149" s="5"/>
      <c r="H149" s="5"/>
      <c r="I149" s="2"/>
      <c r="J149" s="2"/>
      <c r="K149" s="2"/>
      <c r="L149" s="2"/>
      <c r="M149" s="2"/>
      <c r="N149" s="5"/>
      <c r="O149" s="5"/>
      <c r="P149" s="5"/>
      <c r="Q149" s="5"/>
    </row>
    <row r="150" spans="1:17" ht="30" customHeight="1" x14ac:dyDescent="0.25">
      <c r="A150" s="2">
        <v>4149</v>
      </c>
      <c r="B150" s="1" t="str">
        <f>HYPERLINK("https://www.facebook.com/profile.php?id=100069910025054", "Công an xã Tà Lai tỉnh Sơn La")</f>
        <v>Công an xã Tà Lai tỉnh Sơn La</v>
      </c>
      <c r="C150" s="12" t="s">
        <v>228</v>
      </c>
      <c r="D150" s="13" t="s">
        <v>229</v>
      </c>
      <c r="F150" s="5"/>
      <c r="G150" s="5"/>
      <c r="H150" s="5"/>
      <c r="I150" s="2"/>
      <c r="J150" s="2"/>
      <c r="K150" s="2"/>
      <c r="L150" s="2"/>
      <c r="M150" s="2"/>
      <c r="N150" s="5"/>
      <c r="O150" s="5"/>
      <c r="P150" s="5"/>
      <c r="Q150" s="5"/>
    </row>
    <row r="151" spans="1:17" ht="30" customHeight="1" x14ac:dyDescent="0.25">
      <c r="A151" s="2">
        <v>4150</v>
      </c>
      <c r="B151" s="3" t="str">
        <f>HYPERLINK("https://tanuyen.laichau.gov.vn/he-thong-to-chuc/don-vi-hanh-chinh/bnd-xa-ta-mit.html", "UBND Ủy ban nhân dân xã Tà Lai tỉnh Sơn La")</f>
        <v>UBND Ủy ban nhân dân xã Tà Lai tỉnh Sơn La</v>
      </c>
      <c r="C151" s="12" t="s">
        <v>228</v>
      </c>
      <c r="F151" s="5"/>
      <c r="G151" s="5"/>
      <c r="H151" s="5"/>
      <c r="I151" s="2"/>
      <c r="J151" s="2"/>
      <c r="K151" s="2"/>
      <c r="L151" s="2"/>
      <c r="M151" s="2"/>
      <c r="N151" s="5"/>
      <c r="O151" s="5"/>
      <c r="P151" s="5"/>
      <c r="Q151" s="5"/>
    </row>
    <row r="152" spans="1:17" ht="30" customHeight="1" x14ac:dyDescent="0.25">
      <c r="A152" s="2">
        <v>4151</v>
      </c>
      <c r="B152" s="3" t="s">
        <v>27</v>
      </c>
      <c r="C152" s="14" t="s">
        <v>1</v>
      </c>
      <c r="D152" s="13" t="s">
        <v>229</v>
      </c>
      <c r="F152" s="5"/>
      <c r="G152" s="5"/>
      <c r="H152" s="5"/>
      <c r="I152" s="2"/>
      <c r="J152" s="2"/>
      <c r="K152" s="2"/>
      <c r="L152" s="2"/>
      <c r="M152" s="2"/>
      <c r="N152" s="5"/>
      <c r="O152" s="5"/>
      <c r="P152" s="5"/>
      <c r="Q152" s="5"/>
    </row>
    <row r="153" spans="1:17" ht="30" customHeight="1" x14ac:dyDescent="0.25">
      <c r="A153" s="2">
        <v>4152</v>
      </c>
      <c r="B153" s="3" t="str">
        <f>HYPERLINK("http://chienghacmocchau.sonla.gov.vn/", "UBND Ủy ban nhân dân xã Chiềng Hắc tỉnh Sơn La")</f>
        <v>UBND Ủy ban nhân dân xã Chiềng Hắc tỉnh Sơn La</v>
      </c>
      <c r="C153" s="12" t="s">
        <v>228</v>
      </c>
      <c r="F153" s="5"/>
      <c r="G153" s="5"/>
      <c r="H153" s="5"/>
      <c r="I153" s="2"/>
      <c r="J153" s="2"/>
      <c r="K153" s="2"/>
      <c r="L153" s="2"/>
      <c r="M153" s="2"/>
      <c r="N153" s="5"/>
      <c r="O153" s="5"/>
      <c r="P153" s="5"/>
      <c r="Q153" s="5"/>
    </row>
    <row r="154" spans="1:17" ht="30" customHeight="1" x14ac:dyDescent="0.25">
      <c r="A154" s="2">
        <v>4153</v>
      </c>
      <c r="B154" s="1" t="str">
        <f>HYPERLINK("https://www.facebook.com/profile.php?id=100070105313952", "Công an xã Hua Păng tỉnh Sơn La")</f>
        <v>Công an xã Hua Păng tỉnh Sơn La</v>
      </c>
      <c r="C154" s="12" t="s">
        <v>228</v>
      </c>
      <c r="D154" s="13" t="s">
        <v>229</v>
      </c>
      <c r="F154" s="5"/>
      <c r="G154" s="5"/>
      <c r="H154" s="5"/>
      <c r="I154" s="2"/>
      <c r="J154" s="2"/>
      <c r="K154" s="2"/>
      <c r="L154" s="2"/>
      <c r="M154" s="2"/>
      <c r="N154" s="5"/>
      <c r="O154" s="5"/>
      <c r="P154" s="5"/>
      <c r="Q154" s="5"/>
    </row>
    <row r="155" spans="1:17" ht="30" customHeight="1" x14ac:dyDescent="0.25">
      <c r="A155" s="2">
        <v>4154</v>
      </c>
      <c r="B155" s="3" t="str">
        <f>HYPERLINK("https://sonla.gov.vn/tin-van-hoa-xa-hoi/le-don-nhan-ban-giao-truy-dieu-va-an-tang-hai-cot-liet-si-quan-tinh-nguyen-viet-nam-hy-sinh-tai--714097", "UBND Ủy ban nhân dân xã Hua Păng tỉnh Sơn La")</f>
        <v>UBND Ủy ban nhân dân xã Hua Păng tỉnh Sơn La</v>
      </c>
      <c r="C155" s="12" t="s">
        <v>228</v>
      </c>
      <c r="F155" s="5"/>
      <c r="G155" s="5"/>
      <c r="H155" s="5"/>
      <c r="I155" s="2"/>
      <c r="J155" s="2"/>
      <c r="K155" s="2"/>
      <c r="L155" s="2"/>
      <c r="M155" s="2"/>
      <c r="N155" s="5"/>
      <c r="O155" s="5"/>
      <c r="P155" s="5"/>
      <c r="Q155" s="5"/>
    </row>
    <row r="156" spans="1:17" ht="30" customHeight="1" x14ac:dyDescent="0.25">
      <c r="A156" s="2">
        <v>4155</v>
      </c>
      <c r="B156" s="3" t="s">
        <v>28</v>
      </c>
      <c r="C156" s="14" t="s">
        <v>1</v>
      </c>
      <c r="D156" s="13" t="s">
        <v>229</v>
      </c>
      <c r="F156" s="5"/>
      <c r="G156" s="5"/>
      <c r="H156" s="5"/>
      <c r="I156" s="2"/>
      <c r="J156" s="2"/>
      <c r="K156" s="2"/>
      <c r="L156" s="2"/>
      <c r="M156" s="2"/>
      <c r="N156" s="5"/>
      <c r="O156" s="5"/>
      <c r="P156" s="5"/>
      <c r="Q156" s="5"/>
    </row>
    <row r="157" spans="1:17" ht="30" customHeight="1" x14ac:dyDescent="0.25">
      <c r="A157" s="2">
        <v>4156</v>
      </c>
      <c r="B157" s="3" t="str">
        <f>HYPERLINK("https://mocchau.sonla.gov.vn/tuyen-truyen-pho-bien-thuc-hien-phap-luat", "UBND Ủy ban nhân dân xã Chiềng Khừa tỉnh Sơn La")</f>
        <v>UBND Ủy ban nhân dân xã Chiềng Khừa tỉnh Sơn La</v>
      </c>
      <c r="C157" s="12" t="s">
        <v>228</v>
      </c>
      <c r="F157" s="5"/>
      <c r="G157" s="5"/>
      <c r="H157" s="5"/>
      <c r="I157" s="2"/>
      <c r="J157" s="2"/>
      <c r="K157" s="2"/>
      <c r="L157" s="2"/>
      <c r="M157" s="2"/>
      <c r="N157" s="5"/>
      <c r="O157" s="5"/>
      <c r="P157" s="5"/>
      <c r="Q157" s="5"/>
    </row>
    <row r="158" spans="1:17" ht="30" customHeight="1" x14ac:dyDescent="0.25">
      <c r="A158" s="2">
        <v>4157</v>
      </c>
      <c r="B158" s="3" t="str">
        <f>HYPERLINK("https://www.facebook.com/100067561920321/", "Công an xã Mường Sang tỉnh Sơn La")</f>
        <v>Công an xã Mường Sang tỉnh Sơn La</v>
      </c>
      <c r="C158" s="12" t="s">
        <v>228</v>
      </c>
      <c r="D158" s="13" t="s">
        <v>229</v>
      </c>
      <c r="F158" s="5"/>
      <c r="G158" s="5"/>
      <c r="H158" s="5"/>
      <c r="I158" s="2"/>
      <c r="J158" s="2"/>
      <c r="K158" s="2"/>
      <c r="L158" s="2"/>
      <c r="M158" s="2"/>
      <c r="N158" s="5"/>
      <c r="O158" s="5"/>
      <c r="P158" s="5"/>
      <c r="Q158" s="5"/>
    </row>
    <row r="159" spans="1:17" ht="30" customHeight="1" x14ac:dyDescent="0.25">
      <c r="A159" s="2">
        <v>4158</v>
      </c>
      <c r="B159" s="3" t="str">
        <f>HYPERLINK("https://sonla.gov.vn/4/469/61812/550605/xay-dung-nong-thon-moi/xa-muong-sang-huyen-moc-chau-nang-cao-thu-nhap-cho-nhan-dan-tu-xay-dung-nong-thon-moi", "UBND Ủy ban nhân dân xã Mường Sang tỉnh Sơn La")</f>
        <v>UBND Ủy ban nhân dân xã Mường Sang tỉnh Sơn La</v>
      </c>
      <c r="C159" s="12" t="s">
        <v>228</v>
      </c>
      <c r="F159" s="5"/>
      <c r="G159" s="5"/>
      <c r="H159" s="5"/>
      <c r="I159" s="2"/>
      <c r="J159" s="2"/>
      <c r="K159" s="2"/>
      <c r="L159" s="2"/>
      <c r="M159" s="2"/>
      <c r="N159" s="5"/>
      <c r="O159" s="5"/>
      <c r="P159" s="5"/>
      <c r="Q159" s="5"/>
    </row>
    <row r="160" spans="1:17" ht="30" customHeight="1" x14ac:dyDescent="0.25">
      <c r="A160" s="2">
        <v>4159</v>
      </c>
      <c r="B160" s="3" t="str">
        <f>HYPERLINK("https://www.facebook.com/p/C%C3%B4ng-an-x%C3%A3-%C4%90%C3%B4ng-Sang-huy%E1%BB%87n-M%E1%BB%99c-Ch%C3%A2u-100069242317075/", "Công an xã Đông Sang tỉnh Sơn La")</f>
        <v>Công an xã Đông Sang tỉnh Sơn La</v>
      </c>
      <c r="C160" s="12" t="s">
        <v>228</v>
      </c>
      <c r="D160" s="13" t="s">
        <v>229</v>
      </c>
      <c r="F160" s="5"/>
      <c r="G160" s="5"/>
      <c r="H160" s="5"/>
      <c r="I160" s="2"/>
      <c r="J160" s="2"/>
      <c r="K160" s="2"/>
      <c r="L160" s="2"/>
      <c r="M160" s="2"/>
      <c r="N160" s="5"/>
      <c r="O160" s="5"/>
      <c r="P160" s="5"/>
      <c r="Q160" s="5"/>
    </row>
    <row r="161" spans="1:17" ht="30" customHeight="1" x14ac:dyDescent="0.25">
      <c r="A161" s="2">
        <v>4160</v>
      </c>
      <c r="B161" s="3" t="str">
        <f>HYPERLINK("https://www.quangninh.gov.vn/", "UBND Ủy ban nhân dân xã Đông Sang tỉnh Sơn La")</f>
        <v>UBND Ủy ban nhân dân xã Đông Sang tỉnh Sơn La</v>
      </c>
      <c r="C161" s="12" t="s">
        <v>228</v>
      </c>
      <c r="F161" s="5"/>
      <c r="G161" s="5"/>
      <c r="H161" s="5"/>
      <c r="I161" s="2"/>
      <c r="J161" s="2"/>
      <c r="K161" s="2"/>
      <c r="L161" s="2"/>
      <c r="M161" s="2"/>
      <c r="N161" s="5"/>
      <c r="O161" s="5"/>
      <c r="P161" s="5"/>
      <c r="Q161" s="5"/>
    </row>
    <row r="162" spans="1:17" ht="30" customHeight="1" x14ac:dyDescent="0.25">
      <c r="A162" s="2">
        <v>4161</v>
      </c>
      <c r="B162" s="3" t="s">
        <v>29</v>
      </c>
      <c r="C162" s="14" t="s">
        <v>1</v>
      </c>
      <c r="D162" s="13" t="s">
        <v>229</v>
      </c>
      <c r="F162" s="5"/>
      <c r="G162" s="5"/>
      <c r="H162" s="5"/>
      <c r="I162" s="2"/>
      <c r="J162" s="2"/>
      <c r="K162" s="2"/>
      <c r="L162" s="2"/>
      <c r="M162" s="2"/>
      <c r="N162" s="5"/>
      <c r="O162" s="5"/>
      <c r="P162" s="5"/>
      <c r="Q162" s="5"/>
    </row>
    <row r="163" spans="1:17" ht="30" customHeight="1" x14ac:dyDescent="0.25">
      <c r="A163" s="2">
        <v>4162</v>
      </c>
      <c r="B163" s="3" t="str">
        <f>HYPERLINK("http://hoinongdan.sonla.gov.vn/index.php?module=tinhoatdong&amp;act=view&amp;id=726&amp;cat=67", "UBND Ủy ban nhân dân xã Phiêng Luông tỉnh Sơn La")</f>
        <v>UBND Ủy ban nhân dân xã Phiêng Luông tỉnh Sơn La</v>
      </c>
      <c r="C163" s="12" t="s">
        <v>228</v>
      </c>
      <c r="F163" s="5"/>
      <c r="G163" s="5"/>
      <c r="H163" s="5"/>
      <c r="I163" s="2"/>
      <c r="J163" s="2"/>
      <c r="K163" s="2"/>
      <c r="L163" s="2"/>
      <c r="M163" s="2"/>
      <c r="N163" s="5"/>
      <c r="O163" s="5"/>
      <c r="P163" s="5"/>
      <c r="Q163" s="5"/>
    </row>
    <row r="164" spans="1:17" ht="30" customHeight="1" x14ac:dyDescent="0.25">
      <c r="A164" s="2">
        <v>4163</v>
      </c>
      <c r="B164" s="3" t="s">
        <v>30</v>
      </c>
      <c r="C164" s="14" t="s">
        <v>1</v>
      </c>
      <c r="D164" s="13" t="s">
        <v>229</v>
      </c>
      <c r="F164" s="5"/>
      <c r="G164" s="5"/>
      <c r="H164" s="5"/>
      <c r="I164" s="2"/>
      <c r="J164" s="2"/>
      <c r="K164" s="2"/>
      <c r="L164" s="2"/>
      <c r="M164" s="2"/>
      <c r="N164" s="5"/>
      <c r="O164" s="5"/>
      <c r="P164" s="5"/>
      <c r="Q164" s="5"/>
    </row>
    <row r="165" spans="1:17" ht="30" customHeight="1" x14ac:dyDescent="0.25">
      <c r="A165" s="2">
        <v>4164</v>
      </c>
      <c r="B165" s="3" t="str">
        <f>HYPERLINK("https://mocchau.sonla.gov.vn/tuyen-truyen-pho-bien-thuc-hien-phap-luat", "UBND Ủy ban nhân dân xã Lóng Sập tỉnh Sơn La")</f>
        <v>UBND Ủy ban nhân dân xã Lóng Sập tỉnh Sơn La</v>
      </c>
      <c r="C165" s="12" t="s">
        <v>228</v>
      </c>
      <c r="F165" s="5"/>
      <c r="G165" s="5"/>
      <c r="H165" s="5"/>
      <c r="I165" s="2"/>
      <c r="J165" s="2"/>
      <c r="K165" s="2"/>
      <c r="L165" s="2"/>
      <c r="M165" s="2"/>
      <c r="N165" s="5"/>
      <c r="O165" s="5"/>
      <c r="P165" s="5"/>
      <c r="Q165" s="5"/>
    </row>
    <row r="166" spans="1:17" ht="30" customHeight="1" x14ac:dyDescent="0.25">
      <c r="A166" s="2">
        <v>4165</v>
      </c>
      <c r="B166" s="1" t="str">
        <f>HYPERLINK("", "Công an thị trấn Yên Châu tỉnh Sơn La")</f>
        <v>Công an thị trấn Yên Châu tỉnh Sơn La</v>
      </c>
      <c r="C166" s="12" t="s">
        <v>228</v>
      </c>
      <c r="D166" s="13" t="s">
        <v>229</v>
      </c>
      <c r="F166" s="5"/>
      <c r="G166" s="5"/>
      <c r="H166" s="5"/>
      <c r="I166" s="2"/>
      <c r="J166" s="2"/>
      <c r="K166" s="2"/>
      <c r="L166" s="2"/>
      <c r="M166" s="2"/>
      <c r="N166" s="5"/>
      <c r="O166" s="5"/>
      <c r="P166" s="5"/>
      <c r="Q166" s="5"/>
    </row>
    <row r="167" spans="1:17" ht="30" customHeight="1" x14ac:dyDescent="0.25">
      <c r="A167" s="2">
        <v>4166</v>
      </c>
      <c r="B167" s="3" t="str">
        <f>HYPERLINK("https://yenchau.sonla.gov.vn/", "UBND Ủy ban nhân dân thị trấn Yên Châu tỉnh Sơn La")</f>
        <v>UBND Ủy ban nhân dân thị trấn Yên Châu tỉnh Sơn La</v>
      </c>
      <c r="C167" s="12" t="s">
        <v>228</v>
      </c>
      <c r="F167" s="5"/>
      <c r="G167" s="5"/>
      <c r="H167" s="5"/>
      <c r="I167" s="2"/>
      <c r="J167" s="2"/>
      <c r="K167" s="2"/>
      <c r="L167" s="2"/>
      <c r="M167" s="2"/>
      <c r="N167" s="5"/>
      <c r="O167" s="5"/>
      <c r="P167" s="5"/>
      <c r="Q167" s="5"/>
    </row>
    <row r="168" spans="1:17" ht="30" customHeight="1" x14ac:dyDescent="0.25">
      <c r="A168" s="2">
        <v>4167</v>
      </c>
      <c r="B168" s="3" t="s">
        <v>31</v>
      </c>
      <c r="C168" s="14" t="s">
        <v>1</v>
      </c>
      <c r="D168" s="13" t="s">
        <v>229</v>
      </c>
      <c r="F168" s="5"/>
      <c r="G168" s="5"/>
      <c r="H168" s="5"/>
      <c r="I168" s="2"/>
      <c r="J168" s="2"/>
      <c r="K168" s="2"/>
      <c r="L168" s="2"/>
      <c r="M168" s="2"/>
      <c r="N168" s="5"/>
      <c r="O168" s="5"/>
      <c r="P168" s="5"/>
      <c r="Q168" s="5"/>
    </row>
    <row r="169" spans="1:17" ht="30" customHeight="1" x14ac:dyDescent="0.25">
      <c r="A169" s="2">
        <v>4168</v>
      </c>
      <c r="B169" s="3" t="str">
        <f>HYPERLINK("http://chiengsonmocchau.sonla.gov.vn/index.php?module=tochuc&amp;act=view&amp;id=17", "UBND Ủy ban nhân dân xã Chiềng Đông tỉnh Sơn La")</f>
        <v>UBND Ủy ban nhân dân xã Chiềng Đông tỉnh Sơn La</v>
      </c>
      <c r="C169" s="12" t="s">
        <v>228</v>
      </c>
      <c r="F169" s="5"/>
      <c r="G169" s="5"/>
      <c r="H169" s="5"/>
      <c r="I169" s="2"/>
      <c r="J169" s="2"/>
      <c r="K169" s="2"/>
      <c r="L169" s="2"/>
      <c r="M169" s="2"/>
      <c r="N169" s="5"/>
      <c r="O169" s="5"/>
      <c r="P169" s="5"/>
      <c r="Q169" s="5"/>
    </row>
    <row r="170" spans="1:17" ht="30" customHeight="1" x14ac:dyDescent="0.25">
      <c r="A170" s="2">
        <v>4169</v>
      </c>
      <c r="B170" s="1" t="str">
        <f>HYPERLINK("", "Công an xã Sập Vạt tỉnh Sơn La")</f>
        <v>Công an xã Sập Vạt tỉnh Sơn La</v>
      </c>
      <c r="C170" s="12" t="s">
        <v>228</v>
      </c>
      <c r="D170" s="13" t="s">
        <v>229</v>
      </c>
      <c r="F170" s="5"/>
      <c r="G170" s="5"/>
      <c r="H170" s="5"/>
      <c r="I170" s="2"/>
      <c r="J170" s="2"/>
      <c r="K170" s="2"/>
      <c r="L170" s="2"/>
      <c r="M170" s="2"/>
      <c r="N170" s="5"/>
      <c r="O170" s="5"/>
      <c r="P170" s="5"/>
      <c r="Q170" s="5"/>
    </row>
    <row r="171" spans="1:17" ht="30" customHeight="1" x14ac:dyDescent="0.25">
      <c r="A171" s="2">
        <v>4170</v>
      </c>
      <c r="B171" s="3" t="str">
        <f>HYPERLINK("https://congbao.sonla.gov.vn/congbao.nsf/BB711FFCE7433698472587340016B385/$file/NQ%20so%2081.pdf", "UBND Ủy ban nhân dân xã Sập Vạt tỉnh Sơn La")</f>
        <v>UBND Ủy ban nhân dân xã Sập Vạt tỉnh Sơn La</v>
      </c>
      <c r="C171" s="12" t="s">
        <v>228</v>
      </c>
      <c r="F171" s="5"/>
      <c r="G171" s="5"/>
      <c r="H171" s="5"/>
      <c r="I171" s="2"/>
      <c r="J171" s="2"/>
      <c r="K171" s="2"/>
      <c r="L171" s="2"/>
      <c r="M171" s="2"/>
      <c r="N171" s="5"/>
      <c r="O171" s="5"/>
      <c r="P171" s="5"/>
      <c r="Q171" s="5"/>
    </row>
    <row r="172" spans="1:17" ht="30" customHeight="1" x14ac:dyDescent="0.25">
      <c r="A172" s="2">
        <v>4171</v>
      </c>
      <c r="B172" s="3" t="s">
        <v>32</v>
      </c>
      <c r="C172" s="14" t="s">
        <v>1</v>
      </c>
      <c r="D172" s="13" t="s">
        <v>229</v>
      </c>
      <c r="F172" s="5"/>
      <c r="G172" s="5"/>
      <c r="H172" s="5"/>
      <c r="I172" s="2"/>
      <c r="J172" s="2"/>
      <c r="K172" s="2"/>
      <c r="L172" s="2"/>
      <c r="M172" s="2"/>
      <c r="N172" s="5"/>
      <c r="O172" s="5"/>
      <c r="P172" s="5"/>
      <c r="Q172" s="5"/>
    </row>
    <row r="173" spans="1:17" ht="30" customHeight="1" x14ac:dyDescent="0.25">
      <c r="A173" s="2">
        <v>4172</v>
      </c>
      <c r="B173" s="3" t="str">
        <f>HYPERLINK("https://yenchau.sonla.gov.vn/?pageid=31385&amp;p_steering=95417", "UBND Ủy ban nhân dân xã Chiềng Sàng tỉnh Sơn La")</f>
        <v>UBND Ủy ban nhân dân xã Chiềng Sàng tỉnh Sơn La</v>
      </c>
      <c r="C173" s="12" t="s">
        <v>228</v>
      </c>
      <c r="F173" s="5"/>
      <c r="G173" s="5"/>
      <c r="H173" s="5"/>
      <c r="I173" s="2"/>
      <c r="J173" s="2"/>
      <c r="K173" s="2"/>
      <c r="L173" s="2"/>
      <c r="M173" s="2"/>
      <c r="N173" s="5"/>
      <c r="O173" s="5"/>
      <c r="P173" s="5"/>
      <c r="Q173" s="5"/>
    </row>
    <row r="174" spans="1:17" ht="30" customHeight="1" x14ac:dyDescent="0.25">
      <c r="A174" s="2">
        <v>4173</v>
      </c>
      <c r="B174" s="3" t="s">
        <v>33</v>
      </c>
      <c r="C174" s="14" t="s">
        <v>1</v>
      </c>
      <c r="D174" s="13" t="s">
        <v>229</v>
      </c>
      <c r="F174" s="5"/>
      <c r="G174" s="5"/>
      <c r="H174" s="5"/>
      <c r="I174" s="2"/>
      <c r="J174" s="2"/>
      <c r="K174" s="2"/>
      <c r="L174" s="2"/>
      <c r="M174" s="2"/>
      <c r="N174" s="5"/>
      <c r="O174" s="5"/>
      <c r="P174" s="5"/>
      <c r="Q174" s="5"/>
    </row>
    <row r="175" spans="1:17" ht="30" customHeight="1" x14ac:dyDescent="0.25">
      <c r="A175" s="2">
        <v>4174</v>
      </c>
      <c r="B175" s="3" t="str">
        <f>HYPERLINK("https://yenchau.sonla.gov.vn/?pageid=31385&amp;p_steering=95420", "UBND Ủy ban nhân dân xã Chiềng Pằn tỉnh Sơn La")</f>
        <v>UBND Ủy ban nhân dân xã Chiềng Pằn tỉnh Sơn La</v>
      </c>
      <c r="C175" s="12" t="s">
        <v>228</v>
      </c>
      <c r="F175" s="5"/>
      <c r="G175" s="5"/>
      <c r="H175" s="5"/>
      <c r="I175" s="2"/>
      <c r="J175" s="2"/>
      <c r="K175" s="2"/>
      <c r="L175" s="2"/>
      <c r="M175" s="2"/>
      <c r="N175" s="5"/>
      <c r="O175" s="5"/>
      <c r="P175" s="5"/>
      <c r="Q175" s="5"/>
    </row>
    <row r="176" spans="1:17" ht="30" customHeight="1" x14ac:dyDescent="0.25">
      <c r="A176" s="2">
        <v>4175</v>
      </c>
      <c r="B176" s="3" t="s">
        <v>34</v>
      </c>
      <c r="C176" s="14" t="s">
        <v>1</v>
      </c>
      <c r="D176" s="13" t="s">
        <v>229</v>
      </c>
      <c r="F176" s="5"/>
      <c r="G176" s="5"/>
      <c r="H176" s="5"/>
      <c r="I176" s="2"/>
      <c r="J176" s="2"/>
      <c r="K176" s="2"/>
      <c r="L176" s="2"/>
      <c r="M176" s="2"/>
      <c r="N176" s="5"/>
      <c r="O176" s="5"/>
      <c r="P176" s="5"/>
      <c r="Q176" s="5"/>
    </row>
    <row r="177" spans="1:17" ht="30" customHeight="1" x14ac:dyDescent="0.25">
      <c r="A177" s="2">
        <v>4176</v>
      </c>
      <c r="B177" s="3" t="str">
        <f>HYPERLINK("https://yenchau.sonla.gov.vn/?pageid=31386&amp;p_field=3758", "UBND Ủy ban nhân dân xã Viêng Lán tỉnh Sơn La")</f>
        <v>UBND Ủy ban nhân dân xã Viêng Lán tỉnh Sơn La</v>
      </c>
      <c r="C177" s="12" t="s">
        <v>228</v>
      </c>
      <c r="F177" s="5"/>
      <c r="G177" s="5"/>
      <c r="H177" s="5"/>
      <c r="I177" s="2"/>
      <c r="J177" s="2"/>
      <c r="K177" s="2"/>
      <c r="L177" s="2"/>
      <c r="M177" s="2"/>
      <c r="N177" s="5"/>
      <c r="O177" s="5"/>
      <c r="P177" s="5"/>
      <c r="Q177" s="5"/>
    </row>
    <row r="178" spans="1:17" ht="30" customHeight="1" x14ac:dyDescent="0.25">
      <c r="A178" s="2">
        <v>4177</v>
      </c>
      <c r="B178" s="3" t="s">
        <v>35</v>
      </c>
      <c r="C178" s="14" t="s">
        <v>1</v>
      </c>
      <c r="D178" s="13" t="s">
        <v>229</v>
      </c>
      <c r="F178" s="5"/>
      <c r="G178" s="5"/>
      <c r="H178" s="5"/>
      <c r="I178" s="2"/>
      <c r="J178" s="2"/>
      <c r="K178" s="2"/>
      <c r="L178" s="2"/>
      <c r="M178" s="2"/>
      <c r="N178" s="5"/>
      <c r="O178" s="5"/>
      <c r="P178" s="5"/>
      <c r="Q178" s="5"/>
    </row>
    <row r="179" spans="1:17" ht="30" customHeight="1" x14ac:dyDescent="0.25">
      <c r="A179" s="2">
        <v>4178</v>
      </c>
      <c r="B179" s="3" t="str">
        <f>HYPERLINK("http://chienghacmocchau.sonla.gov.vn/", "UBND Ủy ban nhân dân xã Chiềng Hặc tỉnh Sơn La")</f>
        <v>UBND Ủy ban nhân dân xã Chiềng Hặc tỉnh Sơn La</v>
      </c>
      <c r="C179" s="12" t="s">
        <v>228</v>
      </c>
      <c r="F179" s="5"/>
      <c r="G179" s="5"/>
      <c r="H179" s="5"/>
      <c r="I179" s="2"/>
      <c r="J179" s="2"/>
      <c r="K179" s="2"/>
      <c r="L179" s="2"/>
      <c r="M179" s="2"/>
      <c r="N179" s="5"/>
      <c r="O179" s="5"/>
      <c r="P179" s="5"/>
      <c r="Q179" s="5"/>
    </row>
    <row r="180" spans="1:17" ht="30" customHeight="1" x14ac:dyDescent="0.25">
      <c r="A180" s="2">
        <v>4179</v>
      </c>
      <c r="B180" s="3" t="s">
        <v>36</v>
      </c>
      <c r="C180" s="14" t="s">
        <v>1</v>
      </c>
      <c r="D180" s="13" t="s">
        <v>229</v>
      </c>
      <c r="F180" s="5"/>
      <c r="G180" s="5"/>
      <c r="H180" s="5"/>
      <c r="I180" s="2"/>
      <c r="J180" s="2"/>
      <c r="K180" s="2"/>
      <c r="L180" s="2"/>
      <c r="M180" s="2"/>
      <c r="N180" s="5"/>
      <c r="O180" s="5"/>
      <c r="P180" s="5"/>
      <c r="Q180" s="5"/>
    </row>
    <row r="181" spans="1:17" ht="30" customHeight="1" x14ac:dyDescent="0.25">
      <c r="A181" s="2">
        <v>4180</v>
      </c>
      <c r="B181" s="3" t="str">
        <f>HYPERLINK("https://sonla.gov.vn/tin-kinh-te/dong-chi-pho-chu-tich-ubnd-tinh-doi-thoai-voi-nhan-dan-xa-muong-lum-huyen-yen-chau-892179", "UBND Ủy ban nhân dân xã Mường Lựm tỉnh Sơn La")</f>
        <v>UBND Ủy ban nhân dân xã Mường Lựm tỉnh Sơn La</v>
      </c>
      <c r="C181" s="12" t="s">
        <v>228</v>
      </c>
      <c r="F181" s="5"/>
      <c r="G181" s="5"/>
      <c r="H181" s="5"/>
      <c r="I181" s="2"/>
      <c r="J181" s="2"/>
      <c r="K181" s="2"/>
      <c r="L181" s="2"/>
      <c r="M181" s="2"/>
      <c r="N181" s="5"/>
      <c r="O181" s="5"/>
      <c r="P181" s="5"/>
      <c r="Q181" s="5"/>
    </row>
    <row r="182" spans="1:17" ht="30" customHeight="1" x14ac:dyDescent="0.25">
      <c r="A182" s="2">
        <v>4181</v>
      </c>
      <c r="B182" s="3" t="s">
        <v>37</v>
      </c>
      <c r="C182" s="14" t="s">
        <v>1</v>
      </c>
      <c r="D182" s="13" t="s">
        <v>229</v>
      </c>
      <c r="F182" s="5"/>
      <c r="G182" s="5"/>
      <c r="H182" s="5"/>
      <c r="I182" s="2"/>
      <c r="J182" s="2"/>
      <c r="K182" s="2"/>
      <c r="L182" s="2"/>
      <c r="M182" s="2"/>
      <c r="N182" s="5"/>
      <c r="O182" s="5"/>
      <c r="P182" s="5"/>
      <c r="Q182" s="5"/>
    </row>
    <row r="183" spans="1:17" ht="30" customHeight="1" x14ac:dyDescent="0.25">
      <c r="A183" s="2">
        <v>4182</v>
      </c>
      <c r="B183" s="3" t="str">
        <f>HYPERLINK("http://chiengsonmocchau.sonla.gov.vn/index.php?module=tochuc&amp;act=view&amp;id=17", "UBND Ủy ban nhân dân xã Chiềng On tỉnh Sơn La")</f>
        <v>UBND Ủy ban nhân dân xã Chiềng On tỉnh Sơn La</v>
      </c>
      <c r="C183" s="12" t="s">
        <v>228</v>
      </c>
      <c r="F183" s="5"/>
      <c r="G183" s="5"/>
      <c r="H183" s="5"/>
      <c r="I183" s="2"/>
      <c r="J183" s="2"/>
      <c r="K183" s="2"/>
      <c r="L183" s="2"/>
      <c r="M183" s="2"/>
      <c r="N183" s="5"/>
      <c r="O183" s="5"/>
      <c r="P183" s="5"/>
      <c r="Q183" s="5"/>
    </row>
    <row r="184" spans="1:17" ht="30" customHeight="1" x14ac:dyDescent="0.25">
      <c r="A184" s="2">
        <v>4183</v>
      </c>
      <c r="B184" s="1" t="str">
        <f>HYPERLINK("", "Công an xã Yên Sơn tỉnh Sơn La")</f>
        <v>Công an xã Yên Sơn tỉnh Sơn La</v>
      </c>
      <c r="C184" s="12" t="s">
        <v>228</v>
      </c>
      <c r="D184" s="13"/>
      <c r="F184" s="5"/>
      <c r="G184" s="5"/>
      <c r="H184" s="5"/>
      <c r="I184" s="2"/>
      <c r="J184" s="2"/>
      <c r="K184" s="2"/>
      <c r="L184" s="2"/>
      <c r="M184" s="2"/>
      <c r="N184" s="5"/>
      <c r="O184" s="5"/>
      <c r="P184" s="5"/>
      <c r="Q184" s="5"/>
    </row>
    <row r="185" spans="1:17" ht="30" customHeight="1" x14ac:dyDescent="0.25">
      <c r="A185" s="2">
        <v>4184</v>
      </c>
      <c r="B185" s="3" t="str">
        <f>HYPERLINK("https://yenson.tuyenquang.gov.vn/", "UBND Ủy ban nhân dân xã Yên Sơn tỉnh Sơn La")</f>
        <v>UBND Ủy ban nhân dân xã Yên Sơn tỉnh Sơn La</v>
      </c>
      <c r="C185" s="12" t="s">
        <v>228</v>
      </c>
      <c r="F185" s="5"/>
      <c r="G185" s="5"/>
      <c r="H185" s="5"/>
      <c r="I185" s="2"/>
      <c r="J185" s="2"/>
      <c r="K185" s="2"/>
      <c r="L185" s="2"/>
      <c r="M185" s="2"/>
      <c r="N185" s="5"/>
      <c r="O185" s="5"/>
      <c r="P185" s="5"/>
      <c r="Q185" s="5"/>
    </row>
    <row r="186" spans="1:17" ht="30" customHeight="1" x14ac:dyDescent="0.25">
      <c r="A186" s="2">
        <v>4185</v>
      </c>
      <c r="B186" s="3" t="s">
        <v>38</v>
      </c>
      <c r="C186" s="14" t="s">
        <v>1</v>
      </c>
      <c r="D186" s="13" t="s">
        <v>229</v>
      </c>
      <c r="F186" s="5"/>
      <c r="G186" s="5"/>
      <c r="H186" s="5"/>
      <c r="I186" s="2"/>
      <c r="J186" s="2"/>
      <c r="K186" s="2"/>
      <c r="L186" s="2"/>
      <c r="M186" s="2"/>
      <c r="N186" s="5"/>
      <c r="O186" s="5"/>
      <c r="P186" s="5"/>
      <c r="Q186" s="5"/>
    </row>
    <row r="187" spans="1:17" ht="30" customHeight="1" x14ac:dyDescent="0.25">
      <c r="A187" s="2">
        <v>4186</v>
      </c>
      <c r="B187" s="3" t="str">
        <f>HYPERLINK("https://yenchau.sonla.gov.vn/?pageid=31386&amp;p_field=3758", "UBND Ủy ban nhân dân xã Chiềng Khoi tỉnh Sơn La")</f>
        <v>UBND Ủy ban nhân dân xã Chiềng Khoi tỉnh Sơn La</v>
      </c>
      <c r="C187" s="12" t="s">
        <v>228</v>
      </c>
      <c r="F187" s="5"/>
      <c r="G187" s="5"/>
      <c r="H187" s="5"/>
      <c r="I187" s="2"/>
      <c r="J187" s="2"/>
      <c r="K187" s="2"/>
      <c r="L187" s="2"/>
      <c r="M187" s="2"/>
      <c r="N187" s="5"/>
      <c r="O187" s="5"/>
      <c r="P187" s="5"/>
      <c r="Q187" s="5"/>
    </row>
    <row r="188" spans="1:17" ht="30" customHeight="1" x14ac:dyDescent="0.25">
      <c r="A188" s="2">
        <v>4187</v>
      </c>
      <c r="B188" s="1" t="str">
        <f>HYPERLINK("", "Công an xã Tú Nang tỉnh Sơn La")</f>
        <v>Công an xã Tú Nang tỉnh Sơn La</v>
      </c>
      <c r="C188" s="12" t="s">
        <v>228</v>
      </c>
      <c r="D188" s="13" t="s">
        <v>229</v>
      </c>
      <c r="F188" s="5"/>
      <c r="G188" s="5"/>
      <c r="H188" s="5"/>
      <c r="I188" s="2"/>
      <c r="J188" s="2"/>
      <c r="K188" s="2"/>
      <c r="L188" s="2"/>
      <c r="M188" s="2"/>
      <c r="N188" s="5"/>
      <c r="O188" s="5"/>
      <c r="P188" s="5"/>
      <c r="Q188" s="5"/>
    </row>
    <row r="189" spans="1:17" ht="30" customHeight="1" x14ac:dyDescent="0.25">
      <c r="A189" s="2">
        <v>4188</v>
      </c>
      <c r="B189" s="3" t="str">
        <f>HYPERLINK("https://sonla.gov.vn/thong-tin-tuyen-truyen-pho-bien-phap-luat/ban-tuyen-giao-tinh-uy-to-chuc-tuyen-truyen-pho-bien-giao-duc-phap-luat-tai-xa-tu-nang-778241", "UBND Ủy ban nhân dân xã Tú Nang tỉnh Sơn La")</f>
        <v>UBND Ủy ban nhân dân xã Tú Nang tỉnh Sơn La</v>
      </c>
      <c r="C189" s="12" t="s">
        <v>228</v>
      </c>
      <c r="F189" s="5"/>
      <c r="G189" s="5"/>
      <c r="H189" s="5"/>
      <c r="I189" s="2"/>
      <c r="J189" s="2"/>
      <c r="K189" s="2"/>
      <c r="L189" s="2"/>
      <c r="M189" s="2"/>
      <c r="N189" s="5"/>
      <c r="O189" s="5"/>
      <c r="P189" s="5"/>
      <c r="Q189" s="5"/>
    </row>
    <row r="190" spans="1:17" ht="30" customHeight="1" x14ac:dyDescent="0.25">
      <c r="A190" s="2">
        <v>4189</v>
      </c>
      <c r="B190" s="3" t="s">
        <v>39</v>
      </c>
      <c r="C190" s="14" t="s">
        <v>1</v>
      </c>
      <c r="D190" s="13" t="s">
        <v>229</v>
      </c>
      <c r="F190" s="5"/>
      <c r="G190" s="5"/>
      <c r="H190" s="5"/>
      <c r="I190" s="2"/>
      <c r="J190" s="2"/>
      <c r="K190" s="2"/>
      <c r="L190" s="2"/>
      <c r="M190" s="2"/>
      <c r="N190" s="5"/>
      <c r="O190" s="5"/>
      <c r="P190" s="5"/>
      <c r="Q190" s="5"/>
    </row>
    <row r="191" spans="1:17" ht="30" customHeight="1" x14ac:dyDescent="0.25">
      <c r="A191" s="2">
        <v>4190</v>
      </c>
      <c r="B191" s="3" t="str">
        <f>HYPERLINK("https://sonla.gov.vn/tin-chinh-tri/dong-chi-hoang-quoc-khanh-bi-thu-tinh-uy-chu-tich-ubnd-tinh-khao-sat-mo-hinh-kinh-te-tai-tai-ban-830103", "UBND Ủy ban nhân dân xã Lóng Phiêng tỉnh Sơn La")</f>
        <v>UBND Ủy ban nhân dân xã Lóng Phiêng tỉnh Sơn La</v>
      </c>
      <c r="C191" s="12" t="s">
        <v>228</v>
      </c>
      <c r="F191" s="5"/>
      <c r="G191" s="5"/>
      <c r="H191" s="5"/>
      <c r="I191" s="2"/>
      <c r="J191" s="2"/>
      <c r="K191" s="2"/>
      <c r="L191" s="2"/>
      <c r="M191" s="2"/>
      <c r="N191" s="5"/>
      <c r="O191" s="5"/>
      <c r="P191" s="5"/>
      <c r="Q191" s="5"/>
    </row>
    <row r="192" spans="1:17" ht="30" customHeight="1" x14ac:dyDescent="0.25">
      <c r="A192" s="2">
        <v>4191</v>
      </c>
      <c r="B192" s="3" t="str">
        <f>HYPERLINK("https://www.facebook.com/100072053905062", "Công an xã Phiêng Khoài tỉnh Sơn La")</f>
        <v>Công an xã Phiêng Khoài tỉnh Sơn La</v>
      </c>
      <c r="C192" s="12" t="s">
        <v>228</v>
      </c>
      <c r="D192" s="13" t="s">
        <v>229</v>
      </c>
      <c r="F192" s="5"/>
      <c r="G192" s="5"/>
      <c r="H192" s="5"/>
      <c r="I192" s="2"/>
      <c r="J192" s="2"/>
      <c r="K192" s="2"/>
      <c r="L192" s="2"/>
      <c r="M192" s="2"/>
      <c r="N192" s="5"/>
      <c r="O192" s="5"/>
      <c r="P192" s="5"/>
      <c r="Q192" s="5"/>
    </row>
    <row r="193" spans="1:17" ht="30" customHeight="1" x14ac:dyDescent="0.25">
      <c r="A193" s="2">
        <v>4192</v>
      </c>
      <c r="B193" s="3" t="str">
        <f>HYPERLINK("https://bacyen.sonla.gov.vn/SiteFolders/xalongphieng/5130/V%C4%83n%20b%E1%BA%A3n%202021/782-Gi%C3%A1%20d%E1%BB%8Bch%20v%E1%BB%A5%20m%C3%B4i%20tr%C6%B0%E1%BB%9Dng.pdf", "UBND Ủy ban nhân dân xã Phiêng Khoài tỉnh Sơn La")</f>
        <v>UBND Ủy ban nhân dân xã Phiêng Khoài tỉnh Sơn La</v>
      </c>
      <c r="C193" s="12" t="s">
        <v>228</v>
      </c>
      <c r="F193" s="5"/>
      <c r="G193" s="5"/>
      <c r="H193" s="5"/>
      <c r="I193" s="2"/>
      <c r="J193" s="2"/>
      <c r="K193" s="2"/>
      <c r="L193" s="2"/>
      <c r="M193" s="2"/>
      <c r="N193" s="5"/>
      <c r="O193" s="5"/>
      <c r="P193" s="5"/>
      <c r="Q193" s="5"/>
    </row>
    <row r="194" spans="1:17" ht="30" customHeight="1" x14ac:dyDescent="0.25">
      <c r="A194" s="2">
        <v>4193</v>
      </c>
      <c r="B194" s="3" t="s">
        <v>40</v>
      </c>
      <c r="C194" s="14" t="s">
        <v>1</v>
      </c>
      <c r="D194" s="13" t="s">
        <v>229</v>
      </c>
      <c r="F194" s="5"/>
      <c r="G194" s="5"/>
      <c r="H194" s="5"/>
      <c r="I194" s="2"/>
      <c r="J194" s="2"/>
      <c r="K194" s="2"/>
      <c r="L194" s="2"/>
      <c r="M194" s="2"/>
      <c r="N194" s="5"/>
      <c r="O194" s="5"/>
      <c r="P194" s="5"/>
      <c r="Q194" s="5"/>
    </row>
    <row r="195" spans="1:17" ht="30" customHeight="1" x14ac:dyDescent="0.25">
      <c r="A195" s="2">
        <v>4194</v>
      </c>
      <c r="B195" s="3" t="str">
        <f>HYPERLINK("https://sonla.gov.vn/tin-chinh-tri/dong-chi-chu-tich-ubnd-huyen-yen-chau-lam-viec-tai-xa-chieng-tuong-825999", "UBND Ủy ban nhân dân xã Chiềng Tương tỉnh Sơn La")</f>
        <v>UBND Ủy ban nhân dân xã Chiềng Tương tỉnh Sơn La</v>
      </c>
      <c r="C195" s="12" t="s">
        <v>228</v>
      </c>
      <c r="F195" s="5"/>
      <c r="G195" s="5"/>
      <c r="H195" s="5"/>
      <c r="I195" s="2"/>
      <c r="J195" s="2"/>
      <c r="K195" s="2"/>
      <c r="L195" s="2"/>
      <c r="M195" s="2"/>
      <c r="N195" s="5"/>
      <c r="O195" s="5"/>
      <c r="P195" s="5"/>
      <c r="Q195" s="5"/>
    </row>
    <row r="196" spans="1:17" ht="30" customHeight="1" x14ac:dyDescent="0.25">
      <c r="A196" s="2">
        <v>4195</v>
      </c>
      <c r="B196" s="3" t="s">
        <v>41</v>
      </c>
      <c r="C196" s="14" t="s">
        <v>1</v>
      </c>
      <c r="D196" s="13" t="s">
        <v>229</v>
      </c>
      <c r="F196" s="5"/>
      <c r="G196" s="5"/>
      <c r="H196" s="5"/>
      <c r="I196" s="2"/>
      <c r="J196" s="2"/>
      <c r="K196" s="2"/>
      <c r="L196" s="2"/>
      <c r="M196" s="2"/>
      <c r="N196" s="5"/>
      <c r="O196" s="5"/>
      <c r="P196" s="5"/>
      <c r="Q196" s="5"/>
    </row>
    <row r="197" spans="1:17" ht="30" customHeight="1" x14ac:dyDescent="0.25">
      <c r="A197" s="2">
        <v>4196</v>
      </c>
      <c r="B197" s="3" t="str">
        <f>HYPERLINK("https://sonla.gov.vn/thong-tin-tu-so-nganh-dia-phuong/ngay-hoi-dai-doan-ket-toan-dan-toc-tai-tieu-khu-17-thi-tran-hat-lot-893162", "UBND Ủy ban nhân dân thị trấn Hát Lót tỉnh Sơn La")</f>
        <v>UBND Ủy ban nhân dân thị trấn Hát Lót tỉnh Sơn La</v>
      </c>
      <c r="C197" s="12" t="s">
        <v>228</v>
      </c>
      <c r="F197" s="5"/>
      <c r="G197" s="5"/>
      <c r="H197" s="5"/>
      <c r="I197" s="2"/>
      <c r="J197" s="2"/>
      <c r="K197" s="2"/>
      <c r="L197" s="2"/>
      <c r="M197" s="2"/>
      <c r="N197" s="5"/>
      <c r="O197" s="5"/>
      <c r="P197" s="5"/>
      <c r="Q197" s="5"/>
    </row>
    <row r="198" spans="1:17" ht="30" customHeight="1" x14ac:dyDescent="0.25">
      <c r="A198" s="2">
        <v>4197</v>
      </c>
      <c r="B198" s="3" t="s">
        <v>42</v>
      </c>
      <c r="C198" s="14" t="s">
        <v>1</v>
      </c>
      <c r="D198" s="13" t="s">
        <v>229</v>
      </c>
      <c r="F198" s="5"/>
      <c r="G198" s="5"/>
      <c r="H198" s="5"/>
      <c r="I198" s="2"/>
      <c r="J198" s="2"/>
      <c r="K198" s="2"/>
      <c r="L198" s="2"/>
      <c r="M198" s="2"/>
      <c r="N198" s="5"/>
      <c r="O198" s="5"/>
      <c r="P198" s="5"/>
      <c r="Q198" s="5"/>
    </row>
    <row r="199" spans="1:17" ht="30" customHeight="1" x14ac:dyDescent="0.25">
      <c r="A199" s="2">
        <v>4198</v>
      </c>
      <c r="B199" s="3" t="str">
        <f>HYPERLINK("https://sonla.gov.vn/4/469/61721/550610/tin-chinh-tri/dai-hoi-dang-bo-xa-chieng-sung-khoa-xxii-nhiem-ky-2020-2025", "UBND Ủy ban nhân dân xã Chiềng Sung tỉnh Sơn La")</f>
        <v>UBND Ủy ban nhân dân xã Chiềng Sung tỉnh Sơn La</v>
      </c>
      <c r="C199" s="12" t="s">
        <v>228</v>
      </c>
      <c r="F199" s="5"/>
      <c r="G199" s="5"/>
      <c r="H199" s="5"/>
      <c r="I199" s="2"/>
      <c r="J199" s="2"/>
      <c r="K199" s="2"/>
      <c r="L199" s="2"/>
      <c r="M199" s="2"/>
      <c r="N199" s="5"/>
      <c r="O199" s="5"/>
      <c r="P199" s="5"/>
      <c r="Q199" s="5"/>
    </row>
    <row r="200" spans="1:17" ht="30" customHeight="1" x14ac:dyDescent="0.25">
      <c r="A200" s="2">
        <v>4199</v>
      </c>
      <c r="B200" s="1" t="str">
        <f>HYPERLINK("https://www.facebook.com/profile.php?id=100072178116819", "Công an xã Mường Bằng tỉnh Sơn La")</f>
        <v>Công an xã Mường Bằng tỉnh Sơn La</v>
      </c>
      <c r="C200" s="12" t="s">
        <v>228</v>
      </c>
      <c r="D200" s="13" t="s">
        <v>229</v>
      </c>
      <c r="F200" s="5"/>
      <c r="G200" s="5"/>
      <c r="H200" s="5"/>
      <c r="I200" s="2"/>
      <c r="J200" s="2"/>
      <c r="K200" s="2"/>
      <c r="L200" s="2"/>
      <c r="M200" s="2"/>
      <c r="N200" s="5"/>
      <c r="O200" s="5"/>
      <c r="P200" s="5"/>
      <c r="Q200" s="5"/>
    </row>
    <row r="201" spans="1:17" ht="30" customHeight="1" x14ac:dyDescent="0.25">
      <c r="A201" s="2">
        <v>4200</v>
      </c>
      <c r="B201" s="3" t="str">
        <f>HYPERLINK("https://sonla.gov.vn/tin-kinh-te/dong-chi-pho-chu-tich-ubnd-tinh-doi-thoai-voi-nhan-dan-xa-muong-lum-huyen-yen-chau-892179", "UBND Ủy ban nhân dân xã Mường Bằng tỉnh Sơn La")</f>
        <v>UBND Ủy ban nhân dân xã Mường Bằng tỉnh Sơn La</v>
      </c>
      <c r="C201" s="12" t="s">
        <v>228</v>
      </c>
      <c r="F201" s="5"/>
      <c r="G201" s="5"/>
      <c r="H201" s="5"/>
      <c r="I201" s="2"/>
      <c r="J201" s="2"/>
      <c r="K201" s="2"/>
      <c r="L201" s="2"/>
      <c r="M201" s="2"/>
      <c r="N201" s="5"/>
      <c r="O201" s="5"/>
      <c r="P201" s="5"/>
      <c r="Q201" s="5"/>
    </row>
    <row r="202" spans="1:17" ht="30" customHeight="1" x14ac:dyDescent="0.25">
      <c r="A202" s="2">
        <v>4201</v>
      </c>
      <c r="B202" s="3" t="str">
        <f>HYPERLINK("https://www.facebook.com/p/C%C3%B4ng-an-x%C3%A3-Chi%E1%BB%81ng-Ch%C4%83n-Mai-S%C6%A1n-100069762937696/", "Công an xã Chiềng Chăn tỉnh Sơn La")</f>
        <v>Công an xã Chiềng Chăn tỉnh Sơn La</v>
      </c>
      <c r="C202" s="12" t="s">
        <v>228</v>
      </c>
      <c r="D202" s="13" t="s">
        <v>229</v>
      </c>
      <c r="F202" s="5"/>
      <c r="G202" s="5"/>
      <c r="H202" s="5"/>
      <c r="I202" s="2"/>
      <c r="J202" s="2"/>
      <c r="K202" s="2"/>
      <c r="L202" s="2"/>
      <c r="M202" s="2"/>
      <c r="N202" s="5"/>
      <c r="O202" s="5"/>
      <c r="P202" s="5"/>
      <c r="Q202" s="5"/>
    </row>
    <row r="203" spans="1:17" ht="30" customHeight="1" x14ac:dyDescent="0.25">
      <c r="A203" s="2">
        <v>4202</v>
      </c>
      <c r="B203" s="3" t="str">
        <f>HYPERLINK("https://sonla.gov.vn/thong-tin-tu-so-nganh-dia-phuong/dong-chi-bi-thu-huyen-uy-du-ngay-hoi-dai-doan-ket-tai-ban-tong-tai-b-xa-chieng-chan-892857", "UBND Ủy ban nhân dân xã Chiềng Chăn tỉnh Sơn La")</f>
        <v>UBND Ủy ban nhân dân xã Chiềng Chăn tỉnh Sơn La</v>
      </c>
      <c r="C203" s="12" t="s">
        <v>228</v>
      </c>
      <c r="F203" s="5"/>
      <c r="G203" s="5"/>
      <c r="H203" s="5"/>
      <c r="I203" s="2"/>
      <c r="J203" s="2"/>
      <c r="K203" s="2"/>
      <c r="L203" s="2"/>
      <c r="M203" s="2"/>
      <c r="N203" s="5"/>
      <c r="O203" s="5"/>
      <c r="P203" s="5"/>
      <c r="Q203" s="5"/>
    </row>
    <row r="204" spans="1:17" ht="30" customHeight="1" x14ac:dyDescent="0.25">
      <c r="A204" s="2">
        <v>4203</v>
      </c>
      <c r="B204" s="1" t="str">
        <f>HYPERLINK("https://www.facebook.com/profile.php?id=100069419119778", "Công an xã Mương Chanh tỉnh Sơn La")</f>
        <v>Công an xã Mương Chanh tỉnh Sơn La</v>
      </c>
      <c r="C204" s="12" t="s">
        <v>228</v>
      </c>
      <c r="D204" s="13" t="s">
        <v>229</v>
      </c>
      <c r="F204" s="5"/>
      <c r="G204" s="5"/>
      <c r="H204" s="5"/>
      <c r="I204" s="2"/>
      <c r="J204" s="2"/>
      <c r="K204" s="2"/>
      <c r="L204" s="2"/>
      <c r="M204" s="2"/>
      <c r="N204" s="5"/>
      <c r="O204" s="5"/>
      <c r="P204" s="5"/>
      <c r="Q204" s="5"/>
    </row>
    <row r="205" spans="1:17" ht="30" customHeight="1" x14ac:dyDescent="0.25">
      <c r="A205" s="2">
        <v>4204</v>
      </c>
      <c r="B205" s="3" t="str">
        <f>HYPERLINK("https://sonla.gov.vn/hoi-dong-nhan-dan-tinh/danh-sach-thuong-truc-hdnd-tinh-son-la-khoa-xiv-nhiem-ky-2016-2021-478330", "UBND Ủy ban nhân dân xã Mương Chanh tỉnh Sơn La")</f>
        <v>UBND Ủy ban nhân dân xã Mương Chanh tỉnh Sơn La</v>
      </c>
      <c r="C205" s="12" t="s">
        <v>228</v>
      </c>
      <c r="F205" s="5"/>
      <c r="G205" s="5"/>
      <c r="H205" s="5"/>
      <c r="I205" s="2"/>
      <c r="J205" s="2"/>
      <c r="K205" s="2"/>
      <c r="L205" s="2"/>
      <c r="M205" s="2"/>
      <c r="N205" s="5"/>
      <c r="O205" s="5"/>
      <c r="P205" s="5"/>
      <c r="Q205" s="5"/>
    </row>
    <row r="206" spans="1:17" ht="30" customHeight="1" x14ac:dyDescent="0.25">
      <c r="A206" s="2">
        <v>4205</v>
      </c>
      <c r="B206" s="3" t="s">
        <v>43</v>
      </c>
      <c r="C206" s="14" t="s">
        <v>1</v>
      </c>
      <c r="D206" s="13"/>
      <c r="F206" s="5"/>
      <c r="G206" s="5"/>
      <c r="H206" s="5"/>
      <c r="I206" s="2"/>
      <c r="J206" s="2"/>
      <c r="K206" s="2"/>
      <c r="L206" s="2"/>
      <c r="M206" s="2"/>
      <c r="N206" s="5"/>
      <c r="O206" s="5"/>
      <c r="P206" s="5"/>
      <c r="Q206" s="5"/>
    </row>
    <row r="207" spans="1:17" ht="30" customHeight="1" x14ac:dyDescent="0.25">
      <c r="A207" s="2">
        <v>4206</v>
      </c>
      <c r="B207" s="3" t="str">
        <f>HYPERLINK("https://sonla.gov.vn/dai-hoi-dai-bieu-cac-dan-toc-thieu-so-tinh-son-la-lan-ii-nam-2014/xa-chieng-ban-phat-huy-vai-tro-cua-uy-ban-mat-tran-to-quoc-trong-thuc-hien-chuong-trinh-muc-tieu-475140", "UBND Ủy ban nhân dân xã Chiềng Ban tỉnh Sơn La")</f>
        <v>UBND Ủy ban nhân dân xã Chiềng Ban tỉnh Sơn La</v>
      </c>
      <c r="C207" s="12" t="s">
        <v>228</v>
      </c>
      <c r="F207" s="5"/>
      <c r="G207" s="5"/>
      <c r="H207" s="5"/>
      <c r="I207" s="2"/>
      <c r="J207" s="2"/>
      <c r="K207" s="2"/>
      <c r="L207" s="2"/>
      <c r="M207" s="2"/>
      <c r="N207" s="5"/>
      <c r="O207" s="5"/>
      <c r="P207" s="5"/>
      <c r="Q207" s="5"/>
    </row>
    <row r="208" spans="1:17" ht="30" customHeight="1" x14ac:dyDescent="0.25">
      <c r="A208" s="2">
        <v>4207</v>
      </c>
      <c r="B208" s="3" t="str">
        <f>HYPERLINK("https://www.facebook.com/100072269261381", "Công an xã Chiềng Mung tỉnh Sơn La")</f>
        <v>Công an xã Chiềng Mung tỉnh Sơn La</v>
      </c>
      <c r="C208" s="12" t="s">
        <v>228</v>
      </c>
      <c r="D208" s="13" t="s">
        <v>229</v>
      </c>
      <c r="F208" s="5"/>
      <c r="G208" s="5"/>
      <c r="H208" s="5"/>
      <c r="I208" s="2"/>
      <c r="J208" s="2"/>
      <c r="K208" s="2"/>
      <c r="L208" s="2"/>
      <c r="M208" s="2"/>
      <c r="N208" s="5"/>
      <c r="O208" s="5"/>
      <c r="P208" s="5"/>
      <c r="Q208" s="5"/>
    </row>
    <row r="209" spans="1:17" ht="30" customHeight="1" x14ac:dyDescent="0.25">
      <c r="A209" s="2">
        <v>4208</v>
      </c>
      <c r="B209" s="3" t="str">
        <f>HYPERLINK("https://sonla.gov.vn/tin-chinh-tri/chu-tich-hdnd-huyen-doi-thoai-voi-nhan-dan-cum-xa-chieng-ban-chieng-mung-hat-lot-muong-bon-737500", "UBND Ủy ban nhân dân xã Chiềng Mung tỉnh Sơn La")</f>
        <v>UBND Ủy ban nhân dân xã Chiềng Mung tỉnh Sơn La</v>
      </c>
      <c r="C209" s="12" t="s">
        <v>228</v>
      </c>
      <c r="F209" s="5"/>
      <c r="G209" s="5"/>
      <c r="H209" s="5"/>
      <c r="I209" s="2"/>
      <c r="J209" s="2"/>
      <c r="K209" s="2"/>
      <c r="L209" s="2"/>
      <c r="M209" s="2"/>
      <c r="N209" s="5"/>
      <c r="O209" s="5"/>
      <c r="P209" s="5"/>
      <c r="Q209" s="5"/>
    </row>
    <row r="210" spans="1:17" ht="30" customHeight="1" x14ac:dyDescent="0.25">
      <c r="A210" s="2">
        <v>4209</v>
      </c>
      <c r="B210" s="1" t="str">
        <f>HYPERLINK("", "Công an xã Mường Bon tỉnh Sơn La")</f>
        <v>Công an xã Mường Bon tỉnh Sơn La</v>
      </c>
      <c r="C210" s="12" t="s">
        <v>228</v>
      </c>
      <c r="D210" s="13" t="s">
        <v>229</v>
      </c>
      <c r="F210" s="5"/>
      <c r="G210" s="5"/>
      <c r="H210" s="5"/>
      <c r="I210" s="2"/>
      <c r="J210" s="2"/>
      <c r="K210" s="2"/>
      <c r="L210" s="2"/>
      <c r="M210" s="2"/>
      <c r="N210" s="5"/>
      <c r="O210" s="5"/>
      <c r="P210" s="5"/>
      <c r="Q210" s="5"/>
    </row>
    <row r="211" spans="1:17" ht="30" customHeight="1" x14ac:dyDescent="0.25">
      <c r="A211" s="2">
        <v>4210</v>
      </c>
      <c r="B211" s="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Bon tỉnh Sơn La")</f>
        <v>UBND Ủy ban nhân dân xã Mường Bon tỉnh Sơn La</v>
      </c>
      <c r="C211" s="12" t="s">
        <v>228</v>
      </c>
      <c r="F211" s="5"/>
      <c r="G211" s="5"/>
      <c r="H211" s="5"/>
      <c r="I211" s="2"/>
      <c r="J211" s="2"/>
      <c r="K211" s="2"/>
      <c r="L211" s="2"/>
      <c r="M211" s="2"/>
      <c r="N211" s="5"/>
      <c r="O211" s="5"/>
      <c r="P211" s="5"/>
      <c r="Q211" s="5"/>
    </row>
    <row r="212" spans="1:17" ht="30" customHeight="1" x14ac:dyDescent="0.25">
      <c r="A212" s="2">
        <v>4211</v>
      </c>
      <c r="B212" s="3" t="s">
        <v>44</v>
      </c>
      <c r="C212" s="14" t="s">
        <v>1</v>
      </c>
      <c r="D212" s="13" t="s">
        <v>229</v>
      </c>
      <c r="F212" s="5"/>
      <c r="G212" s="5"/>
      <c r="H212" s="5"/>
      <c r="I212" s="2"/>
      <c r="J212" s="2"/>
      <c r="K212" s="2"/>
      <c r="L212" s="2"/>
      <c r="M212" s="2"/>
      <c r="N212" s="5"/>
      <c r="O212" s="5"/>
      <c r="P212" s="5"/>
      <c r="Q212" s="5"/>
    </row>
    <row r="213" spans="1:17" ht="30" customHeight="1" x14ac:dyDescent="0.25">
      <c r="A213" s="2">
        <v>4212</v>
      </c>
      <c r="B213" s="3" t="str">
        <f>HYPERLINK("https://sonla.gov.vn/dai-hoi-dai-bieu-cac-dan-toc-thieu-so-tinh-son-la-lan-ii-nam-2014/xa-chieng-ban-phat-huy-vai-tro-cua-uy-ban-mat-tran-to-quoc-trong-thuc-hien-chuong-trinh-muc-tieu-475140", "UBND Ủy ban nhân dân xã Chiềng Chung tỉnh Sơn La")</f>
        <v>UBND Ủy ban nhân dân xã Chiềng Chung tỉnh Sơn La</v>
      </c>
      <c r="C213" s="12" t="s">
        <v>228</v>
      </c>
      <c r="F213" s="5"/>
      <c r="G213" s="5"/>
      <c r="H213" s="5"/>
      <c r="I213" s="2"/>
      <c r="J213" s="2"/>
      <c r="K213" s="2"/>
      <c r="L213" s="2"/>
      <c r="M213" s="2"/>
      <c r="N213" s="5"/>
      <c r="O213" s="5"/>
      <c r="P213" s="5"/>
      <c r="Q213" s="5"/>
    </row>
    <row r="214" spans="1:17" ht="30" customHeight="1" x14ac:dyDescent="0.25">
      <c r="A214" s="2">
        <v>4213</v>
      </c>
      <c r="B214" s="3" t="s">
        <v>45</v>
      </c>
      <c r="C214" s="14" t="s">
        <v>1</v>
      </c>
      <c r="D214" s="13" t="s">
        <v>229</v>
      </c>
      <c r="F214" s="5"/>
      <c r="G214" s="5"/>
      <c r="H214" s="5"/>
      <c r="I214" s="2"/>
      <c r="J214" s="2"/>
      <c r="K214" s="2"/>
      <c r="L214" s="2"/>
      <c r="M214" s="2"/>
      <c r="N214" s="5"/>
      <c r="O214" s="5"/>
      <c r="P214" s="5"/>
      <c r="Q214" s="5"/>
    </row>
    <row r="215" spans="1:17" ht="30" customHeight="1" x14ac:dyDescent="0.25">
      <c r="A215" s="2">
        <v>4214</v>
      </c>
      <c r="B215" s="3" t="str">
        <f>HYPERLINK("https://bacyen.sonla.gov.vn/1396/44329/80414/hoi-lien-hiep-phu-nu-xa-chieng-mai", "UBND Ủy ban nhân dân xã Chiềng Mai tỉnh Sơn La")</f>
        <v>UBND Ủy ban nhân dân xã Chiềng Mai tỉnh Sơn La</v>
      </c>
      <c r="C215" s="12" t="s">
        <v>228</v>
      </c>
      <c r="F215" s="5"/>
      <c r="G215" s="5"/>
      <c r="H215" s="5"/>
      <c r="I215" s="2"/>
      <c r="J215" s="2"/>
      <c r="K215" s="2"/>
      <c r="L215" s="2"/>
      <c r="M215" s="2"/>
      <c r="N215" s="5"/>
      <c r="O215" s="5"/>
      <c r="P215" s="5"/>
      <c r="Q215" s="5"/>
    </row>
    <row r="216" spans="1:17" ht="30" customHeight="1" x14ac:dyDescent="0.25">
      <c r="A216" s="2">
        <v>4215</v>
      </c>
      <c r="B216" s="3" t="s">
        <v>46</v>
      </c>
      <c r="C216" s="14" t="s">
        <v>1</v>
      </c>
      <c r="D216" s="13" t="s">
        <v>229</v>
      </c>
      <c r="F216" s="5"/>
      <c r="G216" s="5"/>
      <c r="H216" s="5"/>
      <c r="I216" s="2"/>
      <c r="J216" s="2"/>
      <c r="K216" s="2"/>
      <c r="L216" s="2"/>
      <c r="M216" s="2"/>
      <c r="N216" s="5"/>
      <c r="O216" s="5"/>
      <c r="P216" s="5"/>
      <c r="Q216" s="5"/>
    </row>
    <row r="217" spans="1:17" ht="30" customHeight="1" x14ac:dyDescent="0.25">
      <c r="A217" s="2">
        <v>4216</v>
      </c>
      <c r="B217" s="3" t="str">
        <f>HYPERLINK("https://sonla.gov.vn/4/469/61723/636649/tin-kinh-te/thu-tuong-chinh-phu-tham-mo-hinh-nong-nghiep-tai-huyen-mai-son", "UBND Ủy ban nhân dân xã Hát Lót tỉnh Sơn La")</f>
        <v>UBND Ủy ban nhân dân xã Hát Lót tỉnh Sơn La</v>
      </c>
      <c r="C217" s="12" t="s">
        <v>228</v>
      </c>
      <c r="F217" s="5"/>
      <c r="G217" s="5"/>
      <c r="H217" s="5"/>
      <c r="I217" s="2"/>
      <c r="J217" s="2"/>
      <c r="K217" s="2"/>
      <c r="L217" s="2"/>
      <c r="M217" s="2"/>
      <c r="N217" s="5"/>
      <c r="O217" s="5"/>
      <c r="P217" s="5"/>
      <c r="Q217" s="5"/>
    </row>
    <row r="218" spans="1:17" ht="30" customHeight="1" x14ac:dyDescent="0.25">
      <c r="A218" s="2">
        <v>4217</v>
      </c>
      <c r="B218" s="1" t="str">
        <f>HYPERLINK("https://www.facebook.com/profile.php?id=100069664238065", "Công an xã Nà Pó tỉnh Sơn La")</f>
        <v>Công an xã Nà Pó tỉnh Sơn La</v>
      </c>
      <c r="C218" s="12" t="s">
        <v>228</v>
      </c>
      <c r="D218" s="13" t="s">
        <v>229</v>
      </c>
      <c r="F218" s="5"/>
      <c r="G218" s="5"/>
      <c r="H218" s="5"/>
      <c r="I218" s="2"/>
      <c r="J218" s="2"/>
      <c r="K218" s="2"/>
      <c r="L218" s="2"/>
      <c r="M218" s="2"/>
      <c r="N218" s="5"/>
      <c r="O218" s="5"/>
      <c r="P218" s="5"/>
      <c r="Q218" s="5"/>
    </row>
    <row r="219" spans="1:17" ht="30" customHeight="1" x14ac:dyDescent="0.25">
      <c r="A219" s="2">
        <v>4218</v>
      </c>
      <c r="B219" s="3" t="str">
        <f>HYPERLINK("https://stttt.dienbien.gov.vn/vi/about/danh-sach-nguoi-phat-ngon-tinh-dien-bien-nam-2018.html", "UBND Ủy ban nhân dân xã Nà Pó tỉnh Sơn La")</f>
        <v>UBND Ủy ban nhân dân xã Nà Pó tỉnh Sơn La</v>
      </c>
      <c r="C219" s="12" t="s">
        <v>228</v>
      </c>
      <c r="F219" s="5"/>
      <c r="G219" s="5"/>
      <c r="H219" s="5"/>
      <c r="I219" s="2"/>
      <c r="J219" s="2"/>
      <c r="K219" s="2"/>
      <c r="L219" s="2"/>
      <c r="M219" s="2"/>
      <c r="N219" s="5"/>
      <c r="O219" s="5"/>
      <c r="P219" s="5"/>
      <c r="Q219" s="5"/>
    </row>
    <row r="220" spans="1:17" ht="30" customHeight="1" x14ac:dyDescent="0.25">
      <c r="A220" s="2">
        <v>4219</v>
      </c>
      <c r="B220" s="1" t="str">
        <f>HYPERLINK("", "Công an xã Cò Nòi tỉnh Sơn La")</f>
        <v>Công an xã Cò Nòi tỉnh Sơn La</v>
      </c>
      <c r="C220" s="12" t="s">
        <v>228</v>
      </c>
      <c r="D220" s="13"/>
      <c r="F220" s="5"/>
      <c r="G220" s="5"/>
      <c r="H220" s="5"/>
      <c r="I220" s="2"/>
      <c r="J220" s="2"/>
      <c r="K220" s="2"/>
      <c r="L220" s="2"/>
      <c r="M220" s="2"/>
      <c r="N220" s="5"/>
      <c r="O220" s="5"/>
      <c r="P220" s="5"/>
      <c r="Q220" s="5"/>
    </row>
    <row r="221" spans="1:17" ht="30" customHeight="1" x14ac:dyDescent="0.25">
      <c r="A221" s="2">
        <v>4220</v>
      </c>
      <c r="B221" s="3" t="str">
        <f>HYPERLINK("https://sonla.gov.vn/tin-van-hoa-xa-hoi/dong-chi-chu-tich-ubnd-huyen-du-ngay-hoi-dai-doan-ket-toan-dan-toc-tai-ban-me-lech-xa-co-noi-735712", "UBND Ủy ban nhân dân xã Cò Nòi tỉnh Sơn La")</f>
        <v>UBND Ủy ban nhân dân xã Cò Nòi tỉnh Sơn La</v>
      </c>
      <c r="C221" s="12" t="s">
        <v>228</v>
      </c>
      <c r="F221" s="5"/>
      <c r="G221" s="5"/>
      <c r="H221" s="5"/>
      <c r="I221" s="2"/>
      <c r="J221" s="2"/>
      <c r="K221" s="2"/>
      <c r="L221" s="2"/>
      <c r="M221" s="2"/>
      <c r="N221" s="5"/>
      <c r="O221" s="5"/>
      <c r="P221" s="5"/>
      <c r="Q221" s="5"/>
    </row>
    <row r="222" spans="1:17" ht="30" customHeight="1" x14ac:dyDescent="0.25">
      <c r="A222" s="2">
        <v>4221</v>
      </c>
      <c r="B222" s="3" t="s">
        <v>47</v>
      </c>
      <c r="C222" s="14" t="s">
        <v>1</v>
      </c>
      <c r="D222" s="13" t="s">
        <v>229</v>
      </c>
      <c r="F222" s="5"/>
      <c r="G222" s="5"/>
      <c r="H222" s="5"/>
      <c r="I222" s="2"/>
      <c r="J222" s="2"/>
      <c r="K222" s="2"/>
      <c r="L222" s="2"/>
      <c r="M222" s="2"/>
      <c r="N222" s="5"/>
      <c r="O222" s="5"/>
      <c r="P222" s="5"/>
      <c r="Q222" s="5"/>
    </row>
    <row r="223" spans="1:17" ht="30" customHeight="1" x14ac:dyDescent="0.25">
      <c r="A223" s="2">
        <v>4222</v>
      </c>
      <c r="B223" s="3" t="str">
        <f>HYPERLINK("https://sonla.gov.vn/thong-tin-tu-so-nganh-dia-phuong/trung-uong-doan-tham-tang-qua-cho-nhan-dan-bi-anh-huong-do-mua-lu-xa-chieng-noi-huyen-mai-son-825904", "UBND Ủy ban nhân dân xã Chiềng Nơi tỉnh Sơn La")</f>
        <v>UBND Ủy ban nhân dân xã Chiềng Nơi tỉnh Sơn La</v>
      </c>
      <c r="C223" s="12" t="s">
        <v>228</v>
      </c>
      <c r="F223" s="5"/>
      <c r="G223" s="5"/>
      <c r="H223" s="5"/>
      <c r="I223" s="2"/>
      <c r="J223" s="2"/>
      <c r="K223" s="2"/>
      <c r="L223" s="2"/>
      <c r="M223" s="2"/>
      <c r="N223" s="5"/>
      <c r="O223" s="5"/>
      <c r="P223" s="5"/>
      <c r="Q223" s="5"/>
    </row>
    <row r="224" spans="1:17" ht="30" customHeight="1" x14ac:dyDescent="0.25">
      <c r="A224" s="2">
        <v>4223</v>
      </c>
      <c r="B224" s="3" t="str">
        <f>HYPERLINK("https://www.facebook.com/p/C%C3%B4ng-an-x%C3%A3-Phi%C3%AAng-C%E1%BA%B1m-huy%E1%BB%87n-Mai-S%C6%A1n-t%E1%BB%89nh-S%C6%A1n-La-100081656375955/", "Công an xã Phiêng Cằm tỉnh Sơn La")</f>
        <v>Công an xã Phiêng Cằm tỉnh Sơn La</v>
      </c>
      <c r="C224" s="12" t="s">
        <v>228</v>
      </c>
      <c r="D224" s="13" t="s">
        <v>229</v>
      </c>
      <c r="F224" s="5"/>
      <c r="G224" s="5"/>
      <c r="H224" s="5"/>
      <c r="I224" s="2"/>
      <c r="J224" s="2"/>
      <c r="K224" s="2"/>
      <c r="L224" s="2"/>
      <c r="M224" s="2"/>
      <c r="N224" s="5"/>
      <c r="O224" s="5"/>
      <c r="P224" s="5"/>
      <c r="Q224" s="5"/>
    </row>
    <row r="225" spans="1:17" ht="30" customHeight="1" x14ac:dyDescent="0.25">
      <c r="A225" s="2">
        <v>4224</v>
      </c>
      <c r="B225" s="3" t="str">
        <f>HYPERLINK("https://sonla.gov.vn/4/469/63579/560147/thong-tin-tu-so-nganh-dia-phuong/dong-chi-cha-a-cua-truong-ban-dan-van-tinh-uy-son-la-lam-viec-tai-ban-long-hom-xa-phieng-cam-huy", "UBND Ủy ban nhân dân xã Phiêng Cằm tỉnh Sơn La")</f>
        <v>UBND Ủy ban nhân dân xã Phiêng Cằm tỉnh Sơn La</v>
      </c>
      <c r="C225" s="12" t="s">
        <v>228</v>
      </c>
      <c r="F225" s="5"/>
      <c r="G225" s="5"/>
      <c r="H225" s="5"/>
      <c r="I225" s="2"/>
      <c r="J225" s="2"/>
      <c r="K225" s="2"/>
      <c r="L225" s="2"/>
      <c r="M225" s="2"/>
      <c r="N225" s="5"/>
      <c r="O225" s="5"/>
      <c r="P225" s="5"/>
      <c r="Q225" s="5"/>
    </row>
    <row r="226" spans="1:17" ht="30" customHeight="1" x14ac:dyDescent="0.25">
      <c r="A226" s="2">
        <v>4225</v>
      </c>
      <c r="B226" s="3" t="s">
        <v>48</v>
      </c>
      <c r="C226" s="14" t="s">
        <v>1</v>
      </c>
      <c r="D226" s="13" t="s">
        <v>229</v>
      </c>
      <c r="F226" s="5"/>
      <c r="G226" s="5"/>
      <c r="H226" s="5"/>
      <c r="I226" s="2"/>
      <c r="J226" s="2"/>
      <c r="K226" s="2"/>
      <c r="L226" s="2"/>
      <c r="M226" s="2"/>
      <c r="N226" s="5"/>
      <c r="O226" s="5"/>
      <c r="P226" s="5"/>
      <c r="Q226" s="5"/>
    </row>
    <row r="227" spans="1:17" ht="30" customHeight="1" x14ac:dyDescent="0.25">
      <c r="A227" s="2">
        <v>4226</v>
      </c>
      <c r="B227" s="3" t="str">
        <f>HYPERLINK("http://chiengsonmocchau.sonla.gov.vn/index.php?module=tochuc&amp;act=view&amp;id=17", "UBND Ủy ban nhân dân xã Chiềng Dong tỉnh Sơn La")</f>
        <v>UBND Ủy ban nhân dân xã Chiềng Dong tỉnh Sơn La</v>
      </c>
      <c r="C227" s="12" t="s">
        <v>228</v>
      </c>
      <c r="F227" s="5"/>
      <c r="G227" s="5"/>
      <c r="H227" s="5"/>
      <c r="I227" s="2"/>
      <c r="J227" s="2"/>
      <c r="K227" s="2"/>
      <c r="L227" s="2"/>
      <c r="M227" s="2"/>
      <c r="N227" s="5"/>
      <c r="O227" s="5"/>
      <c r="P227" s="5"/>
      <c r="Q227" s="5"/>
    </row>
    <row r="228" spans="1:17" ht="30" customHeight="1" x14ac:dyDescent="0.25">
      <c r="A228" s="2">
        <v>4227</v>
      </c>
      <c r="B228" s="3" t="str">
        <f>HYPERLINK("https://www.facebook.com/100068616713485", "Công an xã Chiềng Kheo tỉnh Sơn La")</f>
        <v>Công an xã Chiềng Kheo tỉnh Sơn La</v>
      </c>
      <c r="C228" s="12" t="s">
        <v>228</v>
      </c>
      <c r="D228" s="13" t="s">
        <v>229</v>
      </c>
      <c r="F228" s="5"/>
      <c r="G228" s="5"/>
      <c r="H228" s="5"/>
      <c r="I228" s="2"/>
      <c r="J228" s="2"/>
      <c r="K228" s="2"/>
      <c r="L228" s="2"/>
      <c r="M228" s="2"/>
      <c r="N228" s="5"/>
      <c r="O228" s="5"/>
      <c r="P228" s="5"/>
      <c r="Q228" s="5"/>
    </row>
    <row r="229" spans="1:17" ht="30" customHeight="1" x14ac:dyDescent="0.25">
      <c r="A229" s="2">
        <v>4228</v>
      </c>
      <c r="B229" s="3" t="str">
        <f>HYPERLINK("https://bacyen.sonla.gov.vn/1394/44065/77776/654995/chinh-tri/ngay-23-thang-10-nam-2022-xa-chieng-kheo-to-chuc-bau-tin-nhiem-truong-ban-pho-ban-nhiem-ky-2023-", "UBND Ủy ban nhân dân xã Chiềng Kheo tỉnh Sơn La")</f>
        <v>UBND Ủy ban nhân dân xã Chiềng Kheo tỉnh Sơn La</v>
      </c>
      <c r="C229" s="12" t="s">
        <v>228</v>
      </c>
      <c r="F229" s="5"/>
      <c r="G229" s="5"/>
      <c r="H229" s="5"/>
      <c r="I229" s="2"/>
      <c r="J229" s="2"/>
      <c r="K229" s="2"/>
      <c r="L229" s="2"/>
      <c r="M229" s="2"/>
      <c r="N229" s="5"/>
      <c r="O229" s="5"/>
      <c r="P229" s="5"/>
      <c r="Q229" s="5"/>
    </row>
    <row r="230" spans="1:17" ht="30" customHeight="1" x14ac:dyDescent="0.25">
      <c r="A230" s="2">
        <v>4229</v>
      </c>
      <c r="B230" s="3" t="s">
        <v>49</v>
      </c>
      <c r="C230" s="14" t="s">
        <v>1</v>
      </c>
      <c r="D230" s="13" t="s">
        <v>229</v>
      </c>
      <c r="F230" s="5"/>
      <c r="G230" s="5"/>
      <c r="H230" s="5"/>
      <c r="I230" s="2"/>
      <c r="J230" s="2"/>
      <c r="K230" s="2"/>
      <c r="L230" s="2"/>
      <c r="M230" s="2"/>
      <c r="N230" s="5"/>
      <c r="O230" s="5"/>
      <c r="P230" s="5"/>
      <c r="Q230" s="5"/>
    </row>
    <row r="231" spans="1:17" ht="30" customHeight="1" x14ac:dyDescent="0.25">
      <c r="A231" s="2">
        <v>4230</v>
      </c>
      <c r="B231" s="3" t="str">
        <f>HYPERLINK("http://chiengsonmocchau.sonla.gov.vn/index.php?module=tochuc&amp;act=view&amp;id=17", "UBND Ủy ban nhân dân xã Chiềng Ve tỉnh Sơn La")</f>
        <v>UBND Ủy ban nhân dân xã Chiềng Ve tỉnh Sơn La</v>
      </c>
      <c r="C231" s="12" t="s">
        <v>228</v>
      </c>
      <c r="F231" s="5"/>
      <c r="G231" s="5"/>
      <c r="H231" s="5"/>
      <c r="I231" s="2"/>
      <c r="J231" s="2"/>
      <c r="K231" s="2"/>
      <c r="L231" s="2"/>
      <c r="M231" s="2"/>
      <c r="N231" s="5"/>
      <c r="O231" s="5"/>
      <c r="P231" s="5"/>
      <c r="Q231" s="5"/>
    </row>
    <row r="232" spans="1:17" ht="30" customHeight="1" x14ac:dyDescent="0.25">
      <c r="A232" s="2">
        <v>4231</v>
      </c>
      <c r="B232" s="3" t="s">
        <v>50</v>
      </c>
      <c r="C232" s="14" t="s">
        <v>1</v>
      </c>
      <c r="D232" s="13" t="s">
        <v>229</v>
      </c>
      <c r="F232" s="5"/>
      <c r="G232" s="5"/>
      <c r="H232" s="5"/>
      <c r="I232" s="2"/>
      <c r="J232" s="2"/>
      <c r="K232" s="2"/>
      <c r="L232" s="2"/>
      <c r="M232" s="2"/>
      <c r="N232" s="5"/>
      <c r="O232" s="5"/>
      <c r="P232" s="5"/>
      <c r="Q232" s="5"/>
    </row>
    <row r="233" spans="1:17" ht="30" customHeight="1" x14ac:dyDescent="0.25">
      <c r="A233" s="2">
        <v>4232</v>
      </c>
      <c r="B233" s="3" t="str">
        <f>HYPERLINK("https://sonla.gov.vn/4/469/61723/595557/tin-kinh-te/tinh-hinh-san-xuat-nong-lam-nghiep-thuy-san-tren-dia-ban-tinh-son-la-thang-02-nam-2021", "UBND Ủy ban nhân dân xã Chiềng Lương tỉnh Sơn La")</f>
        <v>UBND Ủy ban nhân dân xã Chiềng Lương tỉnh Sơn La</v>
      </c>
      <c r="C233" s="12" t="s">
        <v>228</v>
      </c>
      <c r="F233" s="5"/>
      <c r="G233" s="5"/>
      <c r="H233" s="5"/>
      <c r="I233" s="2"/>
      <c r="J233" s="2"/>
      <c r="K233" s="2"/>
      <c r="L233" s="2"/>
      <c r="M233" s="2"/>
      <c r="N233" s="5"/>
      <c r="O233" s="5"/>
      <c r="P233" s="5"/>
      <c r="Q233" s="5"/>
    </row>
    <row r="234" spans="1:17" ht="30" customHeight="1" x14ac:dyDescent="0.25">
      <c r="A234" s="2">
        <v>4233</v>
      </c>
      <c r="B234" s="3" t="s">
        <v>51</v>
      </c>
      <c r="C234" s="14" t="s">
        <v>1</v>
      </c>
      <c r="D234" s="13" t="s">
        <v>229</v>
      </c>
      <c r="F234" s="5"/>
      <c r="G234" s="5"/>
      <c r="H234" s="5"/>
      <c r="I234" s="2"/>
      <c r="J234" s="2"/>
      <c r="K234" s="2"/>
      <c r="L234" s="2"/>
      <c r="M234" s="2"/>
      <c r="N234" s="5"/>
      <c r="O234" s="5"/>
      <c r="P234" s="5"/>
      <c r="Q234" s="5"/>
    </row>
    <row r="235" spans="1:17" ht="30" customHeight="1" x14ac:dyDescent="0.25">
      <c r="A235" s="2">
        <v>4234</v>
      </c>
      <c r="B235" s="3" t="str">
        <f>HYPERLINK("https://sonla.gov.vn/thong-tin-tu-so-nganh-dia-phuong/ngay-hoi-diem-toan-dan-bao-ve-antq-nam-2024-tai-xa-phieng-pan-825130", "UBND Ủy ban nhân dân xã Phiêng Pằn tỉnh Sơn La")</f>
        <v>UBND Ủy ban nhân dân xã Phiêng Pằn tỉnh Sơn La</v>
      </c>
      <c r="C235" s="12" t="s">
        <v>228</v>
      </c>
      <c r="F235" s="5"/>
      <c r="G235" s="5"/>
      <c r="H235" s="5"/>
      <c r="I235" s="2"/>
      <c r="J235" s="2"/>
      <c r="K235" s="2"/>
      <c r="L235" s="2"/>
      <c r="M235" s="2"/>
      <c r="N235" s="5"/>
      <c r="O235" s="5"/>
      <c r="P235" s="5"/>
      <c r="Q235" s="5"/>
    </row>
    <row r="236" spans="1:17" ht="30" customHeight="1" x14ac:dyDescent="0.25">
      <c r="A236" s="2">
        <v>4235</v>
      </c>
      <c r="B236" s="1" t="str">
        <f>HYPERLINK("https://www.facebook.com/profile.php?id=100083108028357", "Công an xã Nà Ơt tỉnh Sơn La")</f>
        <v>Công an xã Nà Ơt tỉnh Sơn La</v>
      </c>
      <c r="C236" s="12" t="s">
        <v>228</v>
      </c>
      <c r="D236" s="13" t="s">
        <v>229</v>
      </c>
      <c r="F236" s="5"/>
      <c r="G236" s="5"/>
      <c r="H236" s="5"/>
      <c r="I236" s="2"/>
      <c r="J236" s="2"/>
      <c r="K236" s="2"/>
      <c r="L236" s="2"/>
      <c r="M236" s="2"/>
      <c r="N236" s="5"/>
      <c r="O236" s="5"/>
      <c r="P236" s="5"/>
      <c r="Q236" s="5"/>
    </row>
    <row r="237" spans="1:17" ht="30" customHeight="1" x14ac:dyDescent="0.25">
      <c r="A237" s="2">
        <v>4236</v>
      </c>
      <c r="B237" s="3" t="str">
        <f>HYPERLINK("https://sonla.gov.vn/doi-ngoai-nhan-dan", "UBND Ủy ban nhân dân xã Nà Ơt tỉnh Sơn La")</f>
        <v>UBND Ủy ban nhân dân xã Nà Ơt tỉnh Sơn La</v>
      </c>
      <c r="C237" s="12" t="s">
        <v>228</v>
      </c>
      <c r="F237" s="5"/>
      <c r="G237" s="5"/>
      <c r="H237" s="5"/>
      <c r="I237" s="2"/>
      <c r="J237" s="2"/>
      <c r="K237" s="2"/>
      <c r="L237" s="2"/>
      <c r="M237" s="2"/>
      <c r="N237" s="5"/>
      <c r="O237" s="5"/>
      <c r="P237" s="5"/>
      <c r="Q237" s="5"/>
    </row>
    <row r="238" spans="1:17" ht="30" customHeight="1" x14ac:dyDescent="0.25">
      <c r="A238" s="2">
        <v>4237</v>
      </c>
      <c r="B238" s="3" t="str">
        <f>HYPERLINK("https://www.facebook.com/p/C%C3%B4ng-an-x%C3%A3-T%C3%A0-H%E1%BB%99c-huy%E1%BB%87n-Mai-S%C6%A1n-100069725104307/", "Công an xã Tà Hộc tỉnh Sơn La")</f>
        <v>Công an xã Tà Hộc tỉnh Sơn La</v>
      </c>
      <c r="C238" s="12" t="s">
        <v>228</v>
      </c>
      <c r="D238" s="13" t="s">
        <v>229</v>
      </c>
      <c r="F238" s="5"/>
      <c r="G238" s="5"/>
      <c r="H238" s="5"/>
      <c r="I238" s="2"/>
      <c r="J238" s="2"/>
      <c r="K238" s="2"/>
      <c r="L238" s="2"/>
      <c r="M238" s="2"/>
      <c r="N238" s="5"/>
      <c r="O238" s="5"/>
      <c r="P238" s="5"/>
      <c r="Q238" s="5"/>
    </row>
    <row r="239" spans="1:17" ht="30" customHeight="1" x14ac:dyDescent="0.25">
      <c r="A239" s="2">
        <v>4238</v>
      </c>
      <c r="B239" s="3" t="str">
        <f>HYPERLINK("https://muasamcong.mpi.gov.vn/edoc-oldproxy-service/api/download/file/browser?filePath=/WAS/%2Fe-doc%2FBID%2FRESFILE%2F2018%2F11%2F20181142996%2F2157591%2FThong+bao+trung+thau+xi+b%E1%BA%A3n+Lu%E1%BB%93n.docx", "UBND Ủy ban nhân dân xã Tà Hộc tỉnh Sơn La")</f>
        <v>UBND Ủy ban nhân dân xã Tà Hộc tỉnh Sơn La</v>
      </c>
      <c r="C239" s="12" t="s">
        <v>228</v>
      </c>
      <c r="F239" s="5"/>
      <c r="G239" s="5"/>
      <c r="H239" s="5"/>
      <c r="I239" s="2"/>
      <c r="J239" s="2"/>
      <c r="K239" s="2"/>
      <c r="L239" s="2"/>
      <c r="M239" s="2"/>
      <c r="N239" s="5"/>
      <c r="O239" s="5"/>
      <c r="P239" s="5"/>
      <c r="Q239" s="5"/>
    </row>
    <row r="240" spans="1:17" ht="30" customHeight="1" x14ac:dyDescent="0.25">
      <c r="A240" s="2">
        <v>4239</v>
      </c>
      <c r="B240" s="1" t="str">
        <f>HYPERLINK("https://www.facebook.com/profile.php?id=100068794346910", "Công an thị trấn Sông Mã tỉnh Sơn La")</f>
        <v>Công an thị trấn Sông Mã tỉnh Sơn La</v>
      </c>
      <c r="C240" s="12" t="s">
        <v>228</v>
      </c>
      <c r="D240" s="13" t="s">
        <v>229</v>
      </c>
      <c r="F240" s="5"/>
      <c r="G240" s="5"/>
      <c r="H240" s="5"/>
      <c r="I240" s="2"/>
      <c r="J240" s="2"/>
      <c r="K240" s="2"/>
      <c r="L240" s="2"/>
      <c r="M240" s="2"/>
      <c r="N240" s="5"/>
      <c r="O240" s="5"/>
      <c r="P240" s="5"/>
      <c r="Q240" s="5"/>
    </row>
    <row r="241" spans="1:17" ht="30" customHeight="1" x14ac:dyDescent="0.25">
      <c r="A241" s="2">
        <v>4240</v>
      </c>
      <c r="B241" s="3" t="str">
        <f>HYPERLINK("https://songma.sonla.gov.vn/", "UBND Ủy ban nhân dân thị trấn Sông Mã tỉnh Sơn La")</f>
        <v>UBND Ủy ban nhân dân thị trấn Sông Mã tỉnh Sơn La</v>
      </c>
      <c r="C241" s="12" t="s">
        <v>228</v>
      </c>
      <c r="F241" s="5"/>
      <c r="G241" s="5"/>
      <c r="H241" s="5"/>
      <c r="I241" s="2"/>
      <c r="J241" s="2"/>
      <c r="K241" s="2"/>
      <c r="L241" s="2"/>
      <c r="M241" s="2"/>
      <c r="N241" s="5"/>
      <c r="O241" s="5"/>
      <c r="P241" s="5"/>
      <c r="Q241" s="5"/>
    </row>
    <row r="242" spans="1:17" ht="30" customHeight="1" x14ac:dyDescent="0.25">
      <c r="A242" s="2">
        <v>4241</v>
      </c>
      <c r="B242" s="1" t="str">
        <f>HYPERLINK("https://www.facebook.com/trangthongtintuyentruyen.tiepnhanphananhvetoipham", "Công an xã Bó Sinh tỉnh Sơn La")</f>
        <v>Công an xã Bó Sinh tỉnh Sơn La</v>
      </c>
      <c r="C242" s="12" t="s">
        <v>228</v>
      </c>
      <c r="D242" s="13" t="s">
        <v>229</v>
      </c>
      <c r="F242" s="5"/>
      <c r="G242" s="5"/>
      <c r="H242" s="5"/>
      <c r="I242" s="2"/>
      <c r="J242" s="2"/>
      <c r="K242" s="2"/>
      <c r="L242" s="2"/>
      <c r="M242" s="2"/>
      <c r="N242" s="5"/>
      <c r="O242" s="5"/>
      <c r="P242" s="5"/>
      <c r="Q242" s="5"/>
    </row>
    <row r="243" spans="1:17" ht="30" customHeight="1" x14ac:dyDescent="0.25">
      <c r="A243" s="2">
        <v>4242</v>
      </c>
      <c r="B243" s="3" t="str">
        <f>HYPERLINK("https://www.vkssonla.gov.vn/index.php?module=tinhoatdong&amp;act=view&amp;cat=40&amp;id=2398", "UBND Ủy ban nhân dân xã Bó Sinh tỉnh Sơn La")</f>
        <v>UBND Ủy ban nhân dân xã Bó Sinh tỉnh Sơn La</v>
      </c>
      <c r="C243" s="12" t="s">
        <v>228</v>
      </c>
      <c r="F243" s="5"/>
      <c r="G243" s="5"/>
      <c r="H243" s="5"/>
      <c r="I243" s="2"/>
      <c r="J243" s="2"/>
      <c r="K243" s="2"/>
      <c r="L243" s="2"/>
      <c r="M243" s="2"/>
      <c r="N243" s="5"/>
      <c r="O243" s="5"/>
      <c r="P243" s="5"/>
      <c r="Q243" s="5"/>
    </row>
    <row r="244" spans="1:17" ht="30" customHeight="1" x14ac:dyDescent="0.25">
      <c r="A244" s="2">
        <v>4243</v>
      </c>
      <c r="B244" s="3" t="s">
        <v>52</v>
      </c>
      <c r="C244" s="14" t="s">
        <v>1</v>
      </c>
      <c r="D244" s="13" t="s">
        <v>229</v>
      </c>
      <c r="F244" s="5"/>
      <c r="G244" s="5"/>
      <c r="H244" s="5"/>
      <c r="I244" s="2"/>
      <c r="J244" s="2"/>
      <c r="K244" s="2"/>
      <c r="L244" s="2"/>
      <c r="M244" s="2"/>
      <c r="N244" s="5"/>
      <c r="O244" s="5"/>
      <c r="P244" s="5"/>
      <c r="Q244" s="5"/>
    </row>
    <row r="245" spans="1:17" ht="30" customHeight="1" x14ac:dyDescent="0.25">
      <c r="A245" s="2">
        <v>4244</v>
      </c>
      <c r="B245" s="3" t="str">
        <f>HYPERLINK("https://congbao.sonla.gov.vn/congbao.nsf/591D30311B3BAB3B4725864F003751A5/$file/QD%20so%202481_signed.pdf", "UBND Ủy ban nhân dân xã Pú Pẩu tỉnh Sơn La")</f>
        <v>UBND Ủy ban nhân dân xã Pú Pẩu tỉnh Sơn La</v>
      </c>
      <c r="C245" s="12" t="s">
        <v>228</v>
      </c>
      <c r="F245" s="5"/>
      <c r="G245" s="5"/>
      <c r="H245" s="5"/>
      <c r="I245" s="2"/>
      <c r="J245" s="2"/>
      <c r="K245" s="2"/>
      <c r="L245" s="2"/>
      <c r="M245" s="2"/>
      <c r="N245" s="5"/>
      <c r="O245" s="5"/>
      <c r="P245" s="5"/>
      <c r="Q245" s="5"/>
    </row>
    <row r="246" spans="1:17" ht="30" customHeight="1" x14ac:dyDescent="0.25">
      <c r="A246" s="2">
        <v>4245</v>
      </c>
      <c r="B246" s="3" t="str">
        <f>HYPERLINK("https://www.facebook.com/conganxachiengphung/", "Công an xã Chiềng Phung tỉnh Sơn La")</f>
        <v>Công an xã Chiềng Phung tỉnh Sơn La</v>
      </c>
      <c r="C246" s="12" t="s">
        <v>228</v>
      </c>
      <c r="D246" s="13" t="s">
        <v>229</v>
      </c>
      <c r="F246" s="5"/>
      <c r="G246" s="5"/>
      <c r="H246" s="5"/>
      <c r="I246" s="2"/>
      <c r="J246" s="2"/>
      <c r="K246" s="2"/>
      <c r="L246" s="2"/>
      <c r="M246" s="2"/>
      <c r="N246" s="5"/>
      <c r="O246" s="5"/>
      <c r="P246" s="5"/>
      <c r="Q246" s="5"/>
    </row>
    <row r="247" spans="1:17" ht="30" customHeight="1" x14ac:dyDescent="0.25">
      <c r="A247" s="2">
        <v>4246</v>
      </c>
      <c r="B247" s="3" t="str">
        <f>HYPERLINK("https://congbao.sonla.gov.vn/congbao.nsf/CD90B592AE60E70547258BD600100F90/$file/QD%202404.pdf", "UBND Ủy ban nhân dân xã Chiềng Phung tỉnh Sơn La")</f>
        <v>UBND Ủy ban nhân dân xã Chiềng Phung tỉnh Sơn La</v>
      </c>
      <c r="C247" s="12" t="s">
        <v>228</v>
      </c>
      <c r="F247" s="5"/>
      <c r="G247" s="5"/>
      <c r="H247" s="5"/>
      <c r="I247" s="2"/>
      <c r="J247" s="2"/>
      <c r="K247" s="2"/>
      <c r="L247" s="2"/>
      <c r="M247" s="2"/>
      <c r="N247" s="5"/>
      <c r="O247" s="5"/>
      <c r="P247" s="5"/>
      <c r="Q247" s="5"/>
    </row>
    <row r="248" spans="1:17" ht="30" customHeight="1" x14ac:dyDescent="0.25">
      <c r="A248" s="2">
        <v>4247</v>
      </c>
      <c r="B248" s="3" t="s">
        <v>53</v>
      </c>
      <c r="C248" s="14" t="s">
        <v>1</v>
      </c>
      <c r="D248" s="13" t="s">
        <v>229</v>
      </c>
      <c r="F248" s="5"/>
      <c r="G248" s="5"/>
      <c r="H248" s="5"/>
      <c r="I248" s="2"/>
      <c r="J248" s="2"/>
      <c r="K248" s="2"/>
      <c r="L248" s="2"/>
      <c r="M248" s="2"/>
      <c r="N248" s="5"/>
      <c r="O248" s="5"/>
      <c r="P248" s="5"/>
      <c r="Q248" s="5"/>
    </row>
    <row r="249" spans="1:17" ht="30" customHeight="1" x14ac:dyDescent="0.25">
      <c r="A249" s="2">
        <v>4248</v>
      </c>
      <c r="B249" s="3" t="str">
        <f>HYPERLINK("http://chiengsonmocchau.sonla.gov.vn/index.php?module=tochuc&amp;act=view&amp;id=17", "UBND Ủy ban nhân dân xã Chiềng En tỉnh Sơn La")</f>
        <v>UBND Ủy ban nhân dân xã Chiềng En tỉnh Sơn La</v>
      </c>
      <c r="C249" s="12" t="s">
        <v>228</v>
      </c>
      <c r="F249" s="5"/>
      <c r="G249" s="5"/>
      <c r="H249" s="5"/>
      <c r="I249" s="2"/>
      <c r="J249" s="2"/>
      <c r="K249" s="2"/>
      <c r="L249" s="2"/>
      <c r="M249" s="2"/>
      <c r="N249" s="5"/>
      <c r="O249" s="5"/>
      <c r="P249" s="5"/>
      <c r="Q249" s="5"/>
    </row>
    <row r="250" spans="1:17" ht="30" customHeight="1" x14ac:dyDescent="0.25">
      <c r="A250" s="2">
        <v>4249</v>
      </c>
      <c r="B250" s="3" t="s">
        <v>54</v>
      </c>
      <c r="C250" s="14" t="s">
        <v>1</v>
      </c>
      <c r="D250" s="13" t="s">
        <v>229</v>
      </c>
      <c r="F250" s="5"/>
      <c r="G250" s="5"/>
      <c r="H250" s="5"/>
      <c r="I250" s="2"/>
      <c r="J250" s="2"/>
      <c r="K250" s="2"/>
      <c r="L250" s="2"/>
      <c r="M250" s="2"/>
      <c r="N250" s="5"/>
      <c r="O250" s="5"/>
      <c r="P250" s="5"/>
      <c r="Q250" s="5"/>
    </row>
    <row r="251" spans="1:17" ht="30" customHeight="1" x14ac:dyDescent="0.25">
      <c r="A251" s="2">
        <v>4250</v>
      </c>
      <c r="B251" s="3" t="str">
        <f>HYPERLINK("https://sonla.gov.vn/tin-van-hoa-xa-hoi/cong-bo-xa-muong-lam-dat-chuan-nong-thon-moi-nam-2022-700988", "UBND Ủy ban nhân dân xã Mường Lầm tỉnh Sơn La")</f>
        <v>UBND Ủy ban nhân dân xã Mường Lầm tỉnh Sơn La</v>
      </c>
      <c r="C251" s="12" t="s">
        <v>228</v>
      </c>
      <c r="F251" s="5"/>
      <c r="G251" s="5"/>
      <c r="H251" s="5"/>
      <c r="I251" s="2"/>
      <c r="J251" s="2"/>
      <c r="K251" s="2"/>
      <c r="L251" s="2"/>
      <c r="M251" s="2"/>
      <c r="N251" s="5"/>
      <c r="O251" s="5"/>
      <c r="P251" s="5"/>
      <c r="Q251" s="5"/>
    </row>
    <row r="252" spans="1:17" ht="30" customHeight="1" x14ac:dyDescent="0.25">
      <c r="A252" s="2">
        <v>4251</v>
      </c>
      <c r="B252" s="3" t="str">
        <f>HYPERLINK("https://www.facebook.com/tuoitrecongansonla/", "Công an xã Nậm Ty tỉnh Sơn La")</f>
        <v>Công an xã Nậm Ty tỉnh Sơn La</v>
      </c>
      <c r="C252" s="12" t="s">
        <v>228</v>
      </c>
      <c r="D252" s="13" t="s">
        <v>229</v>
      </c>
      <c r="F252" s="5"/>
      <c r="G252" s="5"/>
      <c r="H252" s="5"/>
      <c r="I252" s="2"/>
      <c r="J252" s="2"/>
      <c r="K252" s="2"/>
      <c r="L252" s="2"/>
      <c r="M252" s="2"/>
      <c r="N252" s="5"/>
      <c r="O252" s="5"/>
      <c r="P252" s="5"/>
      <c r="Q252" s="5"/>
    </row>
    <row r="253" spans="1:17" ht="30" customHeight="1" x14ac:dyDescent="0.25">
      <c r="A253" s="2">
        <v>4252</v>
      </c>
      <c r="B253" s="3" t="str">
        <f>HYPERLINK("https://songma.sonla.gov.vn/nguoi-dan/ban-giao-he-thong-chieu-sang-nang-luong-mat-troi-cho-2-xa-nam-ty-na-nghiu-630383", "UBND Ủy ban nhân dân xã Nậm Ty tỉnh Sơn La")</f>
        <v>UBND Ủy ban nhân dân xã Nậm Ty tỉnh Sơn La</v>
      </c>
      <c r="C253" s="12" t="s">
        <v>228</v>
      </c>
      <c r="F253" s="5"/>
      <c r="G253" s="5"/>
      <c r="H253" s="5"/>
      <c r="I253" s="2"/>
      <c r="J253" s="2"/>
      <c r="K253" s="2"/>
      <c r="L253" s="2"/>
      <c r="M253" s="2"/>
      <c r="N253" s="5"/>
      <c r="O253" s="5"/>
      <c r="P253" s="5"/>
      <c r="Q253" s="5"/>
    </row>
    <row r="254" spans="1:17" ht="30" customHeight="1" x14ac:dyDescent="0.25">
      <c r="A254" s="2">
        <v>4253</v>
      </c>
      <c r="B254" s="3" t="str">
        <f>HYPERLINK("https://www.facebook.com/people/C%C3%B4ng-an-x%C3%A3-%C4%90%E1%BB%A9a-M%C3%B2n-huy%E1%BB%87n-S%C3%B4ng-M%C3%A3-t%E1%BB%89nh-S%C6%A1n-La/100066531168216/", "Công an xã Đứa Mòn tỉnh Sơn La")</f>
        <v>Công an xã Đứa Mòn tỉnh Sơn La</v>
      </c>
      <c r="C254" s="12" t="s">
        <v>228</v>
      </c>
      <c r="D254" s="13" t="s">
        <v>229</v>
      </c>
      <c r="F254" s="5"/>
      <c r="G254" s="5"/>
      <c r="H254" s="5"/>
      <c r="I254" s="2"/>
      <c r="J254" s="2"/>
      <c r="K254" s="2"/>
      <c r="L254" s="2"/>
      <c r="M254" s="2"/>
      <c r="N254" s="5"/>
      <c r="O254" s="5"/>
      <c r="P254" s="5"/>
      <c r="Q254" s="5"/>
    </row>
    <row r="255" spans="1:17" ht="30" customHeight="1" x14ac:dyDescent="0.25">
      <c r="A255" s="2">
        <v>4254</v>
      </c>
      <c r="B255" s="3" t="str">
        <f>HYPERLINK("http://nguyentrai.hadong.hanoi.gov.vn/chuong-trinh-tinh-nguyen-mua-dong-suoi-am-nhan-dan-vung-cao-huyen-song-ma-tinh-son-la", "UBND Ủy ban nhân dân xã Đứa Mòn tỉnh Sơn La")</f>
        <v>UBND Ủy ban nhân dân xã Đứa Mòn tỉnh Sơn La</v>
      </c>
      <c r="C255" s="12" t="s">
        <v>228</v>
      </c>
      <c r="F255" s="5"/>
      <c r="G255" s="5"/>
      <c r="H255" s="5"/>
      <c r="I255" s="2"/>
      <c r="J255" s="2"/>
      <c r="K255" s="2"/>
      <c r="L255" s="2"/>
      <c r="M255" s="2"/>
      <c r="N255" s="5"/>
      <c r="O255" s="5"/>
      <c r="P255" s="5"/>
      <c r="Q255" s="5"/>
    </row>
    <row r="256" spans="1:17" ht="30" customHeight="1" x14ac:dyDescent="0.25">
      <c r="A256" s="2">
        <v>4255</v>
      </c>
      <c r="B256" s="1" t="str">
        <f>HYPERLINK("", "Công an xã Yên Hưng tỉnh Sơn La")</f>
        <v>Công an xã Yên Hưng tỉnh Sơn La</v>
      </c>
      <c r="C256" s="12" t="s">
        <v>228</v>
      </c>
      <c r="D256" s="13" t="s">
        <v>229</v>
      </c>
      <c r="F256" s="5"/>
      <c r="G256" s="5"/>
      <c r="H256" s="5"/>
      <c r="I256" s="2"/>
      <c r="J256" s="2"/>
      <c r="K256" s="2"/>
      <c r="L256" s="2"/>
      <c r="M256" s="2"/>
      <c r="N256" s="5"/>
      <c r="O256" s="5"/>
      <c r="P256" s="5"/>
      <c r="Q256" s="5"/>
    </row>
    <row r="257" spans="1:17" ht="30" customHeight="1" x14ac:dyDescent="0.25">
      <c r="A257" s="2">
        <v>4256</v>
      </c>
      <c r="B257" s="3" t="str">
        <f>HYPERLINK("https://songma.sonla.gov.vn/1344/37342/72598/578824/uy-ban-mttq-viet-nam-xa/phat-dong-quyen-gop-ung-ho-dong-bao-mien-trung-tay-nguyen-khac-phuc-thiet-hai-do-thien-tai-gay-r", "UBND Ủy ban nhân dân xã Yên Hưng tỉnh Sơn La")</f>
        <v>UBND Ủy ban nhân dân xã Yên Hưng tỉnh Sơn La</v>
      </c>
      <c r="C257" s="12" t="s">
        <v>228</v>
      </c>
      <c r="F257" s="5"/>
      <c r="G257" s="5"/>
      <c r="H257" s="5"/>
      <c r="I257" s="2"/>
      <c r="J257" s="2"/>
      <c r="K257" s="2"/>
      <c r="L257" s="2"/>
      <c r="M257" s="2"/>
      <c r="N257" s="5"/>
      <c r="O257" s="5"/>
      <c r="P257" s="5"/>
      <c r="Q257" s="5"/>
    </row>
    <row r="258" spans="1:17" ht="30" customHeight="1" x14ac:dyDescent="0.25">
      <c r="A258" s="2">
        <v>4257</v>
      </c>
      <c r="B258" s="3" t="s">
        <v>55</v>
      </c>
      <c r="C258" s="14" t="s">
        <v>1</v>
      </c>
      <c r="D258" s="13" t="s">
        <v>229</v>
      </c>
      <c r="F258" s="5"/>
      <c r="G258" s="5"/>
      <c r="H258" s="5"/>
      <c r="I258" s="2"/>
      <c r="J258" s="2"/>
      <c r="K258" s="2"/>
      <c r="L258" s="2"/>
      <c r="M258" s="2"/>
      <c r="N258" s="5"/>
      <c r="O258" s="5"/>
      <c r="P258" s="5"/>
      <c r="Q258" s="5"/>
    </row>
    <row r="259" spans="1:17" ht="30" customHeight="1" x14ac:dyDescent="0.25">
      <c r="A259" s="2">
        <v>4258</v>
      </c>
      <c r="B259" s="3" t="str">
        <f>HYPERLINK("http://chiengsonmocchau.sonla.gov.vn/index.php?module=tochuc&amp;act=view&amp;id=17", "UBND Ủy ban nhân dân xã Chiềng Sơ tỉnh Sơn La")</f>
        <v>UBND Ủy ban nhân dân xã Chiềng Sơ tỉnh Sơn La</v>
      </c>
      <c r="C259" s="12" t="s">
        <v>228</v>
      </c>
      <c r="F259" s="5"/>
      <c r="G259" s="5"/>
      <c r="H259" s="5"/>
      <c r="I259" s="2"/>
      <c r="J259" s="2"/>
      <c r="K259" s="2"/>
      <c r="L259" s="2"/>
      <c r="M259" s="2"/>
      <c r="N259" s="5"/>
      <c r="O259" s="5"/>
      <c r="P259" s="5"/>
      <c r="Q259" s="5"/>
    </row>
    <row r="260" spans="1:17" ht="30" customHeight="1" x14ac:dyDescent="0.25">
      <c r="A260" s="2">
        <v>4259</v>
      </c>
      <c r="B260" s="1" t="str">
        <f>HYPERLINK("https://www.facebook.com/profile.php?id=100066582707227", "Công an xã Nà Ngựu tỉnh Sơn La")</f>
        <v>Công an xã Nà Ngựu tỉnh Sơn La</v>
      </c>
      <c r="C260" s="12" t="s">
        <v>228</v>
      </c>
      <c r="D260" s="13" t="s">
        <v>229</v>
      </c>
      <c r="F260" s="5"/>
      <c r="G260" s="5"/>
      <c r="H260" s="5"/>
      <c r="I260" s="2"/>
      <c r="J260" s="2"/>
      <c r="K260" s="2"/>
      <c r="L260" s="2"/>
      <c r="M260" s="2"/>
      <c r="N260" s="5"/>
      <c r="O260" s="5"/>
      <c r="P260" s="5"/>
      <c r="Q260" s="5"/>
    </row>
    <row r="261" spans="1:17" ht="30" customHeight="1" x14ac:dyDescent="0.25">
      <c r="A261" s="2">
        <v>4260</v>
      </c>
      <c r="B261" s="3" t="str">
        <f>HYPERLINK("https://mocchau.sonla.gov.vn/an-ninh-quoc-phong-64051/cong-an-huyen-pha-nhanh-2-vu-trom-cap-va-bat-doi-tuong-trong-nguoi-thi-hanh-cong-vu-482230", "UBND Ủy ban nhân dân xã Nà Ngựu tỉnh Sơn La")</f>
        <v>UBND Ủy ban nhân dân xã Nà Ngựu tỉnh Sơn La</v>
      </c>
      <c r="C261" s="12" t="s">
        <v>228</v>
      </c>
      <c r="F261" s="5"/>
      <c r="G261" s="5"/>
      <c r="H261" s="5"/>
      <c r="I261" s="2"/>
      <c r="J261" s="2"/>
      <c r="K261" s="2"/>
      <c r="L261" s="2"/>
      <c r="M261" s="2"/>
      <c r="N261" s="5"/>
      <c r="O261" s="5"/>
      <c r="P261" s="5"/>
      <c r="Q261" s="5"/>
    </row>
    <row r="262" spans="1:17" ht="30" customHeight="1" x14ac:dyDescent="0.25">
      <c r="A262" s="2">
        <v>4261</v>
      </c>
      <c r="B262" s="3" t="str">
        <f>HYPERLINK("https://www.facebook.com/p/C%C3%B4ng-an-x%C3%A3-N%E1%BA%ADm-M%E1%BA%B1n-S%C3%B4ng-M%C3%A3-S%C6%A1n-La-100069996588344/?locale=ca_ES", "Công an xã Nậm Mằn tỉnh Sơn La")</f>
        <v>Công an xã Nậm Mằn tỉnh Sơn La</v>
      </c>
      <c r="C262" s="12" t="s">
        <v>228</v>
      </c>
      <c r="D262" s="13" t="s">
        <v>229</v>
      </c>
      <c r="F262" s="5"/>
      <c r="G262" s="5"/>
      <c r="H262" s="5"/>
      <c r="I262" s="2"/>
      <c r="J262" s="2"/>
      <c r="K262" s="2"/>
      <c r="L262" s="2"/>
      <c r="M262" s="2"/>
      <c r="N262" s="5"/>
      <c r="O262" s="5"/>
      <c r="P262" s="5"/>
      <c r="Q262" s="5"/>
    </row>
    <row r="263" spans="1:17" ht="30" customHeight="1" x14ac:dyDescent="0.25">
      <c r="A263" s="2">
        <v>4262</v>
      </c>
      <c r="B263" s="3" t="str">
        <f>HYPERLINK("https://songma.sonla.gov.vn/1347/37736/72753/doan-thanh-nien", "UBND Ủy ban nhân dân xã Nậm Mằn tỉnh Sơn La")</f>
        <v>UBND Ủy ban nhân dân xã Nậm Mằn tỉnh Sơn La</v>
      </c>
      <c r="C263" s="12" t="s">
        <v>228</v>
      </c>
      <c r="F263" s="5"/>
      <c r="G263" s="5"/>
      <c r="H263" s="5"/>
      <c r="I263" s="2"/>
      <c r="J263" s="2"/>
      <c r="K263" s="2"/>
      <c r="L263" s="2"/>
      <c r="M263" s="2"/>
      <c r="N263" s="5"/>
      <c r="O263" s="5"/>
      <c r="P263" s="5"/>
      <c r="Q263" s="5"/>
    </row>
    <row r="264" spans="1:17" ht="30" customHeight="1" x14ac:dyDescent="0.25">
      <c r="A264" s="2">
        <v>4263</v>
      </c>
      <c r="B264" s="3" t="s">
        <v>56</v>
      </c>
      <c r="C264" s="14" t="s">
        <v>1</v>
      </c>
      <c r="D264" s="13" t="s">
        <v>229</v>
      </c>
      <c r="F264" s="5"/>
      <c r="G264" s="5"/>
      <c r="H264" s="5"/>
      <c r="I264" s="2"/>
      <c r="J264" s="2"/>
      <c r="K264" s="2"/>
      <c r="L264" s="2"/>
      <c r="M264" s="2"/>
      <c r="N264" s="5"/>
      <c r="O264" s="5"/>
      <c r="P264" s="5"/>
      <c r="Q264" s="5"/>
    </row>
    <row r="265" spans="1:17" ht="30" customHeight="1" x14ac:dyDescent="0.25">
      <c r="A265" s="2">
        <v>4264</v>
      </c>
      <c r="B265" s="3" t="str">
        <f>HYPERLINK("https://sonla.gov.vn/4/469/61723/624703/tin-kinh-te/nong-dan-chieng-khoong-doan-ket-giup-nhau-phat-trien-kinh-te", "UBND Ủy ban nhân dân xã Chiềng Khoong tỉnh Sơn La")</f>
        <v>UBND Ủy ban nhân dân xã Chiềng Khoong tỉnh Sơn La</v>
      </c>
      <c r="C265" s="12" t="s">
        <v>228</v>
      </c>
      <c r="F265" s="5"/>
      <c r="G265" s="5"/>
      <c r="H265" s="5"/>
      <c r="I265" s="2"/>
      <c r="J265" s="2"/>
      <c r="K265" s="2"/>
      <c r="L265" s="2"/>
      <c r="M265" s="2"/>
      <c r="N265" s="5"/>
      <c r="O265" s="5"/>
      <c r="P265" s="5"/>
      <c r="Q265" s="5"/>
    </row>
    <row r="266" spans="1:17" ht="30" customHeight="1" x14ac:dyDescent="0.25">
      <c r="A266" s="2">
        <v>4265</v>
      </c>
      <c r="B266" s="3" t="s">
        <v>57</v>
      </c>
      <c r="C266" s="14" t="s">
        <v>1</v>
      </c>
      <c r="D266" s="13" t="s">
        <v>229</v>
      </c>
      <c r="F266" s="5"/>
      <c r="G266" s="5"/>
      <c r="H266" s="5"/>
      <c r="I266" s="2"/>
      <c r="J266" s="2"/>
      <c r="K266" s="2"/>
      <c r="L266" s="2"/>
      <c r="M266" s="2"/>
      <c r="N266" s="5"/>
      <c r="O266" s="5"/>
      <c r="P266" s="5"/>
      <c r="Q266" s="5"/>
    </row>
    <row r="267" spans="1:17" ht="30" customHeight="1" x14ac:dyDescent="0.25">
      <c r="A267" s="2">
        <v>4266</v>
      </c>
      <c r="B267" s="3" t="str">
        <f>HYPERLINK("https://congbobanan.toaan.gov.vn/3ta60185t1cvn/", "UBND Ủy ban nhân dân xã Chiềng Cang tỉnh Sơn La")</f>
        <v>UBND Ủy ban nhân dân xã Chiềng Cang tỉnh Sơn La</v>
      </c>
      <c r="C267" s="12" t="s">
        <v>228</v>
      </c>
      <c r="F267" s="5"/>
      <c r="G267" s="5"/>
      <c r="H267" s="5"/>
      <c r="I267" s="2"/>
      <c r="J267" s="2"/>
      <c r="K267" s="2"/>
      <c r="L267" s="2"/>
      <c r="M267" s="2"/>
      <c r="N267" s="5"/>
      <c r="O267" s="5"/>
      <c r="P267" s="5"/>
      <c r="Q267" s="5"/>
    </row>
    <row r="268" spans="1:17" ht="30" customHeight="1" x14ac:dyDescent="0.25">
      <c r="A268" s="2">
        <v>4267</v>
      </c>
      <c r="B268" s="3" t="s">
        <v>58</v>
      </c>
      <c r="C268" s="14" t="s">
        <v>1</v>
      </c>
      <c r="D268" s="13" t="s">
        <v>229</v>
      </c>
      <c r="F268" s="5"/>
      <c r="G268" s="5"/>
      <c r="H268" s="5"/>
      <c r="I268" s="2"/>
      <c r="J268" s="2"/>
      <c r="K268" s="2"/>
      <c r="L268" s="2"/>
      <c r="M268" s="2"/>
      <c r="N268" s="5"/>
      <c r="O268" s="5"/>
      <c r="P268" s="5"/>
      <c r="Q268" s="5"/>
    </row>
    <row r="269" spans="1:17" ht="30" customHeight="1" x14ac:dyDescent="0.25">
      <c r="A269" s="2">
        <v>4268</v>
      </c>
      <c r="B269" s="3" t="str">
        <f>HYPERLINK("https://congbao.sonla.gov.vn/congbao.nsf/$DocsByCate?OpenForm&amp;view=DocumentsByType2&amp;RestrictToCategory=Quy%E1%BA%BFt%20%C4%91%E1%BB%8Bnh%20c%E1%BB%A7a%20UBND%20t%E1%BB%89nh", "UBND Ủy ban nhân dân xã Huổi Một tỉnh Sơn La")</f>
        <v>UBND Ủy ban nhân dân xã Huổi Một tỉnh Sơn La</v>
      </c>
      <c r="C269" s="12" t="s">
        <v>228</v>
      </c>
      <c r="F269" s="5"/>
      <c r="G269" s="5"/>
      <c r="H269" s="5"/>
      <c r="I269" s="2"/>
      <c r="J269" s="2"/>
      <c r="K269" s="2"/>
      <c r="L269" s="2"/>
      <c r="M269" s="2"/>
      <c r="N269" s="5"/>
      <c r="O269" s="5"/>
      <c r="P269" s="5"/>
      <c r="Q269" s="5"/>
    </row>
    <row r="270" spans="1:17" ht="30" customHeight="1" x14ac:dyDescent="0.25">
      <c r="A270" s="2">
        <v>4269</v>
      </c>
      <c r="B270" s="3" t="s">
        <v>59</v>
      </c>
      <c r="C270" s="14" t="s">
        <v>1</v>
      </c>
      <c r="D270" s="13" t="s">
        <v>229</v>
      </c>
      <c r="F270" s="5"/>
      <c r="G270" s="5"/>
      <c r="H270" s="5"/>
      <c r="I270" s="2"/>
      <c r="J270" s="2"/>
      <c r="K270" s="2"/>
      <c r="L270" s="2"/>
      <c r="M270" s="2"/>
      <c r="N270" s="5"/>
      <c r="O270" s="5"/>
      <c r="P270" s="5"/>
      <c r="Q270" s="5"/>
    </row>
    <row r="271" spans="1:17" ht="30" customHeight="1" x14ac:dyDescent="0.25">
      <c r="A271" s="2">
        <v>4270</v>
      </c>
      <c r="B271" s="3" t="str">
        <f>HYPERLINK("https://sonla.gov.vn/tin-chinh-tri/le-cong-bo-xa-muong-sai-huyen-song-ma-dat-chuan-nong-thon-moi-744031", "UBND Ủy ban nhân dân xã Mường Sai tỉnh Sơn La")</f>
        <v>UBND Ủy ban nhân dân xã Mường Sai tỉnh Sơn La</v>
      </c>
      <c r="C271" s="12" t="s">
        <v>228</v>
      </c>
      <c r="F271" s="5"/>
      <c r="G271" s="5"/>
      <c r="H271" s="5"/>
      <c r="I271" s="2"/>
      <c r="J271" s="2"/>
      <c r="K271" s="2"/>
      <c r="L271" s="2"/>
      <c r="M271" s="2"/>
      <c r="N271" s="5"/>
      <c r="O271" s="5"/>
      <c r="P271" s="5"/>
      <c r="Q271" s="5"/>
    </row>
    <row r="272" spans="1:17" ht="30" customHeight="1" x14ac:dyDescent="0.25">
      <c r="A272" s="2">
        <v>4271</v>
      </c>
      <c r="B272" s="1" t="str">
        <f>HYPERLINK("https://www.facebook.com/profile.php?id=100066299690964", "Công an xã Mường Cai tỉnh Sơn La")</f>
        <v>Công an xã Mường Cai tỉnh Sơn La</v>
      </c>
      <c r="C272" s="12" t="s">
        <v>228</v>
      </c>
      <c r="D272" s="13" t="s">
        <v>229</v>
      </c>
      <c r="F272" s="5"/>
      <c r="G272" s="5"/>
      <c r="H272" s="5"/>
      <c r="I272" s="2"/>
      <c r="J272" s="2"/>
      <c r="K272" s="2"/>
      <c r="L272" s="2"/>
      <c r="M272" s="2"/>
      <c r="N272" s="5"/>
      <c r="O272" s="5"/>
      <c r="P272" s="5"/>
      <c r="Q272" s="5"/>
    </row>
    <row r="273" spans="1:17" ht="30" customHeight="1" x14ac:dyDescent="0.25">
      <c r="A273" s="2">
        <v>4272</v>
      </c>
      <c r="B273" s="3" t="str">
        <f>HYPERLINK("https://sonla.gov.vn/tin-van-hoa-xa-hoi/hoi-nghi-doi-thoai-giua-bi-thu-huyen-uy-voi-nhan-dan-xa-muong-cai-718784", "UBND Ủy ban nhân dân xã Mường Cai tỉnh Sơn La")</f>
        <v>UBND Ủy ban nhân dân xã Mường Cai tỉnh Sơn La</v>
      </c>
      <c r="C273" s="12" t="s">
        <v>228</v>
      </c>
      <c r="F273" s="5"/>
      <c r="G273" s="5"/>
      <c r="H273" s="5"/>
      <c r="I273" s="2"/>
      <c r="J273" s="2"/>
      <c r="K273" s="2"/>
      <c r="L273" s="2"/>
      <c r="M273" s="2"/>
      <c r="N273" s="5"/>
      <c r="O273" s="5"/>
      <c r="P273" s="5"/>
      <c r="Q273" s="5"/>
    </row>
    <row r="274" spans="1:17" ht="30" customHeight="1" x14ac:dyDescent="0.25">
      <c r="A274" s="2">
        <v>4273</v>
      </c>
      <c r="B274" s="1" t="str">
        <f>HYPERLINK("", "Công an xã Mường Hung tỉnh Sơn La")</f>
        <v>Công an xã Mường Hung tỉnh Sơn La</v>
      </c>
      <c r="C274" s="12" t="s">
        <v>228</v>
      </c>
      <c r="D274" s="13" t="s">
        <v>229</v>
      </c>
      <c r="F274" s="5"/>
      <c r="G274" s="5"/>
      <c r="H274" s="5"/>
      <c r="I274" s="2"/>
      <c r="J274" s="2"/>
      <c r="K274" s="2"/>
      <c r="L274" s="2"/>
      <c r="M274" s="2"/>
      <c r="N274" s="5"/>
      <c r="O274" s="5"/>
      <c r="P274" s="5"/>
      <c r="Q274" s="5"/>
    </row>
    <row r="275" spans="1:17" ht="30" customHeight="1" x14ac:dyDescent="0.25">
      <c r="A275" s="2">
        <v>4274</v>
      </c>
      <c r="B275" s="3" t="str">
        <f>HYPERLINK("https://sonla.gov.vn/Default.aspx?sname=ubnd&amp;sid=4&amp;pageid=469&amp;catid=63577&amp;id=591565&amp;catname=Tin-tuc-hoat-dong&amp;title=Van-phong-UBND-tinh-tham-va-tang-qua-xa-Muong-Hung-huyen-Song-Ma", "UBND Ủy ban nhân dân xã Mường Hung tỉnh Sơn La")</f>
        <v>UBND Ủy ban nhân dân xã Mường Hung tỉnh Sơn La</v>
      </c>
      <c r="C275" s="12" t="s">
        <v>228</v>
      </c>
      <c r="F275" s="5"/>
      <c r="G275" s="5"/>
      <c r="H275" s="5"/>
      <c r="I275" s="2"/>
      <c r="J275" s="2"/>
      <c r="K275" s="2"/>
      <c r="L275" s="2"/>
      <c r="M275" s="2"/>
      <c r="N275" s="5"/>
      <c r="O275" s="5"/>
      <c r="P275" s="5"/>
      <c r="Q275" s="5"/>
    </row>
    <row r="276" spans="1:17" ht="30" customHeight="1" x14ac:dyDescent="0.25">
      <c r="A276" s="2">
        <v>4275</v>
      </c>
      <c r="B276" s="3" t="s">
        <v>60</v>
      </c>
      <c r="C276" s="14" t="s">
        <v>1</v>
      </c>
      <c r="D276" s="13" t="s">
        <v>229</v>
      </c>
      <c r="F276" s="5"/>
      <c r="G276" s="5"/>
      <c r="H276" s="5"/>
      <c r="I276" s="2"/>
      <c r="J276" s="2"/>
      <c r="K276" s="2"/>
      <c r="L276" s="2"/>
      <c r="M276" s="2"/>
      <c r="N276" s="5"/>
      <c r="O276" s="5"/>
      <c r="P276" s="5"/>
      <c r="Q276" s="5"/>
    </row>
    <row r="277" spans="1:17" ht="30" customHeight="1" x14ac:dyDescent="0.25">
      <c r="A277" s="2">
        <v>4276</v>
      </c>
      <c r="B277" s="3" t="str">
        <f>HYPERLINK("https://giaphu.phuyen.sonla.gov.vn/uy-ban-nhan-dan/lanh-dao-dang-uy-hdnd-ubnd-va-mot-so-ban-nganh-doan-the-xa-cung-lanh-dao-ubnd-huyen-tham-quan-mo-893033", "UBND Ủy ban nhân dân xã Chiềng Khương tỉnh Sơn La")</f>
        <v>UBND Ủy ban nhân dân xã Chiềng Khương tỉnh Sơn La</v>
      </c>
      <c r="C277" s="12" t="s">
        <v>228</v>
      </c>
      <c r="F277" s="5"/>
      <c r="G277" s="5"/>
      <c r="H277" s="5"/>
      <c r="I277" s="2"/>
      <c r="J277" s="2"/>
      <c r="K277" s="2"/>
      <c r="L277" s="2"/>
      <c r="M277" s="2"/>
      <c r="N277" s="5"/>
      <c r="O277" s="5"/>
      <c r="P277" s="5"/>
      <c r="Q277" s="5"/>
    </row>
    <row r="278" spans="1:17" ht="30" customHeight="1" x14ac:dyDescent="0.25">
      <c r="A278" s="2">
        <v>4277</v>
      </c>
      <c r="B278" s="3" t="s">
        <v>61</v>
      </c>
      <c r="C278" s="14" t="s">
        <v>1</v>
      </c>
      <c r="D278" s="13" t="s">
        <v>229</v>
      </c>
      <c r="F278" s="5"/>
      <c r="G278" s="5"/>
      <c r="H278" s="5"/>
      <c r="I278" s="2"/>
      <c r="J278" s="2"/>
      <c r="K278" s="2"/>
      <c r="L278" s="2"/>
      <c r="M278" s="2"/>
      <c r="N278" s="5"/>
      <c r="O278" s="5"/>
      <c r="P278" s="5"/>
      <c r="Q278" s="5"/>
    </row>
    <row r="279" spans="1:17" ht="30" customHeight="1" x14ac:dyDescent="0.25">
      <c r="A279" s="2">
        <v>4278</v>
      </c>
      <c r="B279" s="3" t="str">
        <f>HYPERLINK("https://sonla.gov.vn/tin-chinh-tri/dong-chi-pho-bi-thu-thuong-truc-huyen-uy-chu-tich-hdnd-huyen-du-sinh-hoat-chi-bo-ban-sam-kha-xa--839172", "UBND Ủy ban nhân dân xã Sam Kha tỉnh Sơn La")</f>
        <v>UBND Ủy ban nhân dân xã Sam Kha tỉnh Sơn La</v>
      </c>
      <c r="C279" s="12" t="s">
        <v>228</v>
      </c>
      <c r="F279" s="5"/>
      <c r="G279" s="5"/>
      <c r="H279" s="5"/>
      <c r="I279" s="2"/>
      <c r="J279" s="2"/>
      <c r="K279" s="2"/>
      <c r="L279" s="2"/>
      <c r="M279" s="2"/>
      <c r="N279" s="5"/>
      <c r="O279" s="5"/>
      <c r="P279" s="5"/>
      <c r="Q279" s="5"/>
    </row>
    <row r="280" spans="1:17" ht="30" customHeight="1" x14ac:dyDescent="0.25">
      <c r="A280" s="2">
        <v>4279</v>
      </c>
      <c r="B280" s="3" t="s">
        <v>62</v>
      </c>
      <c r="C280" s="14" t="s">
        <v>1</v>
      </c>
      <c r="D280" s="13" t="s">
        <v>229</v>
      </c>
      <c r="F280" s="5"/>
      <c r="G280" s="5"/>
      <c r="H280" s="5"/>
      <c r="I280" s="2"/>
      <c r="J280" s="2"/>
      <c r="K280" s="2"/>
      <c r="L280" s="2"/>
      <c r="M280" s="2"/>
      <c r="N280" s="5"/>
      <c r="O280" s="5"/>
      <c r="P280" s="5"/>
      <c r="Q280" s="5"/>
    </row>
    <row r="281" spans="1:17" ht="30" customHeight="1" x14ac:dyDescent="0.25">
      <c r="A281" s="2">
        <v>4280</v>
      </c>
      <c r="B281" s="3" t="str">
        <f>HYPERLINK("https://sopcop.sonla.gov.vn/hoat-dong-huyen-uy-hdnd-ubnd/hoi-nghi-tiep-xuc-cu-tri-truoc-ky-hop-thu-tam-hoi-dong-nhan-dan-huyen-khoa-iv-tai-xa-pung-banh-818294", "UBND Ủy ban nhân dân xã Púng Bánh tỉnh Sơn La")</f>
        <v>UBND Ủy ban nhân dân xã Púng Bánh tỉnh Sơn La</v>
      </c>
      <c r="C281" s="12" t="s">
        <v>228</v>
      </c>
      <c r="F281" s="5"/>
      <c r="G281" s="5"/>
      <c r="H281" s="5"/>
      <c r="I281" s="2"/>
      <c r="J281" s="2"/>
      <c r="K281" s="2"/>
      <c r="L281" s="2"/>
      <c r="M281" s="2"/>
      <c r="N281" s="5"/>
      <c r="O281" s="5"/>
      <c r="P281" s="5"/>
      <c r="Q281" s="5"/>
    </row>
    <row r="282" spans="1:17" ht="30" customHeight="1" x14ac:dyDescent="0.25">
      <c r="A282" s="2">
        <v>4281</v>
      </c>
      <c r="B282" s="3" t="s">
        <v>63</v>
      </c>
      <c r="C282" s="14" t="s">
        <v>1</v>
      </c>
      <c r="D282" s="13" t="s">
        <v>229</v>
      </c>
      <c r="F282" s="5"/>
      <c r="G282" s="5"/>
      <c r="H282" s="5"/>
      <c r="I282" s="2"/>
      <c r="J282" s="2"/>
      <c r="K282" s="2"/>
      <c r="L282" s="2"/>
      <c r="M282" s="2"/>
      <c r="N282" s="5"/>
      <c r="O282" s="5"/>
      <c r="P282" s="5"/>
      <c r="Q282" s="5"/>
    </row>
    <row r="283" spans="1:17" ht="30" customHeight="1" x14ac:dyDescent="0.25">
      <c r="A283" s="2">
        <v>4282</v>
      </c>
      <c r="B283" s="3" t="str">
        <f>HYPERLINK("https://sopcop.sonla.gov.vn/1390/43531/77595/gioi-thieu", "UBND Ủy ban nhân dân xã Sốp Cộp tỉnh Sơn La")</f>
        <v>UBND Ủy ban nhân dân xã Sốp Cộp tỉnh Sơn La</v>
      </c>
      <c r="C283" s="12" t="s">
        <v>228</v>
      </c>
      <c r="F283" s="5"/>
      <c r="G283" s="5"/>
      <c r="H283" s="5"/>
      <c r="I283" s="2"/>
      <c r="J283" s="2"/>
      <c r="K283" s="2"/>
      <c r="L283" s="2"/>
      <c r="M283" s="2"/>
      <c r="N283" s="5"/>
      <c r="O283" s="5"/>
      <c r="P283" s="5"/>
      <c r="Q283" s="5"/>
    </row>
    <row r="284" spans="1:17" ht="30" customHeight="1" x14ac:dyDescent="0.25">
      <c r="A284" s="2">
        <v>4283</v>
      </c>
      <c r="B284" s="1" t="str">
        <f>HYPERLINK("", "Công an xã Dồm Cang tỉnh Sơn La")</f>
        <v>Công an xã Dồm Cang tỉnh Sơn La</v>
      </c>
      <c r="C284" s="12" t="s">
        <v>228</v>
      </c>
      <c r="D284" s="13" t="s">
        <v>229</v>
      </c>
      <c r="F284" s="5"/>
      <c r="G284" s="5"/>
      <c r="H284" s="5"/>
      <c r="I284" s="2"/>
      <c r="J284" s="2"/>
      <c r="K284" s="2"/>
      <c r="L284" s="2"/>
      <c r="M284" s="2"/>
      <c r="N284" s="5"/>
      <c r="O284" s="5"/>
      <c r="P284" s="5"/>
      <c r="Q284" s="5"/>
    </row>
    <row r="285" spans="1:17" ht="30" customHeight="1" x14ac:dyDescent="0.25">
      <c r="A285" s="2">
        <v>4284</v>
      </c>
      <c r="B285" s="3" t="str">
        <f>HYPERLINK("https://sopcop.sonla.gov.vn/hoc-tap-va-lam-theo-tu-tuong-dao-duc-phong-cach-ho-chi-minh/guong-sang-nong-dan-san-xuat-kinh-doanh-gioi-o-dom-cang-762034", "UBND Ủy ban nhân dân xã Dồm Cang tỉnh Sơn La")</f>
        <v>UBND Ủy ban nhân dân xã Dồm Cang tỉnh Sơn La</v>
      </c>
      <c r="C285" s="12" t="s">
        <v>228</v>
      </c>
      <c r="F285" s="5"/>
      <c r="G285" s="5"/>
      <c r="H285" s="5"/>
      <c r="I285" s="2"/>
      <c r="J285" s="2"/>
      <c r="K285" s="2"/>
      <c r="L285" s="2"/>
      <c r="M285" s="2"/>
      <c r="N285" s="5"/>
      <c r="O285" s="5"/>
      <c r="P285" s="5"/>
      <c r="Q285" s="5"/>
    </row>
    <row r="286" spans="1:17" ht="30" customHeight="1" x14ac:dyDescent="0.25">
      <c r="A286" s="2">
        <v>4285</v>
      </c>
      <c r="B286" s="3" t="str">
        <f>HYPERLINK("https://www.facebook.com/people/C%C3%B4ng-an-x%C3%A3-N%E1%BA%ADm-L%E1%BA%A1nh-huy%E1%BB%87n-S%E1%BB%91p-C%E1%BB%99p-t%E1%BB%89nh-S%C6%A1n-La/100068015739935/", "Công an xã Nậm Lạnh tỉnh Sơn La")</f>
        <v>Công an xã Nậm Lạnh tỉnh Sơn La</v>
      </c>
      <c r="C286" s="12" t="s">
        <v>228</v>
      </c>
      <c r="D286" s="13" t="s">
        <v>229</v>
      </c>
      <c r="F286" s="5"/>
      <c r="G286" s="5"/>
      <c r="H286" s="5"/>
      <c r="I286" s="2"/>
      <c r="J286" s="2"/>
      <c r="K286" s="2"/>
      <c r="L286" s="2"/>
      <c r="M286" s="2"/>
      <c r="N286" s="5"/>
      <c r="O286" s="5"/>
      <c r="P286" s="5"/>
      <c r="Q286" s="5"/>
    </row>
    <row r="287" spans="1:17" ht="30" customHeight="1" x14ac:dyDescent="0.25">
      <c r="A287" s="2">
        <v>4286</v>
      </c>
      <c r="B287" s="3" t="str">
        <f>HYPERLINK("https://sonla.gov.vn/tin-tuc-72067/huyen-sop-cop-to-chuc-ngay-hoi-toan-dan-bao-ve-an-ninh-to-quoc-nam-2024-825994", "UBND Ủy ban nhân dân xã Nậm Lạnh tỉnh Sơn La")</f>
        <v>UBND Ủy ban nhân dân xã Nậm Lạnh tỉnh Sơn La</v>
      </c>
      <c r="C287" s="12" t="s">
        <v>228</v>
      </c>
      <c r="F287" s="5"/>
      <c r="G287" s="5"/>
      <c r="H287" s="5"/>
      <c r="I287" s="2"/>
      <c r="J287" s="2"/>
      <c r="K287" s="2"/>
      <c r="L287" s="2"/>
      <c r="M287" s="2"/>
      <c r="N287" s="5"/>
      <c r="O287" s="5"/>
      <c r="P287" s="5"/>
      <c r="Q287" s="5"/>
    </row>
    <row r="288" spans="1:17" ht="30" customHeight="1" x14ac:dyDescent="0.25">
      <c r="A288" s="2">
        <v>4287</v>
      </c>
      <c r="B288" s="3" t="s">
        <v>64</v>
      </c>
      <c r="C288" s="14" t="s">
        <v>1</v>
      </c>
      <c r="D288" s="13" t="s">
        <v>229</v>
      </c>
      <c r="F288" s="5"/>
      <c r="G288" s="5"/>
      <c r="H288" s="5"/>
      <c r="I288" s="2"/>
      <c r="J288" s="2"/>
      <c r="K288" s="2"/>
      <c r="L288" s="2"/>
      <c r="M288" s="2"/>
      <c r="N288" s="5"/>
      <c r="O288" s="5"/>
      <c r="P288" s="5"/>
      <c r="Q288" s="5"/>
    </row>
    <row r="289" spans="1:17" ht="30" customHeight="1" x14ac:dyDescent="0.25">
      <c r="A289" s="2">
        <v>4288</v>
      </c>
      <c r="B289" s="3" t="str">
        <f>HYPERLINK("https://sopcop.sonla.gov.vn/hoat-dong-huyen-uy-hdnd-ubnd/hoi-nghi-tiep-xuc-cu-tri-truoc-ky-hop-thu-chin-hoi-dong-nhan-dan-huyen-khoa-iv-tai-xa-muong-leo-893075", "UBND Ủy ban nhân dân xã Mường Lèo tỉnh Sơn La")</f>
        <v>UBND Ủy ban nhân dân xã Mường Lèo tỉnh Sơn La</v>
      </c>
      <c r="C289" s="12" t="s">
        <v>228</v>
      </c>
      <c r="F289" s="5"/>
      <c r="G289" s="5"/>
      <c r="H289" s="5"/>
      <c r="I289" s="2"/>
      <c r="J289" s="2"/>
      <c r="K289" s="2"/>
      <c r="L289" s="2"/>
      <c r="M289" s="2"/>
      <c r="N289" s="5"/>
      <c r="O289" s="5"/>
      <c r="P289" s="5"/>
      <c r="Q289" s="5"/>
    </row>
    <row r="290" spans="1:17" ht="30" customHeight="1" x14ac:dyDescent="0.25">
      <c r="A290" s="2">
        <v>4289</v>
      </c>
      <c r="B290" s="1" t="str">
        <f>HYPERLINK("https://www.facebook.com/profile.php?id=100069911074721", "Công an xã Mường Và tỉnh Sơn La")</f>
        <v>Công an xã Mường Và tỉnh Sơn La</v>
      </c>
      <c r="C290" s="12" t="s">
        <v>228</v>
      </c>
      <c r="D290" s="13" t="s">
        <v>229</v>
      </c>
      <c r="F290" s="5"/>
      <c r="G290" s="5"/>
      <c r="H290" s="5"/>
      <c r="I290" s="2"/>
      <c r="J290" s="2"/>
      <c r="K290" s="2"/>
      <c r="L290" s="2"/>
      <c r="M290" s="2"/>
      <c r="N290" s="5"/>
      <c r="O290" s="5"/>
      <c r="P290" s="5"/>
      <c r="Q290" s="5"/>
    </row>
    <row r="291" spans="1:17" ht="30" customHeight="1" x14ac:dyDescent="0.25">
      <c r="A291" s="2">
        <v>4290</v>
      </c>
      <c r="B291" s="3" t="str">
        <f>HYPERLINK("https://sonla.gov.vn/tin-kinh-te/dong-chi-pho-chu-tich-ubnd-tinh-doi-thoai-voi-nhan-dan-xa-muong-lum-huyen-yen-chau-892179", "UBND Ủy ban nhân dân xã Mường Và tỉnh Sơn La")</f>
        <v>UBND Ủy ban nhân dân xã Mường Và tỉnh Sơn La</v>
      </c>
      <c r="C291" s="12" t="s">
        <v>228</v>
      </c>
      <c r="F291" s="5"/>
      <c r="G291" s="5"/>
      <c r="H291" s="5"/>
      <c r="I291" s="2"/>
      <c r="J291" s="2"/>
      <c r="K291" s="2"/>
      <c r="L291" s="2"/>
      <c r="M291" s="2"/>
      <c r="N291" s="5"/>
      <c r="O291" s="5"/>
      <c r="P291" s="5"/>
      <c r="Q291" s="5"/>
    </row>
    <row r="292" spans="1:17" ht="30" customHeight="1" x14ac:dyDescent="0.25">
      <c r="A292" s="2">
        <v>4291</v>
      </c>
      <c r="B292" s="3" t="s">
        <v>65</v>
      </c>
      <c r="C292" s="14" t="s">
        <v>1</v>
      </c>
      <c r="D292" s="13" t="s">
        <v>229</v>
      </c>
      <c r="F292" s="5"/>
      <c r="G292" s="5"/>
      <c r="H292" s="5"/>
      <c r="I292" s="2"/>
      <c r="J292" s="2"/>
      <c r="K292" s="2"/>
      <c r="L292" s="2"/>
      <c r="M292" s="2"/>
      <c r="N292" s="5"/>
      <c r="O292" s="5"/>
      <c r="P292" s="5"/>
      <c r="Q292" s="5"/>
    </row>
    <row r="293" spans="1:17" ht="30" customHeight="1" x14ac:dyDescent="0.25">
      <c r="A293" s="2">
        <v>4292</v>
      </c>
      <c r="B293" s="3" t="str">
        <f>HYPERLINK("https://sopcop.sonla.gov.vn/kinh-te/sat-taluy-duong-gay-thiet-hai-02-nha-tai-ban-poi-lanh-xa-muong-va-830398", "UBND Ủy ban nhân dân xã Mường Lạn tỉnh Sơn La")</f>
        <v>UBND Ủy ban nhân dân xã Mường Lạn tỉnh Sơn La</v>
      </c>
      <c r="C293" s="12" t="s">
        <v>228</v>
      </c>
      <c r="F293" s="5"/>
      <c r="G293" s="5"/>
      <c r="H293" s="5"/>
      <c r="I293" s="2"/>
      <c r="J293" s="2"/>
      <c r="K293" s="2"/>
      <c r="L293" s="2"/>
      <c r="M293" s="2"/>
      <c r="N293" s="5"/>
      <c r="O293" s="5"/>
      <c r="P293" s="5"/>
      <c r="Q293" s="5"/>
    </row>
    <row r="294" spans="1:17" ht="30" customHeight="1" x14ac:dyDescent="0.25">
      <c r="A294" s="2">
        <v>4293</v>
      </c>
      <c r="B294" s="3" t="s">
        <v>66</v>
      </c>
      <c r="C294" s="14" t="s">
        <v>1</v>
      </c>
      <c r="D294" s="13" t="s">
        <v>229</v>
      </c>
      <c r="F294" s="5"/>
      <c r="G294" s="5"/>
      <c r="H294" s="5"/>
      <c r="I294" s="2"/>
      <c r="J294" s="2"/>
      <c r="K294" s="2"/>
      <c r="L294" s="2"/>
      <c r="M294" s="2"/>
      <c r="N294" s="5"/>
      <c r="O294" s="5"/>
      <c r="P294" s="5"/>
      <c r="Q294" s="5"/>
    </row>
    <row r="295" spans="1:17" ht="30" customHeight="1" x14ac:dyDescent="0.25">
      <c r="A295" s="2">
        <v>4294</v>
      </c>
      <c r="B295" s="3" t="str">
        <f>HYPERLINK("https://sonla.gov.vn/thong-tin-tu-so-nganh-dia-phuong/dong-chi-chu-tich-ubnd-huyen-van-ho-tham-va-tang-qua-tai-ban-suoi-khau-xa-suoi-bang-659253", "UBND Ủy ban nhân dân xã Suối Bàng tỉnh Sơn La")</f>
        <v>UBND Ủy ban nhân dân xã Suối Bàng tỉnh Sơn La</v>
      </c>
      <c r="C295" s="12" t="s">
        <v>228</v>
      </c>
      <c r="F295" s="5"/>
      <c r="G295" s="5"/>
      <c r="H295" s="5"/>
      <c r="I295" s="2"/>
      <c r="J295" s="2"/>
      <c r="K295" s="2"/>
      <c r="L295" s="2"/>
      <c r="M295" s="2"/>
      <c r="N295" s="5"/>
      <c r="O295" s="5"/>
      <c r="P295" s="5"/>
      <c r="Q295" s="5"/>
    </row>
    <row r="296" spans="1:17" ht="30" customHeight="1" x14ac:dyDescent="0.25">
      <c r="A296" s="2">
        <v>4295</v>
      </c>
      <c r="B296" s="3" t="s">
        <v>67</v>
      </c>
      <c r="C296" s="14" t="s">
        <v>1</v>
      </c>
      <c r="D296" s="13" t="s">
        <v>229</v>
      </c>
      <c r="F296" s="5"/>
      <c r="G296" s="5"/>
      <c r="H296" s="5"/>
      <c r="I296" s="2"/>
      <c r="J296" s="2"/>
      <c r="K296" s="2"/>
      <c r="L296" s="2"/>
      <c r="M296" s="2"/>
      <c r="N296" s="5"/>
      <c r="O296" s="5"/>
      <c r="P296" s="5"/>
      <c r="Q296" s="5"/>
    </row>
    <row r="297" spans="1:17" ht="30" customHeight="1" x14ac:dyDescent="0.25">
      <c r="A297" s="2">
        <v>4296</v>
      </c>
      <c r="B297" s="3" t="str">
        <f>HYPERLINK("https://sonla.gov.vn/tin-van-hoa-xa-hoi/hiep-hoi-doanh-nghiep-tinh-tham-va-tang-qua-tai-xa-song-khua-745460", "UBND Ủy ban nhân dân xã Song Khủa tỉnh Sơn La")</f>
        <v>UBND Ủy ban nhân dân xã Song Khủa tỉnh Sơn La</v>
      </c>
      <c r="C297" s="12" t="s">
        <v>228</v>
      </c>
      <c r="F297" s="5"/>
      <c r="G297" s="5"/>
      <c r="H297" s="5"/>
      <c r="I297" s="2"/>
      <c r="J297" s="2"/>
      <c r="K297" s="2"/>
      <c r="L297" s="2"/>
      <c r="M297" s="2"/>
      <c r="N297" s="5"/>
      <c r="O297" s="5"/>
      <c r="P297" s="5"/>
      <c r="Q297" s="5"/>
    </row>
    <row r="298" spans="1:17" ht="30" customHeight="1" x14ac:dyDescent="0.25">
      <c r="A298" s="2">
        <v>4297</v>
      </c>
      <c r="B298" s="1" t="str">
        <f>HYPERLINK("https://www.facebook.com/profile.php?id=100091676090916", "Công an xã Liên Hoà tỉnh Sơn La")</f>
        <v>Công an xã Liên Hoà tỉnh Sơn La</v>
      </c>
      <c r="C298" s="12" t="s">
        <v>228</v>
      </c>
      <c r="D298" s="13" t="s">
        <v>229</v>
      </c>
      <c r="F298" s="5"/>
      <c r="G298" s="5"/>
      <c r="H298" s="5"/>
      <c r="I298" s="2"/>
      <c r="J298" s="2"/>
      <c r="K298" s="2"/>
      <c r="L298" s="2"/>
      <c r="M298" s="2"/>
      <c r="N298" s="5"/>
      <c r="O298" s="5"/>
      <c r="P298" s="5"/>
      <c r="Q298" s="5"/>
    </row>
    <row r="299" spans="1:17" ht="30" customHeight="1" x14ac:dyDescent="0.25">
      <c r="A299" s="2">
        <v>4298</v>
      </c>
      <c r="B299" s="3" t="str">
        <f>HYPERLINK("https://lapthach.vinhphuc.gov.vn/ct/cms/tintuc/Lists/GII1/View_Detail.aspx?ItemID=177", "UBND Ủy ban nhân dân xã Liên Hoà tỉnh Sơn La")</f>
        <v>UBND Ủy ban nhân dân xã Liên Hoà tỉnh Sơn La</v>
      </c>
      <c r="C299" s="12" t="s">
        <v>228</v>
      </c>
      <c r="F299" s="5"/>
      <c r="G299" s="5"/>
      <c r="H299" s="5"/>
      <c r="I299" s="2"/>
      <c r="J299" s="2"/>
      <c r="K299" s="2"/>
      <c r="L299" s="2"/>
      <c r="M299" s="2"/>
      <c r="N299" s="5"/>
      <c r="O299" s="5"/>
      <c r="P299" s="5"/>
      <c r="Q299" s="5"/>
    </row>
    <row r="300" spans="1:17" ht="30" customHeight="1" x14ac:dyDescent="0.25">
      <c r="A300" s="2">
        <v>4299</v>
      </c>
      <c r="B300" s="1" t="str">
        <f>HYPERLINK("https://www.facebook.com/profile.php?id=100072494296222", "Công an xã Tô Múa tỉnh Sơn La")</f>
        <v>Công an xã Tô Múa tỉnh Sơn La</v>
      </c>
      <c r="C300" s="12" t="s">
        <v>228</v>
      </c>
      <c r="D300" s="13" t="s">
        <v>229</v>
      </c>
      <c r="F300" s="5"/>
      <c r="G300" s="5"/>
      <c r="H300" s="5"/>
      <c r="I300" s="2"/>
      <c r="J300" s="2"/>
      <c r="K300" s="2"/>
      <c r="L300" s="2"/>
      <c r="M300" s="2"/>
      <c r="N300" s="5"/>
      <c r="O300" s="5"/>
      <c r="P300" s="5"/>
      <c r="Q300" s="5"/>
    </row>
    <row r="301" spans="1:17" ht="30" customHeight="1" x14ac:dyDescent="0.25">
      <c r="A301" s="2">
        <v>4300</v>
      </c>
      <c r="B301" s="3" t="str">
        <f>HYPERLINK("https://sonla.gov.vn/tin-chinh-tri/ban-thuong-vu-huyen-uy-van-ho-lam-viec-tai-xa-to-mua-776843", "UBND Ủy ban nhân dân xã Tô Múa tỉnh Sơn La")</f>
        <v>UBND Ủy ban nhân dân xã Tô Múa tỉnh Sơn La</v>
      </c>
      <c r="C301" s="12" t="s">
        <v>228</v>
      </c>
      <c r="F301" s="5"/>
      <c r="G301" s="5"/>
      <c r="H301" s="5"/>
      <c r="I301" s="2"/>
      <c r="J301" s="2"/>
      <c r="K301" s="2"/>
      <c r="L301" s="2"/>
      <c r="M301" s="2"/>
      <c r="N301" s="5"/>
      <c r="O301" s="5"/>
      <c r="P301" s="5"/>
      <c r="Q301" s="5"/>
    </row>
    <row r="302" spans="1:17" ht="30" customHeight="1" x14ac:dyDescent="0.25">
      <c r="A302" s="2">
        <v>4301</v>
      </c>
      <c r="B302" s="1" t="str">
        <f>HYPERLINK("https://www.facebook.com/profile.php?id=100090786773156", "Công an xã Mường Tè tỉnh Sơn La")</f>
        <v>Công an xã Mường Tè tỉnh Sơn La</v>
      </c>
      <c r="C302" s="12" t="s">
        <v>228</v>
      </c>
      <c r="D302" s="13" t="s">
        <v>229</v>
      </c>
      <c r="F302" s="5"/>
      <c r="G302" s="5"/>
      <c r="H302" s="5"/>
      <c r="I302" s="2"/>
      <c r="J302" s="2"/>
      <c r="K302" s="2"/>
      <c r="L302" s="2"/>
      <c r="M302" s="2"/>
      <c r="N302" s="5"/>
      <c r="O302" s="5"/>
      <c r="P302" s="5"/>
      <c r="Q302" s="5"/>
    </row>
    <row r="303" spans="1:17" ht="30" customHeight="1" x14ac:dyDescent="0.25">
      <c r="A303" s="2">
        <v>4302</v>
      </c>
      <c r="B303" s="3" t="str">
        <f>HYPERLINK("https://muongte.laichau.gov.vn/", "UBND Ủy ban nhân dân xã Mường Tè tỉnh Sơn La")</f>
        <v>UBND Ủy ban nhân dân xã Mường Tè tỉnh Sơn La</v>
      </c>
      <c r="C303" s="12" t="s">
        <v>228</v>
      </c>
      <c r="F303" s="5"/>
      <c r="G303" s="5"/>
      <c r="H303" s="5"/>
      <c r="I303" s="2"/>
      <c r="J303" s="2"/>
      <c r="K303" s="2"/>
      <c r="L303" s="2"/>
      <c r="M303" s="2"/>
      <c r="N303" s="5"/>
      <c r="O303" s="5"/>
      <c r="P303" s="5"/>
      <c r="Q303" s="5"/>
    </row>
    <row r="304" spans="1:17" ht="30" customHeight="1" x14ac:dyDescent="0.25">
      <c r="A304" s="2">
        <v>4303</v>
      </c>
      <c r="B304" s="3" t="s">
        <v>68</v>
      </c>
      <c r="C304" s="14" t="s">
        <v>1</v>
      </c>
      <c r="D304" s="13" t="s">
        <v>229</v>
      </c>
      <c r="F304" s="5"/>
      <c r="G304" s="5"/>
      <c r="H304" s="5"/>
      <c r="I304" s="2"/>
      <c r="J304" s="2"/>
      <c r="K304" s="2"/>
      <c r="L304" s="2"/>
      <c r="M304" s="2"/>
      <c r="N304" s="5"/>
      <c r="O304" s="5"/>
      <c r="P304" s="5"/>
      <c r="Q304" s="5"/>
    </row>
    <row r="305" spans="1:17" ht="30" customHeight="1" x14ac:dyDescent="0.25">
      <c r="A305" s="2">
        <v>4304</v>
      </c>
      <c r="B305" s="3" t="str">
        <f>HYPERLINK("https://yenchau.sonla.gov.vn/?pageid=31386&amp;p_field=3758", "UBND Ủy ban nhân dân xã Chiềng Khoa tỉnh Sơn La")</f>
        <v>UBND Ủy ban nhân dân xã Chiềng Khoa tỉnh Sơn La</v>
      </c>
      <c r="C305" s="12" t="s">
        <v>228</v>
      </c>
      <c r="F305" s="5"/>
      <c r="G305" s="5"/>
      <c r="H305" s="5"/>
      <c r="I305" s="2"/>
      <c r="J305" s="2"/>
      <c r="K305" s="2"/>
      <c r="L305" s="2"/>
      <c r="M305" s="2"/>
      <c r="N305" s="5"/>
      <c r="O305" s="5"/>
      <c r="P305" s="5"/>
      <c r="Q305" s="5"/>
    </row>
    <row r="306" spans="1:17" ht="30" customHeight="1" x14ac:dyDescent="0.25">
      <c r="A306" s="2">
        <v>4305</v>
      </c>
      <c r="B306" s="1" t="str">
        <f>HYPERLINK("https://www.facebook.com/profile.php?id=100069299231904", "Công an xã Mường Men tỉnh Sơn La")</f>
        <v>Công an xã Mường Men tỉnh Sơn La</v>
      </c>
      <c r="C306" s="12" t="s">
        <v>228</v>
      </c>
      <c r="D306" s="13" t="s">
        <v>229</v>
      </c>
      <c r="F306" s="5"/>
      <c r="G306" s="5"/>
      <c r="H306" s="5"/>
      <c r="I306" s="2"/>
      <c r="J306" s="2"/>
      <c r="K306" s="2"/>
      <c r="L306" s="2"/>
      <c r="M306" s="2"/>
      <c r="N306" s="5"/>
      <c r="O306" s="5"/>
      <c r="P306" s="5"/>
      <c r="Q306" s="5"/>
    </row>
    <row r="307" spans="1:17" ht="30" customHeight="1" x14ac:dyDescent="0.25">
      <c r="A307" s="2">
        <v>4306</v>
      </c>
      <c r="B307" s="3" t="str">
        <f>HYPERLINK("https://sonla.gov.vn/tin-kinh-te/ubnd-huyen-van-ho-lam-viec-voi-2-xa-muong-men-long-luong-va-cong-ty-cp-che-bien-thuc-pham-sach-v-727494", "UBND Ủy ban nhân dân xã Mường Men tỉnh Sơn La")</f>
        <v>UBND Ủy ban nhân dân xã Mường Men tỉnh Sơn La</v>
      </c>
      <c r="C307" s="12" t="s">
        <v>228</v>
      </c>
      <c r="F307" s="5"/>
      <c r="G307" s="5"/>
      <c r="H307" s="5"/>
      <c r="I307" s="2"/>
      <c r="J307" s="2"/>
      <c r="K307" s="2"/>
      <c r="L307" s="2"/>
      <c r="M307" s="2"/>
      <c r="N307" s="5"/>
      <c r="O307" s="5"/>
      <c r="P307" s="5"/>
      <c r="Q307" s="5"/>
    </row>
    <row r="308" spans="1:17" ht="30" customHeight="1" x14ac:dyDescent="0.25">
      <c r="A308" s="2">
        <v>4307</v>
      </c>
      <c r="B308" s="1" t="str">
        <f>HYPERLINK("", "Công an xã Quang Minh tỉnh Sơn La")</f>
        <v>Công an xã Quang Minh tỉnh Sơn La</v>
      </c>
      <c r="C308" s="12" t="s">
        <v>228</v>
      </c>
      <c r="D308" s="13" t="s">
        <v>229</v>
      </c>
      <c r="F308" s="5"/>
      <c r="G308" s="5"/>
      <c r="H308" s="5"/>
      <c r="I308" s="2"/>
      <c r="J308" s="2"/>
      <c r="K308" s="2"/>
      <c r="L308" s="2"/>
      <c r="M308" s="2"/>
      <c r="N308" s="5"/>
      <c r="O308" s="5"/>
      <c r="P308" s="5"/>
      <c r="Q308" s="5"/>
    </row>
    <row r="309" spans="1:17" ht="30" customHeight="1" x14ac:dyDescent="0.25">
      <c r="A309" s="2">
        <v>4308</v>
      </c>
      <c r="B309" s="3" t="str">
        <f>HYPERLINK("https://haiha.quangninh.gov.vn/Trang/ChiTietBVGioiThieu.aspx?bvid=128", "UBND Ủy ban nhân dân xã Quang Minh tỉnh Sơn La")</f>
        <v>UBND Ủy ban nhân dân xã Quang Minh tỉnh Sơn La</v>
      </c>
      <c r="C309" s="12" t="s">
        <v>228</v>
      </c>
      <c r="F309" s="5"/>
      <c r="G309" s="5"/>
      <c r="H309" s="5"/>
      <c r="I309" s="2"/>
      <c r="J309" s="2"/>
      <c r="K309" s="2"/>
      <c r="L309" s="2"/>
      <c r="M309" s="2"/>
      <c r="N309" s="5"/>
      <c r="O309" s="5"/>
      <c r="P309" s="5"/>
      <c r="Q309" s="5"/>
    </row>
    <row r="310" spans="1:17" ht="30" customHeight="1" x14ac:dyDescent="0.25">
      <c r="A310" s="2">
        <v>4309</v>
      </c>
      <c r="B310" s="3" t="s">
        <v>69</v>
      </c>
      <c r="C310" s="14" t="s">
        <v>1</v>
      </c>
      <c r="D310" s="13" t="s">
        <v>229</v>
      </c>
      <c r="F310" s="5"/>
      <c r="G310" s="5"/>
      <c r="H310" s="5"/>
      <c r="I310" s="2"/>
      <c r="J310" s="2"/>
      <c r="K310" s="2"/>
      <c r="L310" s="2"/>
      <c r="M310" s="2"/>
      <c r="N310" s="5"/>
      <c r="O310" s="5"/>
      <c r="P310" s="5"/>
      <c r="Q310" s="5"/>
    </row>
    <row r="311" spans="1:17" ht="30" customHeight="1" x14ac:dyDescent="0.25">
      <c r="A311" s="2">
        <v>4310</v>
      </c>
      <c r="B311" s="3" t="str">
        <f>HYPERLINK("https://vanho.sonla.gov.vn/", "UBND Ủy ban nhân dân xã Vân Hồ tỉnh Sơn La")</f>
        <v>UBND Ủy ban nhân dân xã Vân Hồ tỉnh Sơn La</v>
      </c>
      <c r="C311" s="12" t="s">
        <v>228</v>
      </c>
      <c r="F311" s="5"/>
      <c r="G311" s="5"/>
      <c r="H311" s="5"/>
      <c r="I311" s="2"/>
      <c r="J311" s="2"/>
      <c r="K311" s="2"/>
      <c r="L311" s="2"/>
      <c r="M311" s="2"/>
      <c r="N311" s="5"/>
      <c r="O311" s="5"/>
      <c r="P311" s="5"/>
      <c r="Q311" s="5"/>
    </row>
    <row r="312" spans="1:17" ht="30" customHeight="1" x14ac:dyDescent="0.25">
      <c r="A312" s="2">
        <v>4311</v>
      </c>
      <c r="B312" s="3" t="s">
        <v>70</v>
      </c>
      <c r="C312" s="14" t="s">
        <v>1</v>
      </c>
      <c r="D312" s="13" t="s">
        <v>229</v>
      </c>
      <c r="F312" s="5"/>
      <c r="G312" s="5"/>
      <c r="H312" s="5"/>
      <c r="I312" s="2"/>
      <c r="J312" s="2"/>
      <c r="K312" s="2"/>
      <c r="L312" s="2"/>
      <c r="M312" s="2"/>
      <c r="N312" s="5"/>
      <c r="O312" s="5"/>
      <c r="P312" s="5"/>
      <c r="Q312" s="5"/>
    </row>
    <row r="313" spans="1:17" ht="30" customHeight="1" x14ac:dyDescent="0.25">
      <c r="A313" s="2">
        <v>4312</v>
      </c>
      <c r="B313" s="3" t="str">
        <f>HYPERLINK("https://sonla.gov.vn/thong-tin-tu-so-nganh-dia-phuong/ban-co-tang-xa-long-luong-to-chuc-ngay-hoi-dai-doan-ket-cac-dan-toc-nam-2024-892854", "UBND Ủy ban nhân dân xã Lóng Luông tỉnh Sơn La")</f>
        <v>UBND Ủy ban nhân dân xã Lóng Luông tỉnh Sơn La</v>
      </c>
      <c r="C313" s="12" t="s">
        <v>228</v>
      </c>
      <c r="F313" s="5"/>
      <c r="G313" s="5"/>
      <c r="H313" s="5"/>
      <c r="I313" s="2"/>
      <c r="J313" s="2"/>
      <c r="K313" s="2"/>
      <c r="L313" s="2"/>
      <c r="M313" s="2"/>
      <c r="N313" s="5"/>
      <c r="O313" s="5"/>
      <c r="P313" s="5"/>
      <c r="Q313" s="5"/>
    </row>
    <row r="314" spans="1:17" ht="30" customHeight="1" x14ac:dyDescent="0.25">
      <c r="A314" s="2">
        <v>4313</v>
      </c>
      <c r="B314" s="3" t="s">
        <v>71</v>
      </c>
      <c r="C314" s="14" t="s">
        <v>1</v>
      </c>
      <c r="D314" s="13" t="s">
        <v>229</v>
      </c>
      <c r="F314" s="5"/>
      <c r="G314" s="5"/>
      <c r="H314" s="5"/>
      <c r="I314" s="2"/>
      <c r="J314" s="2"/>
      <c r="K314" s="2"/>
      <c r="L314" s="2"/>
      <c r="M314" s="2"/>
      <c r="N314" s="5"/>
      <c r="O314" s="5"/>
      <c r="P314" s="5"/>
      <c r="Q314" s="5"/>
    </row>
    <row r="315" spans="1:17" ht="30" customHeight="1" x14ac:dyDescent="0.25">
      <c r="A315" s="2">
        <v>4314</v>
      </c>
      <c r="B315" s="3" t="str">
        <f>HYPERLINK("https://yenchau.sonla.gov.vn/?pageid=31386&amp;p_field=3758", "UBND Ủy ban nhân dân xã Chiềng Yên tỉnh Sơn La")</f>
        <v>UBND Ủy ban nhân dân xã Chiềng Yên tỉnh Sơn La</v>
      </c>
      <c r="C315" s="12" t="s">
        <v>228</v>
      </c>
      <c r="F315" s="5"/>
      <c r="G315" s="5"/>
      <c r="H315" s="5"/>
      <c r="I315" s="2"/>
      <c r="J315" s="2"/>
      <c r="K315" s="2"/>
      <c r="L315" s="2"/>
      <c r="M315" s="2"/>
      <c r="N315" s="5"/>
      <c r="O315" s="5"/>
      <c r="P315" s="5"/>
      <c r="Q315" s="5"/>
    </row>
    <row r="316" spans="1:17" ht="30" customHeight="1" x14ac:dyDescent="0.25">
      <c r="A316" s="2">
        <v>4315</v>
      </c>
      <c r="B316" s="3" t="s">
        <v>72</v>
      </c>
      <c r="C316" s="14" t="s">
        <v>1</v>
      </c>
      <c r="D316" s="13" t="s">
        <v>229</v>
      </c>
      <c r="F316" s="5"/>
      <c r="G316" s="5"/>
      <c r="H316" s="5"/>
      <c r="I316" s="2"/>
      <c r="J316" s="2"/>
      <c r="K316" s="2"/>
      <c r="L316" s="2"/>
      <c r="M316" s="2"/>
      <c r="N316" s="5"/>
      <c r="O316" s="5"/>
      <c r="P316" s="5"/>
      <c r="Q316" s="5"/>
    </row>
    <row r="317" spans="1:17" ht="30" customHeight="1" x14ac:dyDescent="0.25">
      <c r="A317" s="2">
        <v>4316</v>
      </c>
      <c r="B317" s="3" t="str">
        <f>HYPERLINK("https://sonla.gov.vn/tin-tuc-hoat-dong/van-phong-ubnd-tinh-lam-viec-tai-xa-chieng-xuan-745669", "UBND Ủy ban nhân dân xã Chiềng Xuân tỉnh Sơn La")</f>
        <v>UBND Ủy ban nhân dân xã Chiềng Xuân tỉnh Sơn La</v>
      </c>
      <c r="C317" s="12" t="s">
        <v>228</v>
      </c>
      <c r="F317" s="5"/>
      <c r="G317" s="5"/>
      <c r="H317" s="5"/>
      <c r="I317" s="2"/>
      <c r="J317" s="2"/>
      <c r="K317" s="2"/>
      <c r="L317" s="2"/>
      <c r="M317" s="2"/>
      <c r="N317" s="5"/>
      <c r="O317" s="5"/>
      <c r="P317" s="5"/>
      <c r="Q317" s="5"/>
    </row>
    <row r="318" spans="1:17" ht="30" customHeight="1" x14ac:dyDescent="0.25">
      <c r="A318" s="2">
        <v>4317</v>
      </c>
      <c r="B318" s="3" t="s">
        <v>73</v>
      </c>
      <c r="C318" s="14" t="s">
        <v>1</v>
      </c>
      <c r="D318" s="13" t="s">
        <v>229</v>
      </c>
      <c r="F318" s="5"/>
      <c r="G318" s="5"/>
      <c r="H318" s="5"/>
      <c r="I318" s="2"/>
      <c r="J318" s="2"/>
      <c r="K318" s="2"/>
      <c r="L318" s="2"/>
      <c r="M318" s="2"/>
      <c r="N318" s="5"/>
      <c r="O318" s="5"/>
      <c r="P318" s="5"/>
      <c r="Q318" s="5"/>
    </row>
    <row r="319" spans="1:17" ht="30" customHeight="1" x14ac:dyDescent="0.25">
      <c r="A319" s="2">
        <v>4318</v>
      </c>
      <c r="B319" s="3" t="str">
        <f>HYPERLINK("https://xuanson.vanninh.khanhhoa.gov.vn/Default.aspx?TopicId=b8532918-60a1-4f64-a29c-753156a1d54a", "UBND Ủy ban nhân dân xã Xuân Nha tỉnh Sơn La")</f>
        <v>UBND Ủy ban nhân dân xã Xuân Nha tỉnh Sơn La</v>
      </c>
      <c r="C319" s="12" t="s">
        <v>228</v>
      </c>
      <c r="F319" s="5"/>
      <c r="G319" s="5"/>
      <c r="H319" s="5"/>
      <c r="I319" s="2"/>
      <c r="J319" s="2"/>
      <c r="K319" s="2"/>
      <c r="L319" s="2"/>
      <c r="M319" s="2"/>
      <c r="N319" s="5"/>
      <c r="O319" s="5"/>
      <c r="P319" s="5"/>
      <c r="Q319" s="5"/>
    </row>
    <row r="320" spans="1:17" ht="30" customHeight="1" x14ac:dyDescent="0.25">
      <c r="A320" s="2">
        <v>4319</v>
      </c>
      <c r="B320" s="3" t="str">
        <f>HYPERLINK("https://www.facebook.com/conganBaTri/", "Công an xã Tân Xuân tỉnh Sơn La")</f>
        <v>Công an xã Tân Xuân tỉnh Sơn La</v>
      </c>
      <c r="C320" s="12" t="s">
        <v>228</v>
      </c>
      <c r="D320" s="13" t="s">
        <v>229</v>
      </c>
      <c r="F320" s="5"/>
      <c r="G320" s="5"/>
      <c r="H320" s="5"/>
      <c r="I320" s="2"/>
      <c r="J320" s="2"/>
      <c r="K320" s="2"/>
      <c r="L320" s="2"/>
      <c r="M320" s="2"/>
      <c r="N320" s="5"/>
      <c r="O320" s="5"/>
      <c r="P320" s="5"/>
      <c r="Q320" s="5"/>
    </row>
    <row r="321" spans="1:17" ht="30" customHeight="1" x14ac:dyDescent="0.25">
      <c r="A321" s="2">
        <v>4320</v>
      </c>
      <c r="B321" s="3" t="str">
        <f>HYPERLINK("https://congan.sonla.gov.vn/cong-an-tinh-son-la-trien-khai-ke-hoach-phu-trach-giup-do-xa-tan-xuan-huyen-van-ho-giai-doan-2021-2026/", "UBND Ủy ban nhân dân xã Tân Xuân tỉnh Sơn La")</f>
        <v>UBND Ủy ban nhân dân xã Tân Xuân tỉnh Sơn La</v>
      </c>
      <c r="C321" s="12" t="s">
        <v>228</v>
      </c>
      <c r="F321" s="5"/>
      <c r="G321" s="5"/>
      <c r="H321" s="5"/>
      <c r="I321" s="2"/>
      <c r="J321" s="2"/>
      <c r="K321" s="2"/>
      <c r="L321" s="2"/>
      <c r="M321" s="2"/>
      <c r="N321" s="5"/>
      <c r="O321" s="5"/>
      <c r="P321" s="5"/>
      <c r="Q321" s="5"/>
    </row>
    <row r="322" spans="1:17" ht="30" customHeight="1" x14ac:dyDescent="0.25">
      <c r="A322" s="2">
        <v>4321</v>
      </c>
      <c r="B322" s="3" t="str">
        <f>HYPERLINK("https://www.facebook.com/p/C%C3%B4ng-an-ph%C6%B0%E1%BB%9Dng-Y%C3%AAn-Th%E1%BB%8Bnh-TpY%C3%AAn-B%C3%A1i-100066352763035/", "Công an phường Yên Thịnh tỉnh Yên Bái")</f>
        <v>Công an phường Yên Thịnh tỉnh Yên Bái</v>
      </c>
      <c r="C322" s="12" t="s">
        <v>228</v>
      </c>
      <c r="D322" s="13" t="s">
        <v>229</v>
      </c>
      <c r="F322" s="5"/>
      <c r="G322" s="5"/>
      <c r="H322" s="5"/>
      <c r="I322" s="2"/>
      <c r="J322" s="2"/>
      <c r="K322" s="2"/>
      <c r="L322" s="2"/>
      <c r="M322" s="2"/>
      <c r="N322" s="5"/>
      <c r="O322" s="5"/>
      <c r="P322" s="5"/>
      <c r="Q322" s="5"/>
    </row>
    <row r="323" spans="1:17" ht="30" customHeight="1" x14ac:dyDescent="0.25">
      <c r="A323" s="2">
        <v>4322</v>
      </c>
      <c r="B323" s="3" t="str">
        <f>HYPERLINK("https://yenthinh.thanhphoyenbai.yenbai.gov.vn/", "UBND Ủy ban nhân dân phường Yên Thịnh tỉnh Yên Bái")</f>
        <v>UBND Ủy ban nhân dân phường Yên Thịnh tỉnh Yên Bái</v>
      </c>
      <c r="C323" s="12" t="s">
        <v>228</v>
      </c>
      <c r="F323" s="5"/>
      <c r="G323" s="5"/>
      <c r="H323" s="5"/>
      <c r="I323" s="2"/>
      <c r="J323" s="2"/>
      <c r="K323" s="2"/>
      <c r="L323" s="2"/>
      <c r="M323" s="2"/>
      <c r="N323" s="5"/>
      <c r="O323" s="5"/>
      <c r="P323" s="5"/>
      <c r="Q323" s="5"/>
    </row>
    <row r="324" spans="1:17" ht="30" customHeight="1" x14ac:dyDescent="0.25">
      <c r="A324" s="2">
        <v>4323</v>
      </c>
      <c r="B324" s="3" t="str">
        <f>HYPERLINK("https://www.facebook.com/p/C%C3%B4ng-an-ph%C6%B0%E1%BB%9Dng-Y%C3%AAn-Ninh-TP-Y%C3%AAn-B%C3%A1i-100068122816914/", "Công an phường Yên Ninh tỉnh Yên Bái")</f>
        <v>Công an phường Yên Ninh tỉnh Yên Bái</v>
      </c>
      <c r="C324" s="12" t="s">
        <v>228</v>
      </c>
      <c r="D324" s="13" t="s">
        <v>229</v>
      </c>
      <c r="F324" s="5"/>
      <c r="G324" s="5"/>
      <c r="H324" s="5"/>
      <c r="I324" s="2"/>
      <c r="J324" s="2"/>
      <c r="K324" s="2"/>
      <c r="L324" s="2"/>
      <c r="M324" s="2"/>
      <c r="N324" s="5"/>
      <c r="O324" s="5"/>
      <c r="P324" s="5"/>
      <c r="Q324" s="5"/>
    </row>
    <row r="325" spans="1:17" ht="30" customHeight="1" x14ac:dyDescent="0.25">
      <c r="A325" s="2">
        <v>4324</v>
      </c>
      <c r="B325" s="3" t="str">
        <f>HYPERLINK("https://thanhphoyenbai.yenbai.gov.vn/", "UBND Ủy ban nhân dân phường Yên Ninh tỉnh Yên Bái")</f>
        <v>UBND Ủy ban nhân dân phường Yên Ninh tỉnh Yên Bái</v>
      </c>
      <c r="C325" s="12" t="s">
        <v>228</v>
      </c>
      <c r="F325" s="5"/>
      <c r="G325" s="5"/>
      <c r="H325" s="5"/>
      <c r="I325" s="2"/>
      <c r="J325" s="2"/>
      <c r="K325" s="2"/>
      <c r="L325" s="2"/>
      <c r="M325" s="2"/>
      <c r="N325" s="5"/>
      <c r="O325" s="5"/>
      <c r="P325" s="5"/>
      <c r="Q325" s="5"/>
    </row>
    <row r="326" spans="1:17" ht="30" customHeight="1" x14ac:dyDescent="0.25">
      <c r="A326" s="2">
        <v>4325</v>
      </c>
      <c r="B326" s="3" t="str">
        <f>HYPERLINK("https://www.facebook.com/CAPMinhTan/?locale=br_FR", "Công an phường Minh Tân tỉnh Yên Bái")</f>
        <v>Công an phường Minh Tân tỉnh Yên Bái</v>
      </c>
      <c r="C326" s="12" t="s">
        <v>228</v>
      </c>
      <c r="D326" s="13" t="s">
        <v>229</v>
      </c>
      <c r="F326" s="5"/>
      <c r="G326" s="5"/>
      <c r="H326" s="5"/>
      <c r="I326" s="2"/>
      <c r="J326" s="2"/>
      <c r="K326" s="2"/>
      <c r="L326" s="2"/>
      <c r="M326" s="2"/>
      <c r="N326" s="5"/>
      <c r="O326" s="5"/>
      <c r="P326" s="5"/>
      <c r="Q326" s="5"/>
    </row>
    <row r="327" spans="1:17" ht="30" customHeight="1" x14ac:dyDescent="0.25">
      <c r="A327" s="2">
        <v>4326</v>
      </c>
      <c r="B327" s="3" t="str">
        <f>HYPERLINK("http://minhtan.thanhphoyenbai.yenbai.gov.vn/?page_id=192", "UBND Ủy ban nhân dân phường Minh Tân tỉnh Yên Bái")</f>
        <v>UBND Ủy ban nhân dân phường Minh Tân tỉnh Yên Bái</v>
      </c>
      <c r="C327" s="12" t="s">
        <v>228</v>
      </c>
      <c r="F327" s="5"/>
      <c r="G327" s="5"/>
      <c r="H327" s="5"/>
      <c r="I327" s="2"/>
      <c r="J327" s="2"/>
      <c r="K327" s="2"/>
      <c r="L327" s="2"/>
      <c r="M327" s="2"/>
      <c r="N327" s="5"/>
      <c r="O327" s="5"/>
      <c r="P327" s="5"/>
      <c r="Q327" s="5"/>
    </row>
    <row r="328" spans="1:17" ht="30" customHeight="1" x14ac:dyDescent="0.25">
      <c r="A328" s="2">
        <v>4327</v>
      </c>
      <c r="B328" s="3" t="str">
        <f>HYPERLINK("https://www.facebook.com/p/C%C3%B4ng-an-ph%C6%B0%E1%BB%9Dng-Nguy%E1%BB%85n-Th%C3%A1i-H%E1%BB%8Dc-th%C3%A0nh-ph%E1%BB%91-Y%C3%AAn-B%C3%A1i-100070147893304/", "Công an phường Nguyễn Thái Học tỉnh Yên Bái")</f>
        <v>Công an phường Nguyễn Thái Học tỉnh Yên Bái</v>
      </c>
      <c r="C328" s="12" t="s">
        <v>228</v>
      </c>
      <c r="D328" s="13" t="s">
        <v>229</v>
      </c>
      <c r="F328" s="5"/>
      <c r="G328" s="5"/>
      <c r="H328" s="5"/>
      <c r="I328" s="2"/>
      <c r="J328" s="2"/>
      <c r="K328" s="2"/>
      <c r="L328" s="2"/>
      <c r="M328" s="2"/>
      <c r="N328" s="5"/>
      <c r="O328" s="5"/>
      <c r="P328" s="5"/>
      <c r="Q328" s="5"/>
    </row>
    <row r="329" spans="1:17" ht="30" customHeight="1" x14ac:dyDescent="0.25">
      <c r="A329" s="2">
        <v>4328</v>
      </c>
      <c r="B329" s="3" t="str">
        <f>HYPERLINK("http://nguyenthaihoc.thanhphoyenbai.yenbai.gov.vn/", "UBND Ủy ban nhân dân phường Nguyễn Thái Học tỉnh Yên Bái")</f>
        <v>UBND Ủy ban nhân dân phường Nguyễn Thái Học tỉnh Yên Bái</v>
      </c>
      <c r="C329" s="12" t="s">
        <v>228</v>
      </c>
      <c r="F329" s="5"/>
      <c r="G329" s="5"/>
      <c r="H329" s="5"/>
      <c r="I329" s="2"/>
      <c r="J329" s="2"/>
      <c r="K329" s="2"/>
      <c r="L329" s="2"/>
      <c r="M329" s="2"/>
      <c r="N329" s="5"/>
      <c r="O329" s="5"/>
      <c r="P329" s="5"/>
      <c r="Q329" s="5"/>
    </row>
    <row r="330" spans="1:17" ht="30" customHeight="1" x14ac:dyDescent="0.25">
      <c r="A330" s="2">
        <v>4329</v>
      </c>
      <c r="B330" s="3" t="str">
        <f>HYPERLINK("https://www.facebook.com/p/C%C3%B4ng-an-ph%C6%B0%E1%BB%9Dng-%C4%90%E1%BB%93ng-T%C3%A2m-TP-Y%C3%AAn-B%C3%A1i-100067814406903/", "Công an phường Đồng Tâm tỉnh Yên Bái")</f>
        <v>Công an phường Đồng Tâm tỉnh Yên Bái</v>
      </c>
      <c r="C330" s="12" t="s">
        <v>228</v>
      </c>
      <c r="D330" s="13" t="s">
        <v>229</v>
      </c>
      <c r="F330" s="5"/>
      <c r="G330" s="5"/>
      <c r="H330" s="5"/>
      <c r="I330" s="2"/>
      <c r="J330" s="2"/>
      <c r="K330" s="2"/>
      <c r="L330" s="2"/>
      <c r="M330" s="2"/>
      <c r="N330" s="5"/>
      <c r="O330" s="5"/>
      <c r="P330" s="5"/>
      <c r="Q330" s="5"/>
    </row>
    <row r="331" spans="1:17" ht="30" customHeight="1" x14ac:dyDescent="0.25">
      <c r="A331" s="2">
        <v>4330</v>
      </c>
      <c r="B331" s="3" t="str">
        <f>HYPERLINK("https://thanhphoyenbai.yenbai.gov.vn/cac-xa-phuong/phuong-dong-tam-288583", "UBND Ủy ban nhân dân phường Đồng Tâm tỉnh Yên Bái")</f>
        <v>UBND Ủy ban nhân dân phường Đồng Tâm tỉnh Yên Bái</v>
      </c>
      <c r="C331" s="12" t="s">
        <v>228</v>
      </c>
      <c r="F331" s="5"/>
      <c r="G331" s="5"/>
      <c r="H331" s="5"/>
      <c r="I331" s="2"/>
      <c r="J331" s="2"/>
      <c r="K331" s="2"/>
      <c r="L331" s="2"/>
      <c r="M331" s="2"/>
      <c r="N331" s="5"/>
      <c r="O331" s="5"/>
      <c r="P331" s="5"/>
      <c r="Q331" s="5"/>
    </row>
    <row r="332" spans="1:17" ht="30" customHeight="1" x14ac:dyDescent="0.25">
      <c r="A332" s="2">
        <v>4331</v>
      </c>
      <c r="B332" s="3" t="str">
        <f>HYPERLINK("https://www.facebook.com/p/C%C3%B4ng-an-ph%C6%B0%E1%BB%9Dng-Nguy%E1%BB%85n-Ph%C3%BAc-th%C3%A0nh-ph%E1%BB%91-Y%C3%AAn-B%C3%A1i-100071911672702/", "Công an phường Nguyễn Phúc tỉnh Yên Bái")</f>
        <v>Công an phường Nguyễn Phúc tỉnh Yên Bái</v>
      </c>
      <c r="C332" s="12" t="s">
        <v>228</v>
      </c>
      <c r="D332" s="13" t="s">
        <v>229</v>
      </c>
      <c r="F332" s="5"/>
      <c r="G332" s="5"/>
      <c r="H332" s="5"/>
      <c r="I332" s="2"/>
      <c r="J332" s="2"/>
      <c r="K332" s="2"/>
      <c r="L332" s="2"/>
      <c r="M332" s="2"/>
      <c r="N332" s="5"/>
      <c r="O332" s="5"/>
      <c r="P332" s="5"/>
      <c r="Q332" s="5"/>
    </row>
    <row r="333" spans="1:17" ht="30" customHeight="1" x14ac:dyDescent="0.25">
      <c r="A333" s="2">
        <v>4332</v>
      </c>
      <c r="B333" s="3" t="str">
        <f>HYPERLINK("https://nguyenphuc.thanhphoyenbai.yenbai.gov.vn/", "UBND Ủy ban nhân dân phường Nguyễn Phúc tỉnh Yên Bái")</f>
        <v>UBND Ủy ban nhân dân phường Nguyễn Phúc tỉnh Yên Bái</v>
      </c>
      <c r="C333" s="12" t="s">
        <v>228</v>
      </c>
      <c r="F333" s="5"/>
      <c r="G333" s="5"/>
      <c r="H333" s="5"/>
      <c r="I333" s="2"/>
      <c r="J333" s="2"/>
      <c r="K333" s="2"/>
      <c r="L333" s="2"/>
      <c r="M333" s="2"/>
      <c r="N333" s="5"/>
      <c r="O333" s="5"/>
      <c r="P333" s="5"/>
      <c r="Q333" s="5"/>
    </row>
    <row r="334" spans="1:17" ht="30" customHeight="1" x14ac:dyDescent="0.25">
      <c r="A334" s="2">
        <v>4333</v>
      </c>
      <c r="B334" s="3" t="str">
        <f>HYPERLINK("https://www.facebook.com/p/C%C3%B4ng-an-ph%C6%B0%E1%BB%9Dng-H%E1%BB%93ng-H%C3%A0-Th%C3%A0nh-ph%E1%BB%91-Y%C3%AAn-B%C3%A1i-100066442728369/", "Công an phường Hồng Hà tỉnh Yên Bái")</f>
        <v>Công an phường Hồng Hà tỉnh Yên Bái</v>
      </c>
      <c r="C334" s="12" t="s">
        <v>228</v>
      </c>
      <c r="D334" s="13" t="s">
        <v>229</v>
      </c>
      <c r="F334" s="5"/>
      <c r="G334" s="5"/>
      <c r="H334" s="5"/>
      <c r="I334" s="2"/>
      <c r="J334" s="2"/>
      <c r="K334" s="2"/>
      <c r="L334" s="2"/>
      <c r="M334" s="2"/>
      <c r="N334" s="5"/>
      <c r="O334" s="5"/>
      <c r="P334" s="5"/>
      <c r="Q334" s="5"/>
    </row>
    <row r="335" spans="1:17" ht="30" customHeight="1" x14ac:dyDescent="0.25">
      <c r="A335" s="2">
        <v>4334</v>
      </c>
      <c r="B335" s="3" t="str">
        <f>HYPERLINK("http://hongha.thanhphoyenbai.yenbai.gov.vn/", "UBND Ủy ban nhân dân phường Hồng Hà tỉnh Yên Bái")</f>
        <v>UBND Ủy ban nhân dân phường Hồng Hà tỉnh Yên Bái</v>
      </c>
      <c r="C335" s="12" t="s">
        <v>228</v>
      </c>
      <c r="F335" s="5"/>
      <c r="G335" s="5"/>
      <c r="H335" s="5"/>
      <c r="I335" s="2"/>
      <c r="J335" s="2"/>
      <c r="K335" s="2"/>
      <c r="L335" s="2"/>
      <c r="M335" s="2"/>
      <c r="N335" s="5"/>
      <c r="O335" s="5"/>
      <c r="P335" s="5"/>
      <c r="Q335" s="5"/>
    </row>
    <row r="336" spans="1:17" ht="30" customHeight="1" x14ac:dyDescent="0.25">
      <c r="A336" s="2">
        <v>4335</v>
      </c>
      <c r="B336" s="3" t="str">
        <f>HYPERLINK("https://www.facebook.com/p/C%C3%B4ng-an-x%C3%A3-Minh-B%E1%BA%A3o-th%C3%A0nh-ph%E1%BB%91-Y%C3%AAn-B%C3%A1i-100067402020480/", "Công an xã Minh Bảo tỉnh Yên Bái")</f>
        <v>Công an xã Minh Bảo tỉnh Yên Bái</v>
      </c>
      <c r="C336" s="12" t="s">
        <v>228</v>
      </c>
      <c r="D336" s="13" t="s">
        <v>229</v>
      </c>
      <c r="F336" s="5"/>
      <c r="G336" s="5"/>
      <c r="H336" s="5"/>
      <c r="I336" s="2"/>
      <c r="J336" s="2"/>
      <c r="K336" s="2"/>
      <c r="L336" s="2"/>
      <c r="M336" s="2"/>
      <c r="N336" s="5"/>
      <c r="O336" s="5"/>
      <c r="P336" s="5"/>
      <c r="Q336" s="5"/>
    </row>
    <row r="337" spans="1:17" ht="30" customHeight="1" x14ac:dyDescent="0.25">
      <c r="A337" s="2">
        <v>4336</v>
      </c>
      <c r="B337" s="3" t="str">
        <f>HYPERLINK("https://yenbai.gov.vn/nong-thon-moi/noidung/tintuc/Pages/chi-tiet-tin-tuc.aspx?ItemID=1049&amp;l=Tinhoatdong&amp;lv=5", "UBND Ủy ban nhân dân xã Minh Bảo tỉnh Yên Bái")</f>
        <v>UBND Ủy ban nhân dân xã Minh Bảo tỉnh Yên Bái</v>
      </c>
      <c r="C337" s="12" t="s">
        <v>228</v>
      </c>
      <c r="F337" s="5"/>
      <c r="G337" s="5"/>
      <c r="H337" s="5"/>
      <c r="I337" s="2"/>
      <c r="J337" s="2"/>
      <c r="K337" s="2"/>
      <c r="L337" s="2"/>
      <c r="M337" s="2"/>
      <c r="N337" s="5"/>
      <c r="O337" s="5"/>
      <c r="P337" s="5"/>
      <c r="Q337" s="5"/>
    </row>
    <row r="338" spans="1:17" ht="30" customHeight="1" x14ac:dyDescent="0.25">
      <c r="A338" s="2">
        <v>4337</v>
      </c>
      <c r="B338" s="3" t="str">
        <f>HYPERLINK("https://www.facebook.com/conganpnamcuong/", "Công an phường Nam Cường tỉnh Yên Bái")</f>
        <v>Công an phường Nam Cường tỉnh Yên Bái</v>
      </c>
      <c r="C338" s="12" t="s">
        <v>228</v>
      </c>
      <c r="D338" s="13" t="s">
        <v>229</v>
      </c>
      <c r="F338" s="5"/>
      <c r="G338" s="5"/>
      <c r="H338" s="5"/>
      <c r="I338" s="2"/>
      <c r="J338" s="2"/>
      <c r="K338" s="2"/>
      <c r="L338" s="2"/>
      <c r="M338" s="2"/>
      <c r="N338" s="5"/>
      <c r="O338" s="5"/>
      <c r="P338" s="5"/>
      <c r="Q338" s="5"/>
    </row>
    <row r="339" spans="1:17" ht="30" customHeight="1" x14ac:dyDescent="0.25">
      <c r="A339" s="2">
        <v>4338</v>
      </c>
      <c r="B339" s="3" t="str">
        <f>HYPERLINK("http://namcuong.thanhphoyenbai.yenbai.gov.vn/", "UBND Ủy ban nhân dân phường Nam Cường tỉnh Yên Bái")</f>
        <v>UBND Ủy ban nhân dân phường Nam Cường tỉnh Yên Bái</v>
      </c>
      <c r="C339" s="12" t="s">
        <v>228</v>
      </c>
      <c r="F339" s="5"/>
      <c r="G339" s="5"/>
      <c r="H339" s="5"/>
      <c r="I339" s="2"/>
      <c r="J339" s="2"/>
      <c r="K339" s="2"/>
      <c r="L339" s="2"/>
      <c r="M339" s="2"/>
      <c r="N339" s="5"/>
      <c r="O339" s="5"/>
      <c r="P339" s="5"/>
      <c r="Q339" s="5"/>
    </row>
    <row r="340" spans="1:17" ht="30" customHeight="1" x14ac:dyDescent="0.25">
      <c r="A340" s="2">
        <v>4339</v>
      </c>
      <c r="B340" s="3" t="s">
        <v>74</v>
      </c>
      <c r="C340" s="14" t="s">
        <v>1</v>
      </c>
      <c r="D340" s="13" t="s">
        <v>229</v>
      </c>
      <c r="F340" s="5"/>
      <c r="G340" s="5"/>
      <c r="H340" s="5"/>
      <c r="I340" s="2"/>
      <c r="J340" s="2"/>
      <c r="K340" s="2"/>
      <c r="L340" s="2"/>
      <c r="M340" s="2"/>
      <c r="N340" s="5"/>
      <c r="O340" s="5"/>
      <c r="P340" s="5"/>
      <c r="Q340" s="5"/>
    </row>
    <row r="341" spans="1:17" ht="30" customHeight="1" x14ac:dyDescent="0.25">
      <c r="A341" s="2">
        <v>4340</v>
      </c>
      <c r="B341" s="3" t="str">
        <f>HYPERLINK("https://thanhphoyenbai.yenbai.gov.vn/cac-xa-phuong/xa-tuy-loc-288595", "UBND Ủy ban nhân dân xã Tuy Lộc tỉnh Yên Bái")</f>
        <v>UBND Ủy ban nhân dân xã Tuy Lộc tỉnh Yên Bái</v>
      </c>
      <c r="C341" s="12" t="s">
        <v>228</v>
      </c>
      <c r="F341" s="5"/>
      <c r="G341" s="5"/>
      <c r="H341" s="5"/>
      <c r="I341" s="2"/>
      <c r="J341" s="2"/>
      <c r="K341" s="2"/>
      <c r="L341" s="2"/>
      <c r="M341" s="2"/>
      <c r="N341" s="5"/>
      <c r="O341" s="5"/>
      <c r="P341" s="5"/>
      <c r="Q341" s="5"/>
    </row>
    <row r="342" spans="1:17" ht="30" customHeight="1" x14ac:dyDescent="0.25">
      <c r="A342" s="2">
        <v>4341</v>
      </c>
      <c r="B342" s="3" t="str">
        <f>HYPERLINK("https://www.facebook.com/conganxatanthinh/", "Công an xã Tân Thịnh tỉnh Yên Bái")</f>
        <v>Công an xã Tân Thịnh tỉnh Yên Bái</v>
      </c>
      <c r="C342" s="12" t="s">
        <v>228</v>
      </c>
      <c r="D342" s="13" t="s">
        <v>229</v>
      </c>
      <c r="F342" s="5"/>
      <c r="G342" s="5"/>
      <c r="H342" s="5"/>
      <c r="I342" s="2"/>
      <c r="J342" s="2"/>
      <c r="K342" s="2"/>
      <c r="L342" s="2"/>
      <c r="M342" s="2"/>
      <c r="N342" s="5"/>
      <c r="O342" s="5"/>
      <c r="P342" s="5"/>
      <c r="Q342" s="5"/>
    </row>
    <row r="343" spans="1:17" ht="30" customHeight="1" x14ac:dyDescent="0.25">
      <c r="A343" s="2">
        <v>4342</v>
      </c>
      <c r="B343" s="3" t="str">
        <f>HYPERLINK("https://hoilhpn.yenbai.gov.vn/noidung/tintuc/Pages/chi-tiet-tin-tuc.aspx?ItemID=458&amp;l=Tinhoatdong&amp;lv=5", "UBND Ủy ban nhân dân xã Tân Thịnh tỉnh Yên Bái")</f>
        <v>UBND Ủy ban nhân dân xã Tân Thịnh tỉnh Yên Bái</v>
      </c>
      <c r="C343" s="12" t="s">
        <v>228</v>
      </c>
      <c r="F343" s="5"/>
      <c r="G343" s="5"/>
      <c r="H343" s="5"/>
      <c r="I343" s="2"/>
      <c r="J343" s="2"/>
      <c r="K343" s="2"/>
      <c r="L343" s="2"/>
      <c r="M343" s="2"/>
      <c r="N343" s="5"/>
      <c r="O343" s="5"/>
      <c r="P343" s="5"/>
      <c r="Q343" s="5"/>
    </row>
    <row r="344" spans="1:17" ht="30" customHeight="1" x14ac:dyDescent="0.25">
      <c r="A344" s="2">
        <v>4343</v>
      </c>
      <c r="B344" s="3" t="s">
        <v>75</v>
      </c>
      <c r="C344" s="14" t="s">
        <v>1</v>
      </c>
      <c r="D344" s="13" t="s">
        <v>229</v>
      </c>
      <c r="F344" s="5"/>
      <c r="G344" s="5"/>
      <c r="H344" s="5"/>
      <c r="I344" s="2"/>
      <c r="J344" s="2"/>
      <c r="K344" s="2"/>
      <c r="L344" s="2"/>
      <c r="M344" s="2"/>
      <c r="N344" s="5"/>
      <c r="O344" s="5"/>
      <c r="P344" s="5"/>
      <c r="Q344" s="5"/>
    </row>
    <row r="345" spans="1:17" ht="30" customHeight="1" x14ac:dyDescent="0.25">
      <c r="A345" s="2">
        <v>4344</v>
      </c>
      <c r="B345" s="3" t="str">
        <f>HYPERLINK("https://soldtbxh.yenbai.gov.vn/FAQ/Cong-dan-Nguyen-Ngoc-Hau-Dia-chi-thon-Nuoc-Mat-xa-Au-Lau-thanh-pho-Yen-Bai-tinh-Yen-B", "UBND Ủy ban nhân dân xã Âu Lâu tỉnh Yên Bái")</f>
        <v>UBND Ủy ban nhân dân xã Âu Lâu tỉnh Yên Bái</v>
      </c>
      <c r="C345" s="12" t="s">
        <v>228</v>
      </c>
      <c r="F345" s="5"/>
      <c r="G345" s="5"/>
      <c r="H345" s="5"/>
      <c r="I345" s="2"/>
      <c r="J345" s="2"/>
      <c r="K345" s="2"/>
      <c r="L345" s="2"/>
      <c r="M345" s="2"/>
      <c r="N345" s="5"/>
      <c r="O345" s="5"/>
      <c r="P345" s="5"/>
      <c r="Q345" s="5"/>
    </row>
    <row r="346" spans="1:17" ht="30" customHeight="1" x14ac:dyDescent="0.25">
      <c r="A346" s="2">
        <v>4345</v>
      </c>
      <c r="B346" s="3" t="s">
        <v>76</v>
      </c>
      <c r="C346" s="14" t="s">
        <v>1</v>
      </c>
      <c r="D346" s="13" t="s">
        <v>229</v>
      </c>
      <c r="F346" s="5"/>
      <c r="G346" s="5"/>
      <c r="H346" s="5"/>
      <c r="I346" s="2"/>
      <c r="J346" s="2"/>
      <c r="K346" s="2"/>
      <c r="L346" s="2"/>
      <c r="M346" s="2"/>
      <c r="N346" s="5"/>
      <c r="O346" s="5"/>
      <c r="P346" s="5"/>
      <c r="Q346" s="5"/>
    </row>
    <row r="347" spans="1:17" ht="30" customHeight="1" x14ac:dyDescent="0.25">
      <c r="A347" s="2">
        <v>4346</v>
      </c>
      <c r="B347" s="3" t="str">
        <f>HYPERLINK("https://gioiphien.thanhphoyenbai.yenbai.gov.vn/", "UBND Ủy ban nhân dân xã Giới Phiên tỉnh Yên Bái")</f>
        <v>UBND Ủy ban nhân dân xã Giới Phiên tỉnh Yên Bái</v>
      </c>
      <c r="C347" s="12" t="s">
        <v>228</v>
      </c>
      <c r="F347" s="5"/>
      <c r="G347" s="5"/>
      <c r="H347" s="5"/>
      <c r="I347" s="2"/>
      <c r="J347" s="2"/>
      <c r="K347" s="2"/>
      <c r="L347" s="2"/>
      <c r="M347" s="2"/>
      <c r="N347" s="5"/>
      <c r="O347" s="5"/>
      <c r="P347" s="5"/>
      <c r="Q347" s="5"/>
    </row>
    <row r="348" spans="1:17" ht="30" customHeight="1" x14ac:dyDescent="0.25">
      <c r="A348" s="2">
        <v>4347</v>
      </c>
      <c r="B348" s="3" t="str">
        <f>HYPERLINK("https://www.facebook.com/caphopminh/", "Công an phường Hợp Minh tỉnh Yên Bái")</f>
        <v>Công an phường Hợp Minh tỉnh Yên Bái</v>
      </c>
      <c r="C348" s="12" t="s">
        <v>228</v>
      </c>
      <c r="D348" s="13" t="s">
        <v>229</v>
      </c>
      <c r="F348" s="5"/>
      <c r="G348" s="5"/>
      <c r="H348" s="5"/>
      <c r="I348" s="2"/>
      <c r="J348" s="2"/>
      <c r="K348" s="2"/>
      <c r="L348" s="2"/>
      <c r="M348" s="2"/>
      <c r="N348" s="5"/>
      <c r="O348" s="5"/>
      <c r="P348" s="5"/>
      <c r="Q348" s="5"/>
    </row>
    <row r="349" spans="1:17" ht="30" customHeight="1" x14ac:dyDescent="0.25">
      <c r="A349" s="2">
        <v>4348</v>
      </c>
      <c r="B349" s="3" t="str">
        <f>HYPERLINK("https://thanhphoyenbai.yenbai.gov.vn/", "UBND Ủy ban nhân dân phường Hợp Minh tỉnh Yên Bái")</f>
        <v>UBND Ủy ban nhân dân phường Hợp Minh tỉnh Yên Bái</v>
      </c>
      <c r="C349" s="12" t="s">
        <v>228</v>
      </c>
      <c r="F349" s="5"/>
      <c r="G349" s="5"/>
      <c r="H349" s="5"/>
      <c r="I349" s="2"/>
      <c r="J349" s="2"/>
      <c r="K349" s="2"/>
      <c r="L349" s="2"/>
      <c r="M349" s="2"/>
      <c r="N349" s="5"/>
      <c r="O349" s="5"/>
      <c r="P349" s="5"/>
      <c r="Q349" s="5"/>
    </row>
    <row r="350" spans="1:17" ht="30" customHeight="1" x14ac:dyDescent="0.25">
      <c r="A350" s="2">
        <v>4349</v>
      </c>
      <c r="B350" s="3" t="s">
        <v>77</v>
      </c>
      <c r="C350" s="14" t="s">
        <v>1</v>
      </c>
      <c r="D350" s="13"/>
      <c r="F350" s="5"/>
      <c r="G350" s="5"/>
      <c r="H350" s="5"/>
      <c r="I350" s="2"/>
      <c r="J350" s="2"/>
      <c r="K350" s="2"/>
      <c r="L350" s="2"/>
      <c r="M350" s="2"/>
      <c r="N350" s="5"/>
      <c r="O350" s="5"/>
      <c r="P350" s="5"/>
      <c r="Q350" s="5"/>
    </row>
    <row r="351" spans="1:17" ht="30" customHeight="1" x14ac:dyDescent="0.25">
      <c r="A351" s="2">
        <v>4350</v>
      </c>
      <c r="B351" s="3" t="str">
        <f>HYPERLINK("https://www.yenbai.gov.vn/noidung/tintuc/Pages/chi-tiet-tin-tuc.aspx?ItemID=147&amp;l=Ditichcaptinh", "UBND Ủy ban nhân dân xã Văn Tiến tỉnh Yên Bái")</f>
        <v>UBND Ủy ban nhân dân xã Văn Tiến tỉnh Yên Bái</v>
      </c>
      <c r="C351" s="12" t="s">
        <v>228</v>
      </c>
      <c r="F351" s="5"/>
      <c r="G351" s="5"/>
      <c r="H351" s="5"/>
      <c r="I351" s="2"/>
      <c r="J351" s="2"/>
      <c r="K351" s="2"/>
      <c r="L351" s="2"/>
      <c r="M351" s="2"/>
      <c r="N351" s="5"/>
      <c r="O351" s="5"/>
      <c r="P351" s="5"/>
      <c r="Q351" s="5"/>
    </row>
    <row r="352" spans="1:17" ht="30" customHeight="1" x14ac:dyDescent="0.25">
      <c r="A352" s="2">
        <v>4351</v>
      </c>
      <c r="B352" s="3" t="s">
        <v>78</v>
      </c>
      <c r="C352" s="14" t="s">
        <v>1</v>
      </c>
      <c r="D352" s="13" t="s">
        <v>229</v>
      </c>
      <c r="F352" s="5"/>
      <c r="G352" s="5"/>
      <c r="H352" s="5"/>
      <c r="I352" s="2"/>
      <c r="J352" s="2"/>
      <c r="K352" s="2"/>
      <c r="L352" s="2"/>
      <c r="M352" s="2"/>
      <c r="N352" s="5"/>
      <c r="O352" s="5"/>
      <c r="P352" s="5"/>
      <c r="Q352" s="5"/>
    </row>
    <row r="353" spans="1:17" ht="30" customHeight="1" x14ac:dyDescent="0.25">
      <c r="A353" s="2">
        <v>4352</v>
      </c>
      <c r="B353" s="3" t="str">
        <f>HYPERLINK("https://www.yenbai.gov.vn/noidung/tintuc/Pages/gioi-thieu-chi-tiet.aspx?ItemID=119&amp;l=Ditichcaptinh&amp;lv=4", "UBND Ủy ban nhân dân xã Phúc Lộc tỉnh Yên Bái")</f>
        <v>UBND Ủy ban nhân dân xã Phúc Lộc tỉnh Yên Bái</v>
      </c>
      <c r="C353" s="12" t="s">
        <v>228</v>
      </c>
      <c r="F353" s="5"/>
      <c r="G353" s="5"/>
      <c r="H353" s="5"/>
      <c r="I353" s="2"/>
      <c r="J353" s="2"/>
      <c r="K353" s="2"/>
      <c r="L353" s="2"/>
      <c r="M353" s="2"/>
      <c r="N353" s="5"/>
      <c r="O353" s="5"/>
      <c r="P353" s="5"/>
      <c r="Q353" s="5"/>
    </row>
    <row r="354" spans="1:17" ht="30" customHeight="1" x14ac:dyDescent="0.25">
      <c r="A354" s="2">
        <v>4353</v>
      </c>
      <c r="B354" s="3" t="str">
        <f>HYPERLINK("https://www.facebook.com/p/C%C3%B4ng-an-x%C3%A3-V%C4%83n-Ph%C3%BA-TP-Y%C3%AAn-B%C3%A1i-100067045363307/", "Công an xã Văn Phú tỉnh Yên Bái")</f>
        <v>Công an xã Văn Phú tỉnh Yên Bái</v>
      </c>
      <c r="C354" s="12" t="s">
        <v>228</v>
      </c>
      <c r="D354" s="13"/>
      <c r="F354" s="5"/>
      <c r="G354" s="5"/>
      <c r="H354" s="5"/>
      <c r="I354" s="2"/>
      <c r="J354" s="2"/>
      <c r="K354" s="2"/>
      <c r="L354" s="2"/>
      <c r="M354" s="2"/>
      <c r="N354" s="5"/>
      <c r="O354" s="5"/>
      <c r="P354" s="5"/>
      <c r="Q354" s="5"/>
    </row>
    <row r="355" spans="1:17" ht="30" customHeight="1" x14ac:dyDescent="0.25">
      <c r="A355" s="2">
        <v>4354</v>
      </c>
      <c r="B355" s="3" t="str">
        <f>HYPERLINK("http://vanphu.thanhphoyenbai.yenbai.gov.vn/", "UBND Ủy ban nhân dân xã Văn Phú tỉnh Yên Bái")</f>
        <v>UBND Ủy ban nhân dân xã Văn Phú tỉnh Yên Bái</v>
      </c>
      <c r="C355" s="12" t="s">
        <v>228</v>
      </c>
      <c r="F355" s="5"/>
      <c r="G355" s="5"/>
      <c r="H355" s="5"/>
      <c r="I355" s="2"/>
      <c r="J355" s="2"/>
      <c r="K355" s="2"/>
      <c r="L355" s="2"/>
      <c r="M355" s="2"/>
      <c r="N355" s="5"/>
      <c r="O355" s="5"/>
      <c r="P355" s="5"/>
      <c r="Q355" s="5"/>
    </row>
    <row r="356" spans="1:17" ht="30" customHeight="1" x14ac:dyDescent="0.25">
      <c r="A356" s="2">
        <v>4355</v>
      </c>
      <c r="B356" s="1" t="str">
        <f>HYPERLINK("https://www.facebook.com/profile.php?id=100064046074911", "Công an phường Pú Trạng tỉnh Yên Bái")</f>
        <v>Công an phường Pú Trạng tỉnh Yên Bái</v>
      </c>
      <c r="C356" s="12" t="s">
        <v>228</v>
      </c>
      <c r="D356" s="13" t="s">
        <v>229</v>
      </c>
      <c r="F356" s="5"/>
      <c r="G356" s="5"/>
      <c r="H356" s="5"/>
      <c r="I356" s="2"/>
      <c r="J356" s="2"/>
      <c r="K356" s="2"/>
      <c r="L356" s="2"/>
      <c r="M356" s="2"/>
      <c r="N356" s="5"/>
      <c r="O356" s="5"/>
      <c r="P356" s="5"/>
      <c r="Q356" s="5"/>
    </row>
    <row r="357" spans="1:17" ht="30" customHeight="1" x14ac:dyDescent="0.25">
      <c r="A357" s="2">
        <v>4356</v>
      </c>
      <c r="B357" s="3" t="str">
        <f>HYPERLINK("https://nghialo.yenbai.gov.vn/xa-phuong/phuong-pu-trang", "UBND Ủy ban nhân dân phường Pú Trạng tỉnh Yên Bái")</f>
        <v>UBND Ủy ban nhân dân phường Pú Trạng tỉnh Yên Bái</v>
      </c>
      <c r="C357" s="12" t="s">
        <v>228</v>
      </c>
      <c r="F357" s="5"/>
      <c r="G357" s="5"/>
      <c r="H357" s="5"/>
      <c r="I357" s="2"/>
      <c r="J357" s="2"/>
      <c r="K357" s="2"/>
      <c r="L357" s="2"/>
      <c r="M357" s="2"/>
      <c r="N357" s="5"/>
      <c r="O357" s="5"/>
      <c r="P357" s="5"/>
      <c r="Q357" s="5"/>
    </row>
    <row r="358" spans="1:17" ht="30" customHeight="1" x14ac:dyDescent="0.25">
      <c r="A358" s="2">
        <v>4357</v>
      </c>
      <c r="B358" s="3" t="str">
        <f>HYPERLINK("https://www.facebook.com/captrungtam/", "Công an phường Trung Tâm tỉnh Yên Bái")</f>
        <v>Công an phường Trung Tâm tỉnh Yên Bái</v>
      </c>
      <c r="C358" s="12" t="s">
        <v>228</v>
      </c>
      <c r="D358" s="13" t="s">
        <v>229</v>
      </c>
      <c r="F358" s="5"/>
      <c r="G358" s="5"/>
      <c r="H358" s="5"/>
      <c r="I358" s="2"/>
      <c r="J358" s="2"/>
      <c r="K358" s="2"/>
      <c r="L358" s="2"/>
      <c r="M358" s="2"/>
      <c r="N358" s="5"/>
      <c r="O358" s="5"/>
      <c r="P358" s="5"/>
      <c r="Q358" s="5"/>
    </row>
    <row r="359" spans="1:17" ht="30" customHeight="1" x14ac:dyDescent="0.25">
      <c r="A359" s="2">
        <v>4358</v>
      </c>
      <c r="B359" s="3" t="str">
        <f>HYPERLINK("https://nghialo.yenbai.gov.vn/xa-phuong/phuong-trung-tam", "UBND Ủy ban nhân dân phường Trung Tâm tỉnh Yên Bái")</f>
        <v>UBND Ủy ban nhân dân phường Trung Tâm tỉnh Yên Bái</v>
      </c>
      <c r="C359" s="12" t="s">
        <v>228</v>
      </c>
      <c r="F359" s="5"/>
      <c r="G359" s="5"/>
      <c r="H359" s="5"/>
      <c r="I359" s="2"/>
      <c r="J359" s="2"/>
      <c r="K359" s="2"/>
      <c r="L359" s="2"/>
      <c r="M359" s="2"/>
      <c r="N359" s="5"/>
      <c r="O359" s="5"/>
      <c r="P359" s="5"/>
      <c r="Q359" s="5"/>
    </row>
    <row r="360" spans="1:17" ht="30" customHeight="1" x14ac:dyDescent="0.25">
      <c r="A360" s="2">
        <v>4359</v>
      </c>
      <c r="B360" s="3" t="s">
        <v>79</v>
      </c>
      <c r="C360" s="14" t="s">
        <v>1</v>
      </c>
      <c r="D360" s="13" t="s">
        <v>229</v>
      </c>
      <c r="F360" s="5"/>
      <c r="G360" s="5"/>
      <c r="H360" s="5"/>
      <c r="I360" s="2"/>
      <c r="J360" s="2"/>
      <c r="K360" s="2"/>
      <c r="L360" s="2"/>
      <c r="M360" s="2"/>
      <c r="N360" s="5"/>
      <c r="O360" s="5"/>
      <c r="P360" s="5"/>
      <c r="Q360" s="5"/>
    </row>
    <row r="361" spans="1:17" ht="30" customHeight="1" x14ac:dyDescent="0.25">
      <c r="A361" s="2">
        <v>4360</v>
      </c>
      <c r="B361" s="3" t="str">
        <f>HYPERLINK("https://nghialo.yenbai.gov.vn/xa-phuong/phuong-tan-an", "UBND Ủy ban nhân dân phường Tân An tỉnh Yên Bái")</f>
        <v>UBND Ủy ban nhân dân phường Tân An tỉnh Yên Bái</v>
      </c>
      <c r="C361" s="12" t="s">
        <v>228</v>
      </c>
      <c r="F361" s="5"/>
      <c r="G361" s="5"/>
      <c r="H361" s="5"/>
      <c r="I361" s="2"/>
      <c r="J361" s="2"/>
      <c r="K361" s="2"/>
      <c r="L361" s="2"/>
      <c r="M361" s="2"/>
      <c r="N361" s="5"/>
      <c r="O361" s="5"/>
      <c r="P361" s="5"/>
      <c r="Q361" s="5"/>
    </row>
    <row r="362" spans="1:17" ht="30" customHeight="1" x14ac:dyDescent="0.25">
      <c r="A362" s="2">
        <v>4361</v>
      </c>
      <c r="B362" s="3" t="str">
        <f>HYPERLINK("https://www.facebook.com/p/C%C3%B4ng-an-ph%C6%B0%E1%BB%9Dng-C%E1%BA%A7u-Thia-100065344816176/", "Công an phường Cầu Thia tỉnh Yên Bái")</f>
        <v>Công an phường Cầu Thia tỉnh Yên Bái</v>
      </c>
      <c r="C362" s="12" t="s">
        <v>228</v>
      </c>
      <c r="D362" s="13" t="s">
        <v>229</v>
      </c>
      <c r="F362" s="5"/>
      <c r="G362" s="5"/>
      <c r="H362" s="5"/>
      <c r="I362" s="2"/>
      <c r="J362" s="2"/>
      <c r="K362" s="2"/>
      <c r="L362" s="2"/>
      <c r="M362" s="2"/>
      <c r="N362" s="5"/>
      <c r="O362" s="5"/>
      <c r="P362" s="5"/>
      <c r="Q362" s="5"/>
    </row>
    <row r="363" spans="1:17" ht="30" customHeight="1" x14ac:dyDescent="0.25">
      <c r="A363" s="2">
        <v>4362</v>
      </c>
      <c r="B363" s="3" t="str">
        <f>HYPERLINK("https://nghialo.yenbai.gov.vn/xa-phuong/phuong-cau-thia", "UBND Ủy ban nhân dân phường Cầu Thia tỉnh Yên Bái")</f>
        <v>UBND Ủy ban nhân dân phường Cầu Thia tỉnh Yên Bái</v>
      </c>
      <c r="C363" s="12" t="s">
        <v>228</v>
      </c>
      <c r="F363" s="5"/>
      <c r="G363" s="5"/>
      <c r="H363" s="5"/>
      <c r="I363" s="2"/>
      <c r="J363" s="2"/>
      <c r="K363" s="2"/>
      <c r="L363" s="2"/>
      <c r="M363" s="2"/>
      <c r="N363" s="5"/>
      <c r="O363" s="5"/>
      <c r="P363" s="5"/>
      <c r="Q363" s="5"/>
    </row>
    <row r="364" spans="1:17" ht="30" customHeight="1" x14ac:dyDescent="0.25">
      <c r="A364" s="2">
        <v>4363</v>
      </c>
      <c r="B364" s="1" t="str">
        <f>HYPERLINK("", "Công an xã Nghĩa Lợi tỉnh Yên Bái")</f>
        <v>Công an xã Nghĩa Lợi tỉnh Yên Bái</v>
      </c>
      <c r="C364" s="12" t="s">
        <v>228</v>
      </c>
      <c r="D364" s="13" t="s">
        <v>229</v>
      </c>
      <c r="F364" s="5"/>
      <c r="G364" s="5"/>
      <c r="H364" s="5"/>
      <c r="I364" s="2"/>
      <c r="J364" s="2"/>
      <c r="K364" s="2"/>
      <c r="L364" s="2"/>
      <c r="M364" s="2"/>
      <c r="N364" s="5"/>
      <c r="O364" s="5"/>
      <c r="P364" s="5"/>
      <c r="Q364" s="5"/>
    </row>
    <row r="365" spans="1:17" ht="30" customHeight="1" x14ac:dyDescent="0.25">
      <c r="A365" s="2">
        <v>4364</v>
      </c>
      <c r="B365" s="3" t="str">
        <f>HYPERLINK("https://nghialo.yenbai.gov.vn/xa-phuong/xa-nghia-loi", "UBND Ủy ban nhân dân xã Nghĩa Lợi tỉnh Yên Bái")</f>
        <v>UBND Ủy ban nhân dân xã Nghĩa Lợi tỉnh Yên Bái</v>
      </c>
      <c r="C365" s="12" t="s">
        <v>228</v>
      </c>
      <c r="F365" s="5"/>
      <c r="G365" s="5"/>
      <c r="H365" s="5"/>
      <c r="I365" s="2"/>
      <c r="J365" s="2"/>
      <c r="K365" s="2"/>
      <c r="L365" s="2"/>
      <c r="M365" s="2"/>
      <c r="N365" s="5"/>
      <c r="O365" s="5"/>
      <c r="P365" s="5"/>
      <c r="Q365" s="5"/>
    </row>
    <row r="366" spans="1:17" ht="30" customHeight="1" x14ac:dyDescent="0.25">
      <c r="A366" s="2">
        <v>4365</v>
      </c>
      <c r="B366" s="1" t="str">
        <f>HYPERLINK("/", "Công an xã Nghĩa Phúc tỉnh Yên Bái")</f>
        <v>Công an xã Nghĩa Phúc tỉnh Yên Bái</v>
      </c>
      <c r="C366" s="12" t="s">
        <v>228</v>
      </c>
      <c r="D366" s="13" t="s">
        <v>229</v>
      </c>
      <c r="F366" s="5"/>
      <c r="G366" s="5"/>
      <c r="H366" s="5"/>
      <c r="I366" s="2"/>
      <c r="J366" s="2"/>
      <c r="K366" s="2"/>
      <c r="L366" s="2"/>
      <c r="M366" s="2"/>
      <c r="N366" s="5"/>
      <c r="O366" s="5"/>
      <c r="P366" s="5"/>
      <c r="Q366" s="5"/>
    </row>
    <row r="367" spans="1:17" ht="30" customHeight="1" x14ac:dyDescent="0.25">
      <c r="A367" s="2">
        <v>4366</v>
      </c>
      <c r="B367" s="3" t="str">
        <f>HYPERLINK("https://nghialo.yenbai.gov.vn/xa-phuong/xa-nghia-phuc", "UBND Ủy ban nhân dân xã Nghĩa Phúc tỉnh Yên Bái")</f>
        <v>UBND Ủy ban nhân dân xã Nghĩa Phúc tỉnh Yên Bái</v>
      </c>
      <c r="C367" s="12" t="s">
        <v>228</v>
      </c>
      <c r="F367" s="5"/>
      <c r="G367" s="5"/>
      <c r="H367" s="5"/>
      <c r="I367" s="2"/>
      <c r="J367" s="2"/>
      <c r="K367" s="2"/>
      <c r="L367" s="2"/>
      <c r="M367" s="2"/>
      <c r="N367" s="5"/>
      <c r="O367" s="5"/>
      <c r="P367" s="5"/>
      <c r="Q367" s="5"/>
    </row>
    <row r="368" spans="1:17" ht="30" customHeight="1" x14ac:dyDescent="0.25">
      <c r="A368" s="2">
        <v>4367</v>
      </c>
      <c r="B368" s="1" t="str">
        <f>HYPERLINK("", "Công an xã Nghĩa An tỉnh Yên Bái")</f>
        <v>Công an xã Nghĩa An tỉnh Yên Bái</v>
      </c>
      <c r="C368" s="12" t="s">
        <v>228</v>
      </c>
      <c r="D368" s="13" t="s">
        <v>229</v>
      </c>
      <c r="F368" s="5"/>
      <c r="G368" s="5"/>
      <c r="H368" s="5"/>
      <c r="I368" s="2"/>
      <c r="J368" s="2"/>
      <c r="K368" s="2"/>
      <c r="L368" s="2"/>
      <c r="M368" s="2"/>
      <c r="N368" s="5"/>
      <c r="O368" s="5"/>
      <c r="P368" s="5"/>
      <c r="Q368" s="5"/>
    </row>
    <row r="369" spans="1:17" ht="30" customHeight="1" x14ac:dyDescent="0.25">
      <c r="A369" s="2">
        <v>4368</v>
      </c>
      <c r="B369" s="3" t="str">
        <f>HYPERLINK("https://nghialo.yenbai.gov.vn/xa-phuong/xa-nghia-an", "UBND Ủy ban nhân dân xã Nghĩa An tỉnh Yên Bái")</f>
        <v>UBND Ủy ban nhân dân xã Nghĩa An tỉnh Yên Bái</v>
      </c>
      <c r="C369" s="12" t="s">
        <v>228</v>
      </c>
      <c r="F369" s="5"/>
      <c r="G369" s="5"/>
      <c r="H369" s="5"/>
      <c r="I369" s="2"/>
      <c r="J369" s="2"/>
      <c r="K369" s="2"/>
      <c r="L369" s="2"/>
      <c r="M369" s="2"/>
      <c r="N369" s="5"/>
      <c r="O369" s="5"/>
      <c r="P369" s="5"/>
      <c r="Q369" s="5"/>
    </row>
    <row r="370" spans="1:17" ht="30" customHeight="1" x14ac:dyDescent="0.25">
      <c r="A370" s="2">
        <v>4369</v>
      </c>
      <c r="B370" s="3" t="s">
        <v>80</v>
      </c>
      <c r="C370" s="14" t="s">
        <v>1</v>
      </c>
      <c r="D370" s="13" t="s">
        <v>229</v>
      </c>
      <c r="F370" s="5"/>
      <c r="G370" s="5"/>
      <c r="H370" s="5"/>
      <c r="I370" s="2"/>
      <c r="J370" s="2"/>
      <c r="K370" s="2"/>
      <c r="L370" s="2"/>
      <c r="M370" s="2"/>
      <c r="N370" s="5"/>
      <c r="O370" s="5"/>
      <c r="P370" s="5"/>
      <c r="Q370" s="5"/>
    </row>
    <row r="371" spans="1:17" ht="30" customHeight="1" x14ac:dyDescent="0.25">
      <c r="A371" s="2">
        <v>4370</v>
      </c>
      <c r="B371" s="3" t="str">
        <f>HYPERLINK("https://lucyen.yenbai.gov.vn/Articles/one/Thong-tin-thi-tran-Yen-The", "UBND Ủy ban nhân dân thị trấn Yên Thế tỉnh Yên Bái")</f>
        <v>UBND Ủy ban nhân dân thị trấn Yên Thế tỉnh Yên Bái</v>
      </c>
      <c r="C371" s="12" t="s">
        <v>228</v>
      </c>
      <c r="F371" s="5"/>
      <c r="G371" s="5"/>
      <c r="H371" s="5"/>
      <c r="I371" s="2"/>
      <c r="J371" s="2"/>
      <c r="K371" s="2"/>
      <c r="L371" s="2"/>
      <c r="M371" s="2"/>
      <c r="N371" s="5"/>
      <c r="O371" s="5"/>
      <c r="P371" s="5"/>
      <c r="Q371" s="5"/>
    </row>
    <row r="372" spans="1:17" ht="30" customHeight="1" x14ac:dyDescent="0.25">
      <c r="A372" s="2">
        <v>4371</v>
      </c>
      <c r="B372" s="3" t="s">
        <v>81</v>
      </c>
      <c r="C372" s="14" t="s">
        <v>1</v>
      </c>
      <c r="D372" s="13" t="s">
        <v>229</v>
      </c>
      <c r="F372" s="5"/>
      <c r="G372" s="5"/>
      <c r="H372" s="5"/>
      <c r="I372" s="2"/>
      <c r="J372" s="2"/>
      <c r="K372" s="2"/>
      <c r="L372" s="2"/>
      <c r="M372" s="2"/>
      <c r="N372" s="5"/>
      <c r="O372" s="5"/>
      <c r="P372" s="5"/>
      <c r="Q372" s="5"/>
    </row>
    <row r="373" spans="1:17" ht="30" customHeight="1" x14ac:dyDescent="0.25">
      <c r="A373" s="2">
        <v>4372</v>
      </c>
      <c r="B373" s="3" t="str">
        <f>HYPERLINK("https://lucyen.yenbai.gov.vn/Articles/one/Thong-tin-xa-Tan-Phuong", "UBND Ủy ban nhân dân xã Tân Phượng tỉnh Yên Bái")</f>
        <v>UBND Ủy ban nhân dân xã Tân Phượng tỉnh Yên Bái</v>
      </c>
      <c r="C373" s="12" t="s">
        <v>228</v>
      </c>
      <c r="F373" s="5"/>
      <c r="G373" s="5"/>
      <c r="H373" s="5"/>
      <c r="I373" s="2"/>
      <c r="J373" s="2"/>
      <c r="K373" s="2"/>
      <c r="L373" s="2"/>
      <c r="M373" s="2"/>
      <c r="N373" s="5"/>
      <c r="O373" s="5"/>
      <c r="P373" s="5"/>
      <c r="Q373" s="5"/>
    </row>
    <row r="374" spans="1:17" ht="30" customHeight="1" x14ac:dyDescent="0.25">
      <c r="A374" s="2">
        <v>4373</v>
      </c>
      <c r="B374" s="3" t="str">
        <f>HYPERLINK("https://www.facebook.com/p/C%C3%B4ng-an-x%C3%A3-L%C3%A2m-Th%C6%B0%E1%BB%A3ng-huy%E1%BB%87n-L%E1%BB%A5c-Y%C3%AAn-100078326869163/", "Công an xã Lâm Thượng tỉnh Yên Bái")</f>
        <v>Công an xã Lâm Thượng tỉnh Yên Bái</v>
      </c>
      <c r="C374" s="12" t="s">
        <v>228</v>
      </c>
      <c r="D374" s="13" t="s">
        <v>229</v>
      </c>
      <c r="F374" s="5"/>
      <c r="G374" s="5"/>
      <c r="H374" s="5"/>
      <c r="I374" s="2"/>
      <c r="J374" s="2"/>
      <c r="K374" s="2"/>
      <c r="L374" s="2"/>
      <c r="M374" s="2"/>
      <c r="N374" s="5"/>
      <c r="O374" s="5"/>
      <c r="P374" s="5"/>
      <c r="Q374" s="5"/>
    </row>
    <row r="375" spans="1:17" ht="30" customHeight="1" x14ac:dyDescent="0.25">
      <c r="A375" s="2">
        <v>4374</v>
      </c>
      <c r="B375" s="3" t="str">
        <f>HYPERLINK("https://lucyen.yenbai.gov.vn/Articles/one/Thong-tin-xa-Lam-Thuong", "UBND Ủy ban nhân dân xã Lâm Thượng tỉnh Yên Bái")</f>
        <v>UBND Ủy ban nhân dân xã Lâm Thượng tỉnh Yên Bái</v>
      </c>
      <c r="C375" s="12" t="s">
        <v>228</v>
      </c>
      <c r="F375" s="5"/>
      <c r="G375" s="5"/>
      <c r="H375" s="5"/>
      <c r="I375" s="2"/>
      <c r="J375" s="2"/>
      <c r="K375" s="2"/>
      <c r="L375" s="2"/>
      <c r="M375" s="2"/>
      <c r="N375" s="5"/>
      <c r="O375" s="5"/>
      <c r="P375" s="5"/>
      <c r="Q375" s="5"/>
    </row>
    <row r="376" spans="1:17" ht="30" customHeight="1" x14ac:dyDescent="0.25">
      <c r="A376" s="2">
        <v>4375</v>
      </c>
      <c r="B376" s="3" t="str">
        <f>HYPERLINK("https://www.facebook.com/p/C%C3%B4ng-an-x%C3%A3-Kh%C3%A1nh-Thi%E1%BB%87n-100069704581551/?locale=tr_TR", "Công an xã Khánh Thiện tỉnh Yên Bái")</f>
        <v>Công an xã Khánh Thiện tỉnh Yên Bái</v>
      </c>
      <c r="C376" s="12" t="s">
        <v>228</v>
      </c>
      <c r="D376" s="13" t="s">
        <v>229</v>
      </c>
      <c r="F376" s="5"/>
      <c r="G376" s="5"/>
      <c r="H376" s="5"/>
      <c r="I376" s="2"/>
      <c r="J376" s="2"/>
      <c r="K376" s="2"/>
      <c r="L376" s="2"/>
      <c r="M376" s="2"/>
      <c r="N376" s="5"/>
      <c r="O376" s="5"/>
      <c r="P376" s="5"/>
      <c r="Q376" s="5"/>
    </row>
    <row r="377" spans="1:17" ht="30" customHeight="1" x14ac:dyDescent="0.25">
      <c r="A377" s="2">
        <v>4376</v>
      </c>
      <c r="B377" s="3" t="str">
        <f>HYPERLINK("https://khanhthien.yenkhanh.ninhbinh.gov.vn/", "UBND Ủy ban nhân dân xã Khánh Thiện tỉnh Yên Bái")</f>
        <v>UBND Ủy ban nhân dân xã Khánh Thiện tỉnh Yên Bái</v>
      </c>
      <c r="C377" s="12" t="s">
        <v>228</v>
      </c>
      <c r="F377" s="5"/>
      <c r="G377" s="5"/>
      <c r="H377" s="5"/>
      <c r="I377" s="2"/>
      <c r="J377" s="2"/>
      <c r="K377" s="2"/>
      <c r="L377" s="2"/>
      <c r="M377" s="2"/>
      <c r="N377" s="5"/>
      <c r="O377" s="5"/>
      <c r="P377" s="5"/>
      <c r="Q377" s="5"/>
    </row>
    <row r="378" spans="1:17" ht="30" customHeight="1" x14ac:dyDescent="0.25">
      <c r="A378" s="2">
        <v>4377</v>
      </c>
      <c r="B378" s="3" t="s">
        <v>82</v>
      </c>
      <c r="C378" s="14" t="s">
        <v>1</v>
      </c>
      <c r="D378" s="13" t="s">
        <v>229</v>
      </c>
      <c r="F378" s="5"/>
      <c r="G378" s="5"/>
      <c r="H378" s="5"/>
      <c r="I378" s="2"/>
      <c r="J378" s="2"/>
      <c r="K378" s="2"/>
      <c r="L378" s="2"/>
      <c r="M378" s="2"/>
      <c r="N378" s="5"/>
      <c r="O378" s="5"/>
      <c r="P378" s="5"/>
      <c r="Q378" s="5"/>
    </row>
    <row r="379" spans="1:17" ht="30" customHeight="1" x14ac:dyDescent="0.25">
      <c r="A379" s="2">
        <v>4378</v>
      </c>
      <c r="B379" s="3" t="str">
        <f>HYPERLINK("https://lucyen.yenbai.gov.vn/Articles/one/Thong-tin-xa-Minh-Chuan", "UBND Ủy ban nhân dân xã Minh Chuẩn tỉnh Yên Bái")</f>
        <v>UBND Ủy ban nhân dân xã Minh Chuẩn tỉnh Yên Bái</v>
      </c>
      <c r="C379" s="12" t="s">
        <v>228</v>
      </c>
      <c r="F379" s="5"/>
      <c r="G379" s="5"/>
      <c r="H379" s="5"/>
      <c r="I379" s="2"/>
      <c r="J379" s="2"/>
      <c r="K379" s="2"/>
      <c r="L379" s="2"/>
      <c r="M379" s="2"/>
      <c r="N379" s="5"/>
      <c r="O379" s="5"/>
      <c r="P379" s="5"/>
      <c r="Q379" s="5"/>
    </row>
    <row r="380" spans="1:17" ht="30" customHeight="1" x14ac:dyDescent="0.25">
      <c r="A380" s="2">
        <v>4379</v>
      </c>
      <c r="B380" s="3" t="str">
        <f>HYPERLINK("https://www.facebook.com/p/C%C3%B4ng-an-x%C3%A3-Mai-S%C6%A1n-huy%E1%BB%87n-L%E1%BB%A5c-Y%C3%AAn-t%E1%BB%89nh-Y%C3%AAn-B%C3%A1i-100079591086068/", "Công an xã Mai Sơn tỉnh Yên Bái")</f>
        <v>Công an xã Mai Sơn tỉnh Yên Bái</v>
      </c>
      <c r="C380" s="12" t="s">
        <v>228</v>
      </c>
      <c r="D380" s="13" t="s">
        <v>229</v>
      </c>
      <c r="F380" s="5"/>
      <c r="G380" s="5"/>
      <c r="H380" s="5"/>
      <c r="I380" s="2"/>
      <c r="J380" s="2"/>
      <c r="K380" s="2"/>
      <c r="L380" s="2"/>
      <c r="M380" s="2"/>
      <c r="N380" s="5"/>
      <c r="O380" s="5"/>
      <c r="P380" s="5"/>
      <c r="Q380" s="5"/>
    </row>
    <row r="381" spans="1:17" ht="30" customHeight="1" x14ac:dyDescent="0.25">
      <c r="A381" s="2">
        <v>4380</v>
      </c>
      <c r="B381" s="3" t="str">
        <f>HYPERLINK("https://yenbai.gov.vn/nongthonmoi/noidung/tintuc/Pages/chi-tiet-tin-tuc.aspx?ItemID=870&amp;l=Tinhoatdong", "UBND Ủy ban nhân dân xã Mai Sơn tỉnh Yên Bái")</f>
        <v>UBND Ủy ban nhân dân xã Mai Sơn tỉnh Yên Bái</v>
      </c>
      <c r="C381" s="12" t="s">
        <v>228</v>
      </c>
      <c r="F381" s="5"/>
      <c r="G381" s="5"/>
      <c r="H381" s="5"/>
      <c r="I381" s="2"/>
      <c r="J381" s="2"/>
      <c r="K381" s="2"/>
      <c r="L381" s="2"/>
      <c r="M381" s="2"/>
      <c r="N381" s="5"/>
      <c r="O381" s="5"/>
      <c r="P381" s="5"/>
      <c r="Q381" s="5"/>
    </row>
    <row r="382" spans="1:17" ht="30" customHeight="1" x14ac:dyDescent="0.25">
      <c r="A382" s="2">
        <v>4381</v>
      </c>
      <c r="B382" s="3" t="s">
        <v>83</v>
      </c>
      <c r="C382" s="14" t="s">
        <v>1</v>
      </c>
      <c r="D382" s="13" t="s">
        <v>229</v>
      </c>
      <c r="F382" s="5"/>
      <c r="G382" s="5"/>
      <c r="H382" s="5"/>
      <c r="I382" s="2"/>
      <c r="J382" s="2"/>
      <c r="K382" s="2"/>
      <c r="L382" s="2"/>
      <c r="M382" s="2"/>
      <c r="N382" s="5"/>
      <c r="O382" s="5"/>
      <c r="P382" s="5"/>
      <c r="Q382" s="5"/>
    </row>
    <row r="383" spans="1:17" ht="30" customHeight="1" x14ac:dyDescent="0.25">
      <c r="A383" s="2">
        <v>4382</v>
      </c>
      <c r="B383" s="3" t="str">
        <f>HYPERLINK("https://lucyen.yenbai.gov.vn/", "UBND Ủy ban nhân dân xã Khai Trung tỉnh Yên Bái")</f>
        <v>UBND Ủy ban nhân dân xã Khai Trung tỉnh Yên Bái</v>
      </c>
      <c r="C383" s="12" t="s">
        <v>228</v>
      </c>
      <c r="F383" s="5"/>
      <c r="G383" s="5"/>
      <c r="H383" s="5"/>
      <c r="I383" s="2"/>
      <c r="J383" s="2"/>
      <c r="K383" s="2"/>
      <c r="L383" s="2"/>
      <c r="M383" s="2"/>
      <c r="N383" s="5"/>
      <c r="O383" s="5"/>
      <c r="P383" s="5"/>
      <c r="Q383" s="5"/>
    </row>
    <row r="384" spans="1:17" ht="30" customHeight="1" x14ac:dyDescent="0.25">
      <c r="A384" s="2">
        <v>4383</v>
      </c>
      <c r="B384" s="3" t="s">
        <v>84</v>
      </c>
      <c r="C384" s="14" t="s">
        <v>1</v>
      </c>
      <c r="D384" s="13" t="s">
        <v>229</v>
      </c>
      <c r="F384" s="5"/>
      <c r="G384" s="5"/>
      <c r="H384" s="5"/>
      <c r="I384" s="2"/>
      <c r="J384" s="2"/>
      <c r="K384" s="2"/>
      <c r="L384" s="2"/>
      <c r="M384" s="2"/>
      <c r="N384" s="5"/>
      <c r="O384" s="5"/>
      <c r="P384" s="5"/>
      <c r="Q384" s="5"/>
    </row>
    <row r="385" spans="1:17" ht="30" customHeight="1" x14ac:dyDescent="0.25">
      <c r="A385" s="2">
        <v>4384</v>
      </c>
      <c r="B385" s="3" t="str">
        <f>HYPERLINK("https://lucyen.yenbai.gov.vn/xa-phuong/Xa-Muong-Lai", "UBND Ủy ban nhân dân xã Mường Lai tỉnh Yên Bái")</f>
        <v>UBND Ủy ban nhân dân xã Mường Lai tỉnh Yên Bái</v>
      </c>
      <c r="C385" s="12" t="s">
        <v>228</v>
      </c>
      <c r="F385" s="5"/>
      <c r="G385" s="5"/>
      <c r="H385" s="5"/>
      <c r="I385" s="2"/>
      <c r="J385" s="2"/>
      <c r="K385" s="2"/>
      <c r="L385" s="2"/>
      <c r="M385" s="2"/>
      <c r="N385" s="5"/>
      <c r="O385" s="5"/>
      <c r="P385" s="5"/>
      <c r="Q385" s="5"/>
    </row>
    <row r="386" spans="1:17" ht="30" customHeight="1" x14ac:dyDescent="0.25">
      <c r="A386" s="2">
        <v>4385</v>
      </c>
      <c r="B386" s="1" t="str">
        <f>HYPERLINK("https://www.facebook.com/profile.php?id=100082672755605", "Công an xã An Lạc tỉnh Yên Bái")</f>
        <v>Công an xã An Lạc tỉnh Yên Bái</v>
      </c>
      <c r="C386" s="12" t="s">
        <v>228</v>
      </c>
      <c r="D386" s="13" t="s">
        <v>229</v>
      </c>
      <c r="F386" s="5"/>
      <c r="G386" s="5"/>
      <c r="H386" s="5"/>
      <c r="I386" s="2"/>
      <c r="J386" s="2"/>
      <c r="K386" s="2"/>
      <c r="L386" s="2"/>
      <c r="M386" s="2"/>
      <c r="N386" s="5"/>
      <c r="O386" s="5"/>
      <c r="P386" s="5"/>
      <c r="Q386" s="5"/>
    </row>
    <row r="387" spans="1:17" ht="30" customHeight="1" x14ac:dyDescent="0.25">
      <c r="A387" s="2">
        <v>4386</v>
      </c>
      <c r="B387" s="3" t="str">
        <f>HYPERLINK("https://danguykhoicqvadn.yenbai.gov.vn/wp-content/uploads/2023/12/141-QD.pdf", "UBND Ủy ban nhân dân xã An Lạc tỉnh Yên Bái")</f>
        <v>UBND Ủy ban nhân dân xã An Lạc tỉnh Yên Bái</v>
      </c>
      <c r="C387" s="12" t="s">
        <v>228</v>
      </c>
      <c r="F387" s="5"/>
      <c r="G387" s="5"/>
      <c r="H387" s="5"/>
      <c r="I387" s="2"/>
      <c r="J387" s="2"/>
      <c r="K387" s="2"/>
      <c r="L387" s="2"/>
      <c r="M387" s="2"/>
      <c r="N387" s="5"/>
      <c r="O387" s="5"/>
      <c r="P387" s="5"/>
      <c r="Q387" s="5"/>
    </row>
    <row r="388" spans="1:17" ht="30" customHeight="1" x14ac:dyDescent="0.25">
      <c r="A388" s="2">
        <v>4387</v>
      </c>
      <c r="B388" s="1" t="str">
        <f>HYPERLINK("https://www.facebook.com/profile.php?id=100077085235497", "Công an xã Minh Xuân tỉnh Yên Bái")</f>
        <v>Công an xã Minh Xuân tỉnh Yên Bái</v>
      </c>
      <c r="C388" s="12" t="s">
        <v>228</v>
      </c>
      <c r="D388" s="13" t="s">
        <v>229</v>
      </c>
      <c r="F388" s="5"/>
      <c r="G388" s="5"/>
      <c r="H388" s="5"/>
      <c r="I388" s="2"/>
      <c r="J388" s="2"/>
      <c r="K388" s="2"/>
      <c r="L388" s="2"/>
      <c r="M388" s="2"/>
      <c r="N388" s="5"/>
      <c r="O388" s="5"/>
      <c r="P388" s="5"/>
      <c r="Q388" s="5"/>
    </row>
    <row r="389" spans="1:17" ht="30" customHeight="1" x14ac:dyDescent="0.25">
      <c r="A389" s="2">
        <v>4388</v>
      </c>
      <c r="B389" s="3" t="str">
        <f>HYPERLINK("https://lucyen.yenbai.gov.vn/Articles/one/Thong-tin-xa-Minh-Xuan", "UBND Ủy ban nhân dân xã Minh Xuân tỉnh Yên Bái")</f>
        <v>UBND Ủy ban nhân dân xã Minh Xuân tỉnh Yên Bái</v>
      </c>
      <c r="C389" s="12" t="s">
        <v>228</v>
      </c>
      <c r="F389" s="5"/>
      <c r="G389" s="5"/>
      <c r="H389" s="5"/>
      <c r="I389" s="2"/>
      <c r="J389" s="2"/>
      <c r="K389" s="2"/>
      <c r="L389" s="2"/>
      <c r="M389" s="2"/>
      <c r="N389" s="5"/>
      <c r="O389" s="5"/>
      <c r="P389" s="5"/>
      <c r="Q389" s="5"/>
    </row>
    <row r="390" spans="1:17" ht="30" customHeight="1" x14ac:dyDescent="0.25">
      <c r="A390" s="2">
        <v>4389</v>
      </c>
      <c r="B390" s="1" t="str">
        <f>HYPERLINK("https://www.facebook.com/profile.php?id=100082027956093", "Công an xã Tô Mậu tỉnh Yên Bái")</f>
        <v>Công an xã Tô Mậu tỉnh Yên Bái</v>
      </c>
      <c r="C390" s="12" t="s">
        <v>228</v>
      </c>
      <c r="D390" s="13" t="s">
        <v>229</v>
      </c>
      <c r="F390" s="5"/>
      <c r="G390" s="5"/>
      <c r="H390" s="5"/>
      <c r="I390" s="2"/>
      <c r="J390" s="2"/>
      <c r="K390" s="2"/>
      <c r="L390" s="2"/>
      <c r="M390" s="2"/>
      <c r="N390" s="5"/>
      <c r="O390" s="5"/>
      <c r="P390" s="5"/>
      <c r="Q390" s="5"/>
    </row>
    <row r="391" spans="1:17" ht="30" customHeight="1" x14ac:dyDescent="0.25">
      <c r="A391" s="2">
        <v>4390</v>
      </c>
      <c r="B391" s="3" t="str">
        <f>HYPERLINK("https://lucyen.yenbai.gov.vn/Articles/one/Thong-tin-xa-To-Mau", "UBND Ủy ban nhân dân xã Tô Mậu tỉnh Yên Bái")</f>
        <v>UBND Ủy ban nhân dân xã Tô Mậu tỉnh Yên Bái</v>
      </c>
      <c r="C391" s="12" t="s">
        <v>228</v>
      </c>
      <c r="F391" s="5"/>
      <c r="G391" s="5"/>
      <c r="H391" s="5"/>
      <c r="I391" s="2"/>
      <c r="J391" s="2"/>
      <c r="K391" s="2"/>
      <c r="L391" s="2"/>
      <c r="M391" s="2"/>
      <c r="N391" s="5"/>
      <c r="O391" s="5"/>
      <c r="P391" s="5"/>
      <c r="Q391" s="5"/>
    </row>
    <row r="392" spans="1:17" ht="30" customHeight="1" x14ac:dyDescent="0.25">
      <c r="A392" s="2">
        <v>4391</v>
      </c>
      <c r="B392" s="3" t="s">
        <v>85</v>
      </c>
      <c r="C392" s="14" t="s">
        <v>1</v>
      </c>
      <c r="D392" s="13" t="s">
        <v>229</v>
      </c>
      <c r="F392" s="5"/>
      <c r="G392" s="5"/>
      <c r="H392" s="5"/>
      <c r="I392" s="2"/>
      <c r="J392" s="2"/>
      <c r="K392" s="2"/>
      <c r="L392" s="2"/>
      <c r="M392" s="2"/>
      <c r="N392" s="5"/>
      <c r="O392" s="5"/>
      <c r="P392" s="5"/>
      <c r="Q392" s="5"/>
    </row>
    <row r="393" spans="1:17" ht="30" customHeight="1" x14ac:dyDescent="0.25">
      <c r="A393" s="2">
        <v>4392</v>
      </c>
      <c r="B393" s="3" t="str">
        <f>HYPERLINK("https://lucyen.yenbai.gov.vn/Articles/one/Thong-tin-xa-Tan-Linh", "UBND Ủy ban nhân dân xã Tân Lĩnh tỉnh Yên Bái")</f>
        <v>UBND Ủy ban nhân dân xã Tân Lĩnh tỉnh Yên Bái</v>
      </c>
      <c r="C393" s="12" t="s">
        <v>228</v>
      </c>
      <c r="F393" s="5"/>
      <c r="G393" s="5"/>
      <c r="H393" s="5"/>
      <c r="I393" s="2"/>
      <c r="J393" s="2"/>
      <c r="K393" s="2"/>
      <c r="L393" s="2"/>
      <c r="M393" s="2"/>
      <c r="N393" s="5"/>
      <c r="O393" s="5"/>
      <c r="P393" s="5"/>
      <c r="Q393" s="5"/>
    </row>
    <row r="394" spans="1:17" ht="30" customHeight="1" x14ac:dyDescent="0.25">
      <c r="A394" s="2">
        <v>4393</v>
      </c>
      <c r="B394" s="3" t="s">
        <v>86</v>
      </c>
      <c r="C394" s="14" t="s">
        <v>1</v>
      </c>
      <c r="D394" s="13" t="s">
        <v>229</v>
      </c>
      <c r="F394" s="5"/>
      <c r="G394" s="5"/>
      <c r="H394" s="5"/>
      <c r="I394" s="2"/>
      <c r="J394" s="2"/>
      <c r="K394" s="2"/>
      <c r="L394" s="2"/>
      <c r="M394" s="2"/>
      <c r="N394" s="5"/>
      <c r="O394" s="5"/>
      <c r="P394" s="5"/>
      <c r="Q394" s="5"/>
    </row>
    <row r="395" spans="1:17" ht="30" customHeight="1" x14ac:dyDescent="0.25">
      <c r="A395" s="2">
        <v>4394</v>
      </c>
      <c r="B395" s="3" t="str">
        <f>HYPERLINK("https://yenthang.namdinh.gov.vn/uy-ban-nhan-dan/ubnd-xa-yen-thang-218106", "UBND Ủy ban nhân dân xã Yên Thắng tỉnh Yên Bái")</f>
        <v>UBND Ủy ban nhân dân xã Yên Thắng tỉnh Yên Bái</v>
      </c>
      <c r="C395" s="12" t="s">
        <v>228</v>
      </c>
      <c r="F395" s="5"/>
      <c r="G395" s="5"/>
      <c r="H395" s="5"/>
      <c r="I395" s="2"/>
      <c r="J395" s="2"/>
      <c r="K395" s="2"/>
      <c r="L395" s="2"/>
      <c r="M395" s="2"/>
      <c r="N395" s="5"/>
      <c r="O395" s="5"/>
      <c r="P395" s="5"/>
      <c r="Q395" s="5"/>
    </row>
    <row r="396" spans="1:17" ht="30" customHeight="1" x14ac:dyDescent="0.25">
      <c r="A396" s="2">
        <v>4395</v>
      </c>
      <c r="B396" s="3" t="s">
        <v>87</v>
      </c>
      <c r="C396" s="14" t="s">
        <v>1</v>
      </c>
      <c r="D396" s="13" t="s">
        <v>229</v>
      </c>
      <c r="F396" s="5"/>
      <c r="G396" s="5"/>
      <c r="H396" s="5"/>
      <c r="I396" s="2"/>
      <c r="J396" s="2"/>
      <c r="K396" s="2"/>
      <c r="L396" s="2"/>
      <c r="M396" s="2"/>
      <c r="N396" s="5"/>
      <c r="O396" s="5"/>
      <c r="P396" s="5"/>
      <c r="Q396" s="5"/>
    </row>
    <row r="397" spans="1:17" ht="30" customHeight="1" x14ac:dyDescent="0.25">
      <c r="A397" s="2">
        <v>4396</v>
      </c>
      <c r="B397" s="3" t="str">
        <f>HYPERLINK("https://lucyen.yenbai.gov.vn/Articles/one/Thong-tin-xa-Khanh-Hoa", "UBND Ủy ban nhân dân xã Khánh Hoà tỉnh Yên Bái")</f>
        <v>UBND Ủy ban nhân dân xã Khánh Hoà tỉnh Yên Bái</v>
      </c>
      <c r="C397" s="12" t="s">
        <v>228</v>
      </c>
      <c r="F397" s="5"/>
      <c r="G397" s="5"/>
      <c r="H397" s="5"/>
      <c r="I397" s="2"/>
      <c r="J397" s="2"/>
      <c r="K397" s="2"/>
      <c r="L397" s="2"/>
      <c r="M397" s="2"/>
      <c r="N397" s="5"/>
      <c r="O397" s="5"/>
      <c r="P397" s="5"/>
      <c r="Q397" s="5"/>
    </row>
    <row r="398" spans="1:17" ht="30" customHeight="1" x14ac:dyDescent="0.25">
      <c r="A398" s="2">
        <v>4397</v>
      </c>
      <c r="B398" s="3" t="str">
        <f>HYPERLINK("https://www.facebook.com/p/C%C3%B4ng-an-x%C3%A3-V%C4%A9nh-L%E1%BA%A1c-100067585740322/", "Công an xã Vĩnh Lạc tỉnh Yên Bái")</f>
        <v>Công an xã Vĩnh Lạc tỉnh Yên Bái</v>
      </c>
      <c r="C398" s="12" t="s">
        <v>228</v>
      </c>
      <c r="D398" s="13" t="s">
        <v>229</v>
      </c>
      <c r="F398" s="5"/>
      <c r="G398" s="5"/>
      <c r="H398" s="5"/>
      <c r="I398" s="2"/>
      <c r="J398" s="2"/>
      <c r="K398" s="2"/>
      <c r="L398" s="2"/>
      <c r="M398" s="2"/>
      <c r="N398" s="5"/>
      <c r="O398" s="5"/>
      <c r="P398" s="5"/>
      <c r="Q398" s="5"/>
    </row>
    <row r="399" spans="1:17" ht="30" customHeight="1" x14ac:dyDescent="0.25">
      <c r="A399" s="2">
        <v>4398</v>
      </c>
      <c r="B399" s="3" t="str">
        <f>HYPERLINK("https://lucyen.yenbai.gov.vn/xa-phuong/Xa-Vinh-Lac", "UBND Ủy ban nhân dân xã Vĩnh Lạc tỉnh Yên Bái")</f>
        <v>UBND Ủy ban nhân dân xã Vĩnh Lạc tỉnh Yên Bái</v>
      </c>
      <c r="C399" s="12" t="s">
        <v>228</v>
      </c>
      <c r="F399" s="5"/>
      <c r="G399" s="5"/>
      <c r="H399" s="5"/>
      <c r="I399" s="2"/>
      <c r="J399" s="2"/>
      <c r="K399" s="2"/>
      <c r="L399" s="2"/>
      <c r="M399" s="2"/>
      <c r="N399" s="5"/>
      <c r="O399" s="5"/>
      <c r="P399" s="5"/>
      <c r="Q399" s="5"/>
    </row>
    <row r="400" spans="1:17" ht="30" customHeight="1" x14ac:dyDescent="0.25">
      <c r="A400" s="2">
        <v>4399</v>
      </c>
      <c r="B400" s="3" t="str">
        <f>HYPERLINK("https://www.facebook.com/p/C%C3%B4ng-an-x%C3%A3-Li%E1%BB%85u-%C4%90%C3%B4-huy%E1%BB%87n-L%E1%BB%A5c-Y%C3%AAn-t%E1%BB%89nh-Y%C3%AAn-B%C3%A1i-100082247046120/", "Công an xã Liễu Đô tỉnh Yên Bái")</f>
        <v>Công an xã Liễu Đô tỉnh Yên Bái</v>
      </c>
      <c r="C400" s="12" t="s">
        <v>228</v>
      </c>
      <c r="D400" s="13" t="s">
        <v>229</v>
      </c>
      <c r="F400" s="5"/>
      <c r="G400" s="5"/>
      <c r="H400" s="5"/>
      <c r="I400" s="2"/>
      <c r="J400" s="2"/>
      <c r="K400" s="2"/>
      <c r="L400" s="2"/>
      <c r="M400" s="2"/>
      <c r="N400" s="5"/>
      <c r="O400" s="5"/>
      <c r="P400" s="5"/>
      <c r="Q400" s="5"/>
    </row>
    <row r="401" spans="1:17" ht="30" customHeight="1" x14ac:dyDescent="0.25">
      <c r="A401" s="2">
        <v>4400</v>
      </c>
      <c r="B401" s="3" t="str">
        <f>HYPERLINK("https://lucyen.yenbai.gov.vn/Articles/view/?UserKey=-Lieu-Do---xa-dau-tien-cua-huyen-Luc-Yen-dat-chuan-nong-thon-moi---Copy&amp;Category=P9Q24NUYJ3PNLEDK", "UBND Ủy ban nhân dân xã Liễu Đô tỉnh Yên Bái")</f>
        <v>UBND Ủy ban nhân dân xã Liễu Đô tỉnh Yên Bái</v>
      </c>
      <c r="C401" s="12" t="s">
        <v>228</v>
      </c>
      <c r="F401" s="5"/>
      <c r="G401" s="5"/>
      <c r="H401" s="5"/>
      <c r="I401" s="2"/>
      <c r="J401" s="2"/>
      <c r="K401" s="2"/>
      <c r="L401" s="2"/>
      <c r="M401" s="2"/>
      <c r="N401" s="5"/>
      <c r="O401" s="5"/>
      <c r="P401" s="5"/>
      <c r="Q401" s="5"/>
    </row>
    <row r="402" spans="1:17" ht="30" customHeight="1" x14ac:dyDescent="0.25">
      <c r="A402" s="2">
        <v>4401</v>
      </c>
      <c r="B402" s="3" t="str">
        <f>HYPERLINK("https://www.facebook.com/p/C%E1%BB%99ng-%C4%91%E1%BB%93ng-x%C3%A3-%C4%90%E1%BB%99ng-Quan-huy%E1%BB%87n-L%E1%BB%A5c-Y%C3%AAn-t%E1%BB%89nh-Y%C3%AAn-B%C3%A1i-61555607968469/", "Công an xã Động Quan tỉnh Yên Bái")</f>
        <v>Công an xã Động Quan tỉnh Yên Bái</v>
      </c>
      <c r="C402" s="12" t="s">
        <v>228</v>
      </c>
      <c r="D402" s="13" t="s">
        <v>229</v>
      </c>
      <c r="F402" s="5"/>
      <c r="G402" s="5"/>
      <c r="H402" s="5"/>
      <c r="I402" s="2"/>
      <c r="J402" s="2"/>
      <c r="K402" s="2"/>
      <c r="L402" s="2"/>
      <c r="M402" s="2"/>
      <c r="N402" s="5"/>
      <c r="O402" s="5"/>
      <c r="P402" s="5"/>
      <c r="Q402" s="5"/>
    </row>
    <row r="403" spans="1:17" ht="30" customHeight="1" x14ac:dyDescent="0.25">
      <c r="A403" s="2">
        <v>4402</v>
      </c>
      <c r="B403" s="3" t="str">
        <f>HYPERLINK("https://lucyen.yenbai.gov.vn/Articles/one/Thong-tin-xa-Dong-Quan", "UBND Ủy ban nhân dân xã Động Quan tỉnh Yên Bái")</f>
        <v>UBND Ủy ban nhân dân xã Động Quan tỉnh Yên Bái</v>
      </c>
      <c r="C403" s="12" t="s">
        <v>228</v>
      </c>
      <c r="F403" s="5"/>
      <c r="G403" s="5"/>
      <c r="H403" s="5"/>
      <c r="I403" s="2"/>
      <c r="J403" s="2"/>
      <c r="K403" s="2"/>
      <c r="L403" s="2"/>
      <c r="M403" s="2"/>
      <c r="N403" s="5"/>
      <c r="O403" s="5"/>
      <c r="P403" s="5"/>
      <c r="Q403" s="5"/>
    </row>
    <row r="404" spans="1:17" ht="30" customHeight="1" x14ac:dyDescent="0.25">
      <c r="A404" s="2">
        <v>4403</v>
      </c>
      <c r="B404" s="3" t="str">
        <f>HYPERLINK("https://www.facebook.com/p/C%C3%B4ng-an-x%C3%A3-T%C3%A2n-L%E1%BA%ADp-100083209962963/", "Công an xã Tân Lập tỉnh Yên Bái")</f>
        <v>Công an xã Tân Lập tỉnh Yên Bái</v>
      </c>
      <c r="C404" s="12" t="s">
        <v>228</v>
      </c>
      <c r="D404" s="13" t="s">
        <v>229</v>
      </c>
      <c r="F404" s="5"/>
      <c r="G404" s="5"/>
      <c r="H404" s="5"/>
      <c r="I404" s="2"/>
      <c r="J404" s="2"/>
      <c r="K404" s="2"/>
      <c r="L404" s="2"/>
      <c r="M404" s="2"/>
      <c r="N404" s="5"/>
      <c r="O404" s="5"/>
      <c r="P404" s="5"/>
      <c r="Q404" s="5"/>
    </row>
    <row r="405" spans="1:17" ht="30" customHeight="1" x14ac:dyDescent="0.25">
      <c r="A405" s="2">
        <v>4404</v>
      </c>
      <c r="B405" s="3" t="str">
        <f>HYPERLINK("https://lucyen.yenbai.gov.vn/Articles/view/?UserKey=Bi-thu-Huyen-uy-du-sinh-hoat-Chi-bo-thon-Cat-xa-Tan-Lap&amp;Category=GTCJ76WEHHR33MNU", "UBND Ủy ban nhân dân xã Tân Lập tỉnh Yên Bái")</f>
        <v>UBND Ủy ban nhân dân xã Tân Lập tỉnh Yên Bái</v>
      </c>
      <c r="C405" s="12" t="s">
        <v>228</v>
      </c>
      <c r="F405" s="5"/>
      <c r="G405" s="5"/>
      <c r="H405" s="5"/>
      <c r="I405" s="2"/>
      <c r="J405" s="2"/>
      <c r="K405" s="2"/>
      <c r="L405" s="2"/>
      <c r="M405" s="2"/>
      <c r="N405" s="5"/>
      <c r="O405" s="5"/>
      <c r="P405" s="5"/>
      <c r="Q405" s="5"/>
    </row>
    <row r="406" spans="1:17" ht="30" customHeight="1" x14ac:dyDescent="0.25">
      <c r="A406" s="2">
        <v>4405</v>
      </c>
      <c r="B406" s="3" t="s">
        <v>88</v>
      </c>
      <c r="C406" s="14" t="s">
        <v>1</v>
      </c>
      <c r="D406" s="13" t="s">
        <v>229</v>
      </c>
      <c r="F406" s="5"/>
      <c r="G406" s="5"/>
      <c r="H406" s="5"/>
      <c r="I406" s="2"/>
      <c r="J406" s="2"/>
      <c r="K406" s="2"/>
      <c r="L406" s="2"/>
      <c r="M406" s="2"/>
      <c r="N406" s="5"/>
      <c r="O406" s="5"/>
      <c r="P406" s="5"/>
      <c r="Q406" s="5"/>
    </row>
    <row r="407" spans="1:17" ht="30" customHeight="1" x14ac:dyDescent="0.25">
      <c r="A407" s="2">
        <v>4406</v>
      </c>
      <c r="B407" s="3" t="str">
        <f>HYPERLINK("https://www.yenbai.gov.vn/noidung/tintuc/Pages/gioi-thieu-chi-tiet.aspx?ItemID=112&amp;l=Ditichcaptinh&amp;lv=4", "UBND Ủy ban nhân dân xã Minh Tiến tỉnh Yên Bái")</f>
        <v>UBND Ủy ban nhân dân xã Minh Tiến tỉnh Yên Bái</v>
      </c>
      <c r="C407" s="12" t="s">
        <v>228</v>
      </c>
      <c r="F407" s="5"/>
      <c r="G407" s="5"/>
      <c r="H407" s="5"/>
      <c r="I407" s="2"/>
      <c r="J407" s="2"/>
      <c r="K407" s="2"/>
      <c r="L407" s="2"/>
      <c r="M407" s="2"/>
      <c r="N407" s="5"/>
      <c r="O407" s="5"/>
      <c r="P407" s="5"/>
      <c r="Q407" s="5"/>
    </row>
    <row r="408" spans="1:17" ht="30" customHeight="1" x14ac:dyDescent="0.25">
      <c r="A408" s="2">
        <v>4407</v>
      </c>
      <c r="B408" s="3" t="str">
        <f>HYPERLINK("https://www.facebook.com/p/C%C3%B4ng-an-x%C3%A3-Tr%C3%BAc-L%C3%A2u-100069220479532/", "Công an xã Trúc Lâu tỉnh Yên Bái")</f>
        <v>Công an xã Trúc Lâu tỉnh Yên Bái</v>
      </c>
      <c r="C408" s="12" t="s">
        <v>228</v>
      </c>
      <c r="D408" s="13" t="s">
        <v>229</v>
      </c>
      <c r="F408" s="5"/>
      <c r="G408" s="5"/>
      <c r="H408" s="5"/>
      <c r="I408" s="2"/>
      <c r="J408" s="2"/>
      <c r="K408" s="2"/>
      <c r="L408" s="2"/>
      <c r="M408" s="2"/>
      <c r="N408" s="5"/>
      <c r="O408" s="5"/>
      <c r="P408" s="5"/>
      <c r="Q408" s="5"/>
    </row>
    <row r="409" spans="1:17" ht="30" customHeight="1" x14ac:dyDescent="0.25">
      <c r="A409" s="2">
        <v>4408</v>
      </c>
      <c r="B409" s="3" t="str">
        <f>HYPERLINK("https://lucyen.yenbai.gov.vn/Articles/one/Thong-tin-xa-Truc-Lau", "UBND Ủy ban nhân dân xã Trúc Lâu tỉnh Yên Bái")</f>
        <v>UBND Ủy ban nhân dân xã Trúc Lâu tỉnh Yên Bái</v>
      </c>
      <c r="C409" s="12" t="s">
        <v>228</v>
      </c>
      <c r="F409" s="5"/>
      <c r="G409" s="5"/>
      <c r="H409" s="5"/>
      <c r="I409" s="2"/>
      <c r="J409" s="2"/>
      <c r="K409" s="2"/>
      <c r="L409" s="2"/>
      <c r="M409" s="2"/>
      <c r="N409" s="5"/>
      <c r="O409" s="5"/>
      <c r="P409" s="5"/>
      <c r="Q409" s="5"/>
    </row>
    <row r="410" spans="1:17" ht="30" customHeight="1" x14ac:dyDescent="0.25">
      <c r="A410" s="2">
        <v>4409</v>
      </c>
      <c r="B410" s="3" t="s">
        <v>89</v>
      </c>
      <c r="C410" s="14" t="s">
        <v>1</v>
      </c>
      <c r="D410" s="13" t="s">
        <v>229</v>
      </c>
      <c r="F410" s="5"/>
      <c r="G410" s="5"/>
      <c r="H410" s="5"/>
      <c r="I410" s="2"/>
      <c r="J410" s="2"/>
      <c r="K410" s="2"/>
      <c r="L410" s="2"/>
      <c r="M410" s="2"/>
      <c r="N410" s="5"/>
      <c r="O410" s="5"/>
      <c r="P410" s="5"/>
      <c r="Q410" s="5"/>
    </row>
    <row r="411" spans="1:17" ht="30" customHeight="1" x14ac:dyDescent="0.25">
      <c r="A411" s="2">
        <v>4410</v>
      </c>
      <c r="B411" s="3" t="str">
        <f>HYPERLINK("https://lucyen.yenbai.gov.vn/xa-phuong/Xa-Phuc-Loi", "UBND Ủy ban nhân dân xã Phúc Lợi tỉnh Yên Bái")</f>
        <v>UBND Ủy ban nhân dân xã Phúc Lợi tỉnh Yên Bái</v>
      </c>
      <c r="C411" s="12" t="s">
        <v>228</v>
      </c>
      <c r="F411" s="5"/>
      <c r="G411" s="5"/>
      <c r="H411" s="5"/>
      <c r="I411" s="2"/>
      <c r="J411" s="2"/>
      <c r="K411" s="2"/>
      <c r="L411" s="2"/>
      <c r="M411" s="2"/>
      <c r="N411" s="5"/>
      <c r="O411" s="5"/>
      <c r="P411" s="5"/>
      <c r="Q411" s="5"/>
    </row>
    <row r="412" spans="1:17" ht="30" customHeight="1" x14ac:dyDescent="0.25">
      <c r="A412" s="2">
        <v>4411</v>
      </c>
      <c r="B412" s="1" t="str">
        <f>HYPERLINK("https://www.facebook.com/profile.php?id=100061615260067", "Công an xã Phan Thanh tỉnh Yên Bái")</f>
        <v>Công an xã Phan Thanh tỉnh Yên Bái</v>
      </c>
      <c r="C412" s="12" t="s">
        <v>228</v>
      </c>
      <c r="D412" s="13" t="s">
        <v>229</v>
      </c>
      <c r="F412" s="5"/>
      <c r="G412" s="5"/>
      <c r="H412" s="5"/>
      <c r="I412" s="2"/>
      <c r="J412" s="2"/>
      <c r="K412" s="2"/>
      <c r="L412" s="2"/>
      <c r="M412" s="2"/>
      <c r="N412" s="5"/>
      <c r="O412" s="5"/>
      <c r="P412" s="5"/>
      <c r="Q412" s="5"/>
    </row>
    <row r="413" spans="1:17" ht="30" customHeight="1" x14ac:dyDescent="0.25">
      <c r="A413" s="2">
        <v>4412</v>
      </c>
      <c r="B413" s="3" t="str">
        <f>HYPERLINK("https://sotttt.yenbai.gov.vn/cong-nghe-va-chinh-quyen-so/detail/?article=So-Thong-tin-va-Truyen-thong-tham-va-tang-qua-tet-tai-xa-Phan-Thanh-huyen-Luc-Yen&amp;PageIndex=81", "UBND Ủy ban nhân dân xã Phan Thanh tỉnh Yên Bái")</f>
        <v>UBND Ủy ban nhân dân xã Phan Thanh tỉnh Yên Bái</v>
      </c>
      <c r="C413" s="12" t="s">
        <v>228</v>
      </c>
      <c r="F413" s="5"/>
      <c r="G413" s="5"/>
      <c r="H413" s="5"/>
      <c r="I413" s="2"/>
      <c r="J413" s="2"/>
      <c r="K413" s="2"/>
      <c r="L413" s="2"/>
      <c r="M413" s="2"/>
      <c r="N413" s="5"/>
      <c r="O413" s="5"/>
      <c r="P413" s="5"/>
      <c r="Q413" s="5"/>
    </row>
    <row r="414" spans="1:17" ht="30" customHeight="1" x14ac:dyDescent="0.25">
      <c r="A414" s="2">
        <v>4413</v>
      </c>
      <c r="B414" s="3" t="str">
        <f>HYPERLINK("https://www.facebook.com/p/C%C3%B4ng-an-x%C3%A3-An-Ph%C3%BA-huy%E1%BB%87n-L%E1%BB%A5c-Y%C3%AAn-t%E1%BB%89nh-Y%C3%AAn-B%C3%A1i-100081899742546/", "Công an xã An Phú tỉnh Yên Bái")</f>
        <v>Công an xã An Phú tỉnh Yên Bái</v>
      </c>
      <c r="C414" s="12" t="s">
        <v>228</v>
      </c>
      <c r="D414" s="13"/>
      <c r="F414" s="5"/>
      <c r="G414" s="5"/>
      <c r="H414" s="5"/>
      <c r="I414" s="2"/>
      <c r="J414" s="2"/>
      <c r="K414" s="2"/>
      <c r="L414" s="2"/>
      <c r="M414" s="2"/>
      <c r="N414" s="5"/>
      <c r="O414" s="5"/>
      <c r="P414" s="5"/>
      <c r="Q414" s="5"/>
    </row>
    <row r="415" spans="1:17" ht="30" customHeight="1" x14ac:dyDescent="0.25">
      <c r="A415" s="2">
        <v>4414</v>
      </c>
      <c r="B415" s="3" t="str">
        <f>HYPERLINK("https://thanhphoyenbai.yenbai.gov.vn/", "UBND Ủy ban nhân dân xã An Phú tỉnh Yên Bái")</f>
        <v>UBND Ủy ban nhân dân xã An Phú tỉnh Yên Bái</v>
      </c>
      <c r="C415" s="12" t="s">
        <v>228</v>
      </c>
      <c r="F415" s="5"/>
      <c r="G415" s="5"/>
      <c r="H415" s="5"/>
      <c r="I415" s="2"/>
      <c r="J415" s="2"/>
      <c r="K415" s="2"/>
      <c r="L415" s="2"/>
      <c r="M415" s="2"/>
      <c r="N415" s="5"/>
      <c r="O415" s="5"/>
      <c r="P415" s="5"/>
      <c r="Q415" s="5"/>
    </row>
    <row r="416" spans="1:17" ht="30" customHeight="1" x14ac:dyDescent="0.25">
      <c r="A416" s="2">
        <v>4415</v>
      </c>
      <c r="B416" s="3" t="s">
        <v>90</v>
      </c>
      <c r="C416" s="14" t="s">
        <v>1</v>
      </c>
      <c r="D416" s="13"/>
      <c r="F416" s="5"/>
      <c r="G416" s="5"/>
      <c r="H416" s="5"/>
      <c r="I416" s="2"/>
      <c r="J416" s="2"/>
      <c r="K416" s="2"/>
      <c r="L416" s="2"/>
      <c r="M416" s="2"/>
      <c r="N416" s="5"/>
      <c r="O416" s="5"/>
      <c r="P416" s="5"/>
      <c r="Q416" s="5"/>
    </row>
    <row r="417" spans="1:17" ht="30" customHeight="1" x14ac:dyDescent="0.25">
      <c r="A417" s="2">
        <v>4416</v>
      </c>
      <c r="B417" s="3" t="str">
        <f>HYPERLINK("https://lucyen.yenbai.gov.vn/xa-phuong/Xa-Trung-Tam", "UBND Ủy ban nhân dân xã Trung Tâm tỉnh Yên Bái")</f>
        <v>UBND Ủy ban nhân dân xã Trung Tâm tỉnh Yên Bái</v>
      </c>
      <c r="C417" s="12" t="s">
        <v>228</v>
      </c>
      <c r="F417" s="5"/>
      <c r="G417" s="5"/>
      <c r="H417" s="5"/>
      <c r="I417" s="2"/>
      <c r="J417" s="2"/>
      <c r="K417" s="2"/>
      <c r="L417" s="2"/>
      <c r="M417" s="2"/>
      <c r="N417" s="5"/>
      <c r="O417" s="5"/>
      <c r="P417" s="5"/>
      <c r="Q417" s="5"/>
    </row>
    <row r="418" spans="1:17" ht="30" customHeight="1" x14ac:dyDescent="0.25">
      <c r="A418" s="2">
        <v>4417</v>
      </c>
      <c r="B418" s="3" t="str">
        <f>HYPERLINK("https://www.facebook.com/p/C%C3%B4ng-an-th%E1%BB%8B-tr%E1%BA%A5n-M%E1%BA%ADu-A-100031786790979/", "Công an thị trấn Mậu A tỉnh Yên Bái")</f>
        <v>Công an thị trấn Mậu A tỉnh Yên Bái</v>
      </c>
      <c r="C418" s="12" t="s">
        <v>228</v>
      </c>
      <c r="D418" s="13" t="s">
        <v>229</v>
      </c>
      <c r="F418" s="5"/>
      <c r="G418" s="5"/>
      <c r="H418" s="5"/>
      <c r="I418" s="2"/>
      <c r="J418" s="2"/>
      <c r="K418" s="2"/>
      <c r="L418" s="2"/>
      <c r="M418" s="2"/>
      <c r="N418" s="5"/>
      <c r="O418" s="5"/>
      <c r="P418" s="5"/>
      <c r="Q418" s="5"/>
    </row>
    <row r="419" spans="1:17" ht="30" customHeight="1" x14ac:dyDescent="0.25">
      <c r="A419" s="2">
        <v>4418</v>
      </c>
      <c r="B419" s="3" t="str">
        <f>HYPERLINK("https://vanyen.yenbai.gov.vn/to-chuc-bo-may/cac-xa-thi-tran/?UserKey=TT-Mau-A", "UBND Ủy ban nhân dân thị trấn Mậu A tỉnh Yên Bái")</f>
        <v>UBND Ủy ban nhân dân thị trấn Mậu A tỉnh Yên Bái</v>
      </c>
      <c r="C419" s="12" t="s">
        <v>228</v>
      </c>
      <c r="F419" s="5"/>
      <c r="G419" s="5"/>
      <c r="H419" s="5"/>
      <c r="I419" s="2"/>
      <c r="J419" s="2"/>
      <c r="K419" s="2"/>
      <c r="L419" s="2"/>
      <c r="M419" s="2"/>
      <c r="N419" s="5"/>
      <c r="O419" s="5"/>
      <c r="P419" s="5"/>
      <c r="Q419" s="5"/>
    </row>
    <row r="420" spans="1:17" ht="30" customHeight="1" x14ac:dyDescent="0.25">
      <c r="A420" s="2">
        <v>4419</v>
      </c>
      <c r="B420" s="1" t="str">
        <f>HYPERLINK("https://www.facebook.com/profile.php?id=61550569836498", "Công an xã Lang Thíp tỉnh Yên Bái")</f>
        <v>Công an xã Lang Thíp tỉnh Yên Bái</v>
      </c>
      <c r="C420" s="12" t="s">
        <v>228</v>
      </c>
      <c r="D420" s="13" t="s">
        <v>229</v>
      </c>
      <c r="F420" s="5"/>
      <c r="G420" s="5"/>
      <c r="H420" s="5"/>
      <c r="I420" s="2"/>
      <c r="J420" s="2"/>
      <c r="K420" s="2"/>
      <c r="L420" s="2"/>
      <c r="M420" s="2"/>
      <c r="N420" s="5"/>
      <c r="O420" s="5"/>
      <c r="P420" s="5"/>
      <c r="Q420" s="5"/>
    </row>
    <row r="421" spans="1:17" ht="30" customHeight="1" x14ac:dyDescent="0.25">
      <c r="A421" s="2">
        <v>4420</v>
      </c>
      <c r="B421" s="3" t="str">
        <f>HYPERLINK("https://vanyen.yenbai.gov.vn/to-chuc-bo-may/cac-xa-thi-tran/?UserKey=Xa-Lang-Thip", "UBND Ủy ban nhân dân xã Lang Thíp tỉnh Yên Bái")</f>
        <v>UBND Ủy ban nhân dân xã Lang Thíp tỉnh Yên Bái</v>
      </c>
      <c r="C421" s="12" t="s">
        <v>228</v>
      </c>
      <c r="F421" s="5"/>
      <c r="G421" s="5"/>
      <c r="H421" s="5"/>
      <c r="I421" s="2"/>
      <c r="J421" s="2"/>
      <c r="K421" s="2"/>
      <c r="L421" s="2"/>
      <c r="M421" s="2"/>
      <c r="N421" s="5"/>
      <c r="O421" s="5"/>
      <c r="P421" s="5"/>
      <c r="Q421" s="5"/>
    </row>
    <row r="422" spans="1:17" ht="30" customHeight="1" x14ac:dyDescent="0.25">
      <c r="A422" s="2">
        <v>4421</v>
      </c>
      <c r="B422" s="1" t="str">
        <f>HYPERLINK("https://www.facebook.com/profile.php?id=100090915102022", "Công an xã Lâm Giang tỉnh Yên Bái")</f>
        <v>Công an xã Lâm Giang tỉnh Yên Bái</v>
      </c>
      <c r="C422" s="12" t="s">
        <v>228</v>
      </c>
      <c r="D422" s="13" t="s">
        <v>229</v>
      </c>
      <c r="F422" s="5"/>
      <c r="G422" s="5"/>
      <c r="H422" s="5"/>
      <c r="I422" s="2"/>
      <c r="J422" s="2"/>
      <c r="K422" s="2"/>
      <c r="L422" s="2"/>
      <c r="M422" s="2"/>
      <c r="N422" s="5"/>
      <c r="O422" s="5"/>
      <c r="P422" s="5"/>
      <c r="Q422" s="5"/>
    </row>
    <row r="423" spans="1:17" ht="30" customHeight="1" x14ac:dyDescent="0.25">
      <c r="A423" s="2">
        <v>4422</v>
      </c>
      <c r="B423" s="3" t="str">
        <f>HYPERLINK("https://vanyen.yenbai.gov.vn/to-chuc-bo-may/cac-xa-thi-tran/?UserKey=Xa-Lam-Giang", "UBND Ủy ban nhân dân xã Lâm Giang tỉnh Yên Bái")</f>
        <v>UBND Ủy ban nhân dân xã Lâm Giang tỉnh Yên Bái</v>
      </c>
      <c r="C423" s="12" t="s">
        <v>228</v>
      </c>
      <c r="F423" s="5"/>
      <c r="G423" s="5"/>
      <c r="H423" s="5"/>
      <c r="I423" s="2"/>
      <c r="J423" s="2"/>
      <c r="K423" s="2"/>
      <c r="L423" s="2"/>
      <c r="M423" s="2"/>
      <c r="N423" s="5"/>
      <c r="O423" s="5"/>
      <c r="P423" s="5"/>
      <c r="Q423" s="5"/>
    </row>
    <row r="424" spans="1:17" ht="30" customHeight="1" x14ac:dyDescent="0.25">
      <c r="A424" s="2">
        <v>4423</v>
      </c>
      <c r="B424" s="3" t="str">
        <f>HYPERLINK("https://www.facebook.com/p/C%C3%B4ng-an-x%C3%A3-Ch%C3%A2u-Qu%E1%BA%BF-Th%C6%B0%E1%BB%A3ng-huy%E1%BB%87n-V%C4%83n-Y%C3%AAn-t%E1%BB%89nh-Y%C3%AAn-B%C3%A1i-100066967336087/", "Công an xã Châu Quế Thượng tỉnh Yên Bái")</f>
        <v>Công an xã Châu Quế Thượng tỉnh Yên Bái</v>
      </c>
      <c r="C424" s="12" t="s">
        <v>228</v>
      </c>
      <c r="D424" s="13" t="s">
        <v>229</v>
      </c>
      <c r="F424" s="5"/>
      <c r="G424" s="5"/>
      <c r="H424" s="5"/>
      <c r="I424" s="2"/>
      <c r="J424" s="2"/>
      <c r="K424" s="2"/>
      <c r="L424" s="2"/>
      <c r="M424" s="2"/>
      <c r="N424" s="5"/>
      <c r="O424" s="5"/>
      <c r="P424" s="5"/>
      <c r="Q424" s="5"/>
    </row>
    <row r="425" spans="1:17" ht="30" customHeight="1" x14ac:dyDescent="0.25">
      <c r="A425" s="2">
        <v>4424</v>
      </c>
      <c r="B425" s="3" t="str">
        <f>HYPERLINK("https://sovhttdl.yenbai.gov.vn/noidung/tintuc/Pages/chi-tiet-tin-tuc.aspx?ItemID=943&amp;l=Tinhoatdong", "UBND Ủy ban nhân dân xã Châu Quế Thượng tỉnh Yên Bái")</f>
        <v>UBND Ủy ban nhân dân xã Châu Quế Thượng tỉnh Yên Bái</v>
      </c>
      <c r="C425" s="12" t="s">
        <v>228</v>
      </c>
      <c r="F425" s="5"/>
      <c r="G425" s="5"/>
      <c r="H425" s="5"/>
      <c r="I425" s="2"/>
      <c r="J425" s="2"/>
      <c r="K425" s="2"/>
      <c r="L425" s="2"/>
      <c r="M425" s="2"/>
      <c r="N425" s="5"/>
      <c r="O425" s="5"/>
      <c r="P425" s="5"/>
      <c r="Q425" s="5"/>
    </row>
    <row r="426" spans="1:17" ht="30" customHeight="1" x14ac:dyDescent="0.25">
      <c r="A426" s="2">
        <v>4425</v>
      </c>
      <c r="B426" s="3" t="str">
        <f>HYPERLINK("https://www.facebook.com/chauquehavanyenyenbai/", "Công an xã Châu Quế Hạ tỉnh Yên Bái")</f>
        <v>Công an xã Châu Quế Hạ tỉnh Yên Bái</v>
      </c>
      <c r="C426" s="12" t="s">
        <v>228</v>
      </c>
      <c r="D426" s="13" t="s">
        <v>229</v>
      </c>
      <c r="F426" s="5"/>
      <c r="G426" s="5"/>
      <c r="H426" s="5"/>
      <c r="I426" s="2"/>
      <c r="J426" s="2"/>
      <c r="K426" s="2"/>
      <c r="L426" s="2"/>
      <c r="M426" s="2"/>
      <c r="N426" s="5"/>
      <c r="O426" s="5"/>
      <c r="P426" s="5"/>
      <c r="Q426" s="5"/>
    </row>
    <row r="427" spans="1:17" ht="30" customHeight="1" x14ac:dyDescent="0.25">
      <c r="A427" s="2">
        <v>4426</v>
      </c>
      <c r="B427" s="3" t="str">
        <f>HYPERLINK("https://vanyen.yenbai.gov.vn/to-chuc-bo-may/cac-xa-thi-tran/?UserKey=Xa-Chau-Que-Ha", "UBND Ủy ban nhân dân xã Châu Quế Hạ tỉnh Yên Bái")</f>
        <v>UBND Ủy ban nhân dân xã Châu Quế Hạ tỉnh Yên Bái</v>
      </c>
      <c r="C427" s="12" t="s">
        <v>228</v>
      </c>
      <c r="F427" s="5"/>
      <c r="G427" s="5"/>
      <c r="H427" s="5"/>
      <c r="I427" s="2"/>
      <c r="J427" s="2"/>
      <c r="K427" s="2"/>
      <c r="L427" s="2"/>
      <c r="M427" s="2"/>
      <c r="N427" s="5"/>
      <c r="O427" s="5"/>
      <c r="P427" s="5"/>
      <c r="Q427" s="5"/>
    </row>
    <row r="428" spans="1:17" ht="30" customHeight="1" x14ac:dyDescent="0.25">
      <c r="A428" s="2">
        <v>4427</v>
      </c>
      <c r="B428" s="1" t="str">
        <f>HYPERLINK("", "Công an xã An Bình tỉnh Yên Bái")</f>
        <v>Công an xã An Bình tỉnh Yên Bái</v>
      </c>
      <c r="C428" s="12" t="s">
        <v>228</v>
      </c>
      <c r="D428" s="13" t="s">
        <v>229</v>
      </c>
      <c r="F428" s="5"/>
      <c r="G428" s="5"/>
      <c r="H428" s="5"/>
      <c r="I428" s="2"/>
      <c r="J428" s="2"/>
      <c r="K428" s="2"/>
      <c r="L428" s="2"/>
      <c r="M428" s="2"/>
      <c r="N428" s="5"/>
      <c r="O428" s="5"/>
      <c r="P428" s="5"/>
      <c r="Q428" s="5"/>
    </row>
    <row r="429" spans="1:17" ht="30" customHeight="1" x14ac:dyDescent="0.25">
      <c r="A429" s="2">
        <v>4428</v>
      </c>
      <c r="B429" s="3" t="str">
        <f>HYPERLINK("https://vanyen.yenbai.gov.vn/to-chuc-bo-may/cac-xa-thi-tran/?UserKey=Xa-An-Binh", "UBND Ủy ban nhân dân xã An Bình tỉnh Yên Bái")</f>
        <v>UBND Ủy ban nhân dân xã An Bình tỉnh Yên Bái</v>
      </c>
      <c r="C429" s="12" t="s">
        <v>228</v>
      </c>
      <c r="F429" s="5"/>
      <c r="G429" s="5"/>
      <c r="H429" s="5"/>
      <c r="I429" s="2"/>
      <c r="J429" s="2"/>
      <c r="K429" s="2"/>
      <c r="L429" s="2"/>
      <c r="M429" s="2"/>
      <c r="N429" s="5"/>
      <c r="O429" s="5"/>
      <c r="P429" s="5"/>
      <c r="Q429" s="5"/>
    </row>
    <row r="430" spans="1:17" ht="30" customHeight="1" x14ac:dyDescent="0.25">
      <c r="A430" s="2">
        <v>4429</v>
      </c>
      <c r="B430" s="3" t="str">
        <f>HYPERLINK("https://www.facebook.com/p/C%C3%B4ng-an-x%C3%A3-Quang-Minh-100066478945818/", "Công an xã Quang Minh tỉnh Yên Bái")</f>
        <v>Công an xã Quang Minh tỉnh Yên Bái</v>
      </c>
      <c r="C430" s="12" t="s">
        <v>228</v>
      </c>
      <c r="D430" s="13" t="s">
        <v>229</v>
      </c>
      <c r="F430" s="5"/>
      <c r="G430" s="5"/>
      <c r="H430" s="5"/>
      <c r="I430" s="2"/>
      <c r="J430" s="2"/>
      <c r="K430" s="2"/>
      <c r="L430" s="2"/>
      <c r="M430" s="2"/>
      <c r="N430" s="5"/>
      <c r="O430" s="5"/>
      <c r="P430" s="5"/>
      <c r="Q430" s="5"/>
    </row>
    <row r="431" spans="1:17" ht="30" customHeight="1" x14ac:dyDescent="0.25">
      <c r="A431" s="2">
        <v>4430</v>
      </c>
      <c r="B431" s="3" t="str">
        <f>HYPERLINK("https://vanyen.yenbai.gov.vn/to-chuc-bo-may/cac-xa-thi-tran/?UserKey=Xa-Quang-Minh", "UBND Ủy ban nhân dân xã Quang Minh tỉnh Yên Bái")</f>
        <v>UBND Ủy ban nhân dân xã Quang Minh tỉnh Yên Bái</v>
      </c>
      <c r="C431" s="12" t="s">
        <v>228</v>
      </c>
      <c r="F431" s="5"/>
      <c r="G431" s="5"/>
      <c r="H431" s="5"/>
      <c r="I431" s="2"/>
      <c r="J431" s="2"/>
      <c r="K431" s="2"/>
      <c r="L431" s="2"/>
      <c r="M431" s="2"/>
      <c r="N431" s="5"/>
      <c r="O431" s="5"/>
      <c r="P431" s="5"/>
      <c r="Q431" s="5"/>
    </row>
    <row r="432" spans="1:17" ht="30" customHeight="1" x14ac:dyDescent="0.25">
      <c r="A432" s="2">
        <v>4431</v>
      </c>
      <c r="B432" s="1" t="str">
        <f>HYPERLINK("https://www.facebook.com/profile.php?id=100066808736904", "Công an xã Đông An tỉnh Yên Bái")</f>
        <v>Công an xã Đông An tỉnh Yên Bái</v>
      </c>
      <c r="C432" s="12" t="s">
        <v>228</v>
      </c>
      <c r="D432" s="13" t="s">
        <v>229</v>
      </c>
      <c r="F432" s="5"/>
      <c r="G432" s="5"/>
      <c r="H432" s="5"/>
      <c r="I432" s="2"/>
      <c r="J432" s="2"/>
      <c r="K432" s="2"/>
      <c r="L432" s="2"/>
      <c r="M432" s="2"/>
      <c r="N432" s="5"/>
      <c r="O432" s="5"/>
      <c r="P432" s="5"/>
      <c r="Q432" s="5"/>
    </row>
    <row r="433" spans="1:17" ht="30" customHeight="1" x14ac:dyDescent="0.25">
      <c r="A433" s="2">
        <v>4432</v>
      </c>
      <c r="B433" s="3" t="str">
        <f>HYPERLINK("https://vanyen.yenbai.gov.vn/to-chuc-bo-may/cac-xa-thi-tran/?UserKey=Xa-Dong-An", "UBND Ủy ban nhân dân xã Đông An tỉnh Yên Bái")</f>
        <v>UBND Ủy ban nhân dân xã Đông An tỉnh Yên Bái</v>
      </c>
      <c r="C433" s="12" t="s">
        <v>228</v>
      </c>
      <c r="F433" s="5"/>
      <c r="G433" s="5"/>
      <c r="H433" s="5"/>
      <c r="I433" s="2"/>
      <c r="J433" s="2"/>
      <c r="K433" s="2"/>
      <c r="L433" s="2"/>
      <c r="M433" s="2"/>
      <c r="N433" s="5"/>
      <c r="O433" s="5"/>
      <c r="P433" s="5"/>
      <c r="Q433" s="5"/>
    </row>
    <row r="434" spans="1:17" ht="30" customHeight="1" x14ac:dyDescent="0.25">
      <c r="A434" s="2">
        <v>4433</v>
      </c>
      <c r="B434" s="1" t="str">
        <f>HYPERLINK("https://www.facebook.com/profile.php?id=100066808790766", "Công an xã Đông Cuông tỉnh Yên Bái")</f>
        <v>Công an xã Đông Cuông tỉnh Yên Bái</v>
      </c>
      <c r="C434" s="12" t="s">
        <v>228</v>
      </c>
      <c r="D434" s="13" t="s">
        <v>229</v>
      </c>
      <c r="F434" s="5"/>
      <c r="G434" s="5"/>
      <c r="H434" s="5"/>
      <c r="I434" s="2"/>
      <c r="J434" s="2"/>
      <c r="K434" s="2"/>
      <c r="L434" s="2"/>
      <c r="M434" s="2"/>
      <c r="N434" s="5"/>
      <c r="O434" s="5"/>
      <c r="P434" s="5"/>
      <c r="Q434" s="5"/>
    </row>
    <row r="435" spans="1:17" ht="30" customHeight="1" x14ac:dyDescent="0.25">
      <c r="A435" s="2">
        <v>4434</v>
      </c>
      <c r="B435" s="3" t="str">
        <f>HYPERLINK("https://vanyen.yenbai.gov.vn/to-chuc-bo-may/cac-xa-thi-tran/?UserKey=Xa-Dong-Cuong", "UBND Ủy ban nhân dân xã Đông Cuông tỉnh Yên Bái")</f>
        <v>UBND Ủy ban nhân dân xã Đông Cuông tỉnh Yên Bái</v>
      </c>
      <c r="C435" s="12" t="s">
        <v>228</v>
      </c>
      <c r="F435" s="5"/>
      <c r="G435" s="5"/>
      <c r="H435" s="5"/>
      <c r="I435" s="2"/>
      <c r="J435" s="2"/>
      <c r="K435" s="2"/>
      <c r="L435" s="2"/>
      <c r="M435" s="2"/>
      <c r="N435" s="5"/>
      <c r="O435" s="5"/>
      <c r="P435" s="5"/>
      <c r="Q435" s="5"/>
    </row>
    <row r="436" spans="1:17" ht="30" customHeight="1" x14ac:dyDescent="0.25">
      <c r="A436" s="2">
        <v>4435</v>
      </c>
      <c r="B436" s="3" t="s">
        <v>91</v>
      </c>
      <c r="C436" s="14" t="s">
        <v>1</v>
      </c>
      <c r="D436" s="13" t="s">
        <v>229</v>
      </c>
      <c r="F436" s="5"/>
      <c r="G436" s="5"/>
      <c r="H436" s="5"/>
      <c r="I436" s="2"/>
      <c r="J436" s="2"/>
      <c r="K436" s="2"/>
      <c r="L436" s="2"/>
      <c r="M436" s="2"/>
      <c r="N436" s="5"/>
      <c r="O436" s="5"/>
      <c r="P436" s="5"/>
      <c r="Q436" s="5"/>
    </row>
    <row r="437" spans="1:17" ht="30" customHeight="1" x14ac:dyDescent="0.25">
      <c r="A437" s="2">
        <v>4436</v>
      </c>
      <c r="B437" s="3" t="str">
        <f>HYPERLINK("https://vanyen.yenbai.gov.vn/to-chuc-bo-may/cac-xa-thi-tran/?UserKey=Xa-Phong-Du-Ha", "UBND Ủy ban nhân dân xã Phong Dụ Hạ tỉnh Yên Bái")</f>
        <v>UBND Ủy ban nhân dân xã Phong Dụ Hạ tỉnh Yên Bái</v>
      </c>
      <c r="C437" s="12" t="s">
        <v>228</v>
      </c>
      <c r="F437" s="5"/>
      <c r="G437" s="5"/>
      <c r="H437" s="5"/>
      <c r="I437" s="2"/>
      <c r="J437" s="2"/>
      <c r="K437" s="2"/>
      <c r="L437" s="2"/>
      <c r="M437" s="2"/>
      <c r="N437" s="5"/>
      <c r="O437" s="5"/>
      <c r="P437" s="5"/>
      <c r="Q437" s="5"/>
    </row>
    <row r="438" spans="1:17" ht="30" customHeight="1" x14ac:dyDescent="0.25">
      <c r="A438" s="2">
        <v>4437</v>
      </c>
      <c r="B438" s="3" t="str">
        <f>HYPERLINK("https://www.facebook.com/p/C%C3%B4ng-an-x%C3%A3-M%E1%BA%ADu-%C4%90%C3%B4ng-100069042045492/", "Công an xã Mậu Đông tỉnh Yên Bái")</f>
        <v>Công an xã Mậu Đông tỉnh Yên Bái</v>
      </c>
      <c r="C438" s="12" t="s">
        <v>228</v>
      </c>
      <c r="D438" s="13" t="s">
        <v>229</v>
      </c>
      <c r="F438" s="5"/>
      <c r="G438" s="5"/>
      <c r="H438" s="5"/>
      <c r="I438" s="2"/>
      <c r="J438" s="2"/>
      <c r="K438" s="2"/>
      <c r="L438" s="2"/>
      <c r="M438" s="2"/>
      <c r="N438" s="5"/>
      <c r="O438" s="5"/>
      <c r="P438" s="5"/>
      <c r="Q438" s="5"/>
    </row>
    <row r="439" spans="1:17" ht="30" customHeight="1" x14ac:dyDescent="0.25">
      <c r="A439" s="2">
        <v>4438</v>
      </c>
      <c r="B439" s="3" t="str">
        <f>HYPERLINK("https://vanyen.yenbai.gov.vn/to-chuc-bo-may/cac-xa-thi-tran/?UserKey=Xa-Mau-Dong", "UBND Ủy ban nhân dân xã Mậu Đông tỉnh Yên Bái")</f>
        <v>UBND Ủy ban nhân dân xã Mậu Đông tỉnh Yên Bái</v>
      </c>
      <c r="C439" s="12" t="s">
        <v>228</v>
      </c>
      <c r="F439" s="5"/>
      <c r="G439" s="5"/>
      <c r="H439" s="5"/>
      <c r="I439" s="2"/>
      <c r="J439" s="2"/>
      <c r="K439" s="2"/>
      <c r="L439" s="2"/>
      <c r="M439" s="2"/>
      <c r="N439" s="5"/>
      <c r="O439" s="5"/>
      <c r="P439" s="5"/>
      <c r="Q439" s="5"/>
    </row>
    <row r="440" spans="1:17" ht="30" customHeight="1" x14ac:dyDescent="0.25">
      <c r="A440" s="2">
        <v>4439</v>
      </c>
      <c r="B440" s="3" t="s">
        <v>92</v>
      </c>
      <c r="C440" s="14" t="s">
        <v>1</v>
      </c>
      <c r="D440" s="13" t="s">
        <v>229</v>
      </c>
      <c r="F440" s="5"/>
      <c r="G440" s="5"/>
      <c r="H440" s="5"/>
      <c r="I440" s="2"/>
      <c r="J440" s="2"/>
      <c r="K440" s="2"/>
      <c r="L440" s="2"/>
      <c r="M440" s="2"/>
      <c r="N440" s="5"/>
      <c r="O440" s="5"/>
      <c r="P440" s="5"/>
      <c r="Q440" s="5"/>
    </row>
    <row r="441" spans="1:17" ht="30" customHeight="1" x14ac:dyDescent="0.25">
      <c r="A441" s="2">
        <v>4440</v>
      </c>
      <c r="B441" s="3" t="str">
        <f>HYPERLINK("https://vanyen.yenbai.gov.vn/to-chuc-bo-may/cac-xa-thi-tran/?UserKey=Xa-Ngoi-A", "UBND Ủy ban nhân dân xã Ngòi A tỉnh Yên Bái")</f>
        <v>UBND Ủy ban nhân dân xã Ngòi A tỉnh Yên Bái</v>
      </c>
      <c r="C441" s="12" t="s">
        <v>228</v>
      </c>
      <c r="F441" s="5"/>
      <c r="G441" s="5"/>
      <c r="H441" s="5"/>
      <c r="I441" s="2"/>
      <c r="J441" s="2"/>
      <c r="K441" s="2"/>
      <c r="L441" s="2"/>
      <c r="M441" s="2"/>
      <c r="N441" s="5"/>
      <c r="O441" s="5"/>
      <c r="P441" s="5"/>
      <c r="Q441" s="5"/>
    </row>
    <row r="442" spans="1:17" ht="30" customHeight="1" x14ac:dyDescent="0.25">
      <c r="A442" s="2">
        <v>4441</v>
      </c>
      <c r="B442" s="3" t="str">
        <f>HYPERLINK("https://www.facebook.com/p/C%C3%B4ng-an-x%C3%A3-Xu%C3%A2n-T%E1%BA%A7m-V%C4%83n-Y%C3%AAn-Y%C3%AAn-B%C3%A1i-100066508220191/", "Công an xã Xuân Tầm tỉnh Yên Bái")</f>
        <v>Công an xã Xuân Tầm tỉnh Yên Bái</v>
      </c>
      <c r="C442" s="12" t="s">
        <v>228</v>
      </c>
      <c r="D442" s="13" t="s">
        <v>229</v>
      </c>
      <c r="F442" s="5"/>
      <c r="G442" s="5"/>
      <c r="H442" s="5"/>
      <c r="I442" s="2"/>
      <c r="J442" s="2"/>
      <c r="K442" s="2"/>
      <c r="L442" s="2"/>
      <c r="M442" s="2"/>
      <c r="N442" s="5"/>
      <c r="O442" s="5"/>
      <c r="P442" s="5"/>
      <c r="Q442" s="5"/>
    </row>
    <row r="443" spans="1:17" ht="30" customHeight="1" x14ac:dyDescent="0.25">
      <c r="A443" s="2">
        <v>4442</v>
      </c>
      <c r="B443" s="3" t="str">
        <f>HYPERLINK("https://yenbai.gov.vn/dai-hoi-dang-bo/noidung/tintuc/Pages/chi-tiet-tin-tuc.aspx?ItemID=952&amp;l=Tinhoatdong", "UBND Ủy ban nhân dân xã Xuân Tầm tỉnh Yên Bái")</f>
        <v>UBND Ủy ban nhân dân xã Xuân Tầm tỉnh Yên Bái</v>
      </c>
      <c r="C443" s="12" t="s">
        <v>228</v>
      </c>
      <c r="F443" s="5"/>
      <c r="G443" s="5"/>
      <c r="H443" s="5"/>
      <c r="I443" s="2"/>
      <c r="J443" s="2"/>
      <c r="K443" s="2"/>
      <c r="L443" s="2"/>
      <c r="M443" s="2"/>
      <c r="N443" s="5"/>
      <c r="O443" s="5"/>
      <c r="P443" s="5"/>
      <c r="Q443" s="5"/>
    </row>
    <row r="444" spans="1:17" ht="30" customHeight="1" x14ac:dyDescent="0.25">
      <c r="A444" s="2">
        <v>4443</v>
      </c>
      <c r="B444" s="3" t="str">
        <f>HYPERLINK("https://www.facebook.com/ConganxaTanHop/", "Công an xã Tân Hợp tỉnh Yên Bái")</f>
        <v>Công an xã Tân Hợp tỉnh Yên Bái</v>
      </c>
      <c r="C444" s="12" t="s">
        <v>228</v>
      </c>
      <c r="D444" s="13"/>
      <c r="F444" s="5"/>
      <c r="G444" s="5"/>
      <c r="H444" s="5"/>
      <c r="I444" s="2"/>
      <c r="J444" s="2"/>
      <c r="K444" s="2"/>
      <c r="L444" s="2"/>
      <c r="M444" s="2"/>
      <c r="N444" s="5"/>
      <c r="O444" s="5"/>
      <c r="P444" s="5"/>
      <c r="Q444" s="5"/>
    </row>
    <row r="445" spans="1:17" ht="30" customHeight="1" x14ac:dyDescent="0.25">
      <c r="A445" s="2">
        <v>4444</v>
      </c>
      <c r="B445" s="3" t="str">
        <f>HYPERLINK("https://sotuphap.yenbai.gov.vn/noidung/tintuc/Pages/chi-tiet-tin-tuc.aspx?ItemID=364&amp;l=Tinhoatdong", "UBND Ủy ban nhân dân xã Tân Hợp tỉnh Yên Bái")</f>
        <v>UBND Ủy ban nhân dân xã Tân Hợp tỉnh Yên Bái</v>
      </c>
      <c r="C445" s="12" t="s">
        <v>228</v>
      </c>
      <c r="F445" s="5"/>
      <c r="G445" s="5"/>
      <c r="H445" s="5"/>
      <c r="I445" s="2"/>
      <c r="J445" s="2"/>
      <c r="K445" s="2"/>
      <c r="L445" s="2"/>
      <c r="M445" s="2"/>
      <c r="N445" s="5"/>
      <c r="O445" s="5"/>
      <c r="P445" s="5"/>
      <c r="Q445" s="5"/>
    </row>
    <row r="446" spans="1:17" ht="30" customHeight="1" x14ac:dyDescent="0.25">
      <c r="A446" s="2">
        <v>4445</v>
      </c>
      <c r="B446" s="1" t="str">
        <f>HYPERLINK("", "Công an xã An Thịnh tỉnh Yên Bái")</f>
        <v>Công an xã An Thịnh tỉnh Yên Bái</v>
      </c>
      <c r="C446" s="12" t="s">
        <v>228</v>
      </c>
      <c r="D446" s="13"/>
      <c r="F446" s="5"/>
      <c r="G446" s="5"/>
      <c r="H446" s="5"/>
      <c r="I446" s="2"/>
      <c r="J446" s="2"/>
      <c r="K446" s="2"/>
      <c r="L446" s="2"/>
      <c r="M446" s="2"/>
      <c r="N446" s="5"/>
      <c r="O446" s="5"/>
      <c r="P446" s="5"/>
      <c r="Q446" s="5"/>
    </row>
    <row r="447" spans="1:17" ht="30" customHeight="1" x14ac:dyDescent="0.25">
      <c r="A447" s="2">
        <v>4446</v>
      </c>
      <c r="B447" s="3" t="str">
        <f>HYPERLINK("https://tranyen.yenbai.gov.vn/xa-thi-tran/xa-dao-thinh", "UBND Ủy ban nhân dân xã An Thịnh tỉnh Yên Bái")</f>
        <v>UBND Ủy ban nhân dân xã An Thịnh tỉnh Yên Bái</v>
      </c>
      <c r="C447" s="12" t="s">
        <v>228</v>
      </c>
      <c r="F447" s="5"/>
      <c r="G447" s="5"/>
      <c r="H447" s="5"/>
      <c r="I447" s="2"/>
      <c r="J447" s="2"/>
      <c r="K447" s="2"/>
      <c r="L447" s="2"/>
      <c r="M447" s="2"/>
      <c r="N447" s="5"/>
      <c r="O447" s="5"/>
      <c r="P447" s="5"/>
      <c r="Q447" s="5"/>
    </row>
    <row r="448" spans="1:17" ht="30" customHeight="1" x14ac:dyDescent="0.25">
      <c r="A448" s="2">
        <v>4447</v>
      </c>
      <c r="B448" s="1" t="str">
        <f>HYPERLINK("https://www.facebook.com/profile.php?id=100066931326370", "Công an xã Yên Thái tỉnh Yên Bái")</f>
        <v>Công an xã Yên Thái tỉnh Yên Bái</v>
      </c>
      <c r="C448" s="12" t="s">
        <v>228</v>
      </c>
      <c r="D448" s="13" t="s">
        <v>229</v>
      </c>
      <c r="F448" s="5"/>
      <c r="G448" s="5"/>
      <c r="H448" s="5"/>
      <c r="I448" s="2"/>
      <c r="J448" s="2"/>
      <c r="K448" s="2"/>
      <c r="L448" s="2"/>
      <c r="M448" s="2"/>
      <c r="N448" s="5"/>
      <c r="O448" s="5"/>
      <c r="P448" s="5"/>
      <c r="Q448" s="5"/>
    </row>
    <row r="449" spans="1:17" ht="30" customHeight="1" x14ac:dyDescent="0.25">
      <c r="A449" s="2">
        <v>4448</v>
      </c>
      <c r="B449" s="3" t="str">
        <f>HYPERLINK("https://vanyen.yenbai.gov.vn/to-chuc-bo-may/cac-xa-thi-tran/?UserKey=Xa-Yen-Thai", "UBND Ủy ban nhân dân xã Yên Thái tỉnh Yên Bái")</f>
        <v>UBND Ủy ban nhân dân xã Yên Thái tỉnh Yên Bái</v>
      </c>
      <c r="C449" s="12" t="s">
        <v>228</v>
      </c>
      <c r="F449" s="5"/>
      <c r="G449" s="5"/>
      <c r="H449" s="5"/>
      <c r="I449" s="2"/>
      <c r="J449" s="2"/>
      <c r="K449" s="2"/>
      <c r="L449" s="2"/>
      <c r="M449" s="2"/>
      <c r="N449" s="5"/>
      <c r="O449" s="5"/>
      <c r="P449" s="5"/>
      <c r="Q449" s="5"/>
    </row>
    <row r="450" spans="1:17" ht="30" customHeight="1" x14ac:dyDescent="0.25">
      <c r="A450" s="2">
        <v>4449</v>
      </c>
      <c r="B450" s="3" t="s">
        <v>93</v>
      </c>
      <c r="C450" s="14" t="s">
        <v>1</v>
      </c>
      <c r="D450" s="13" t="s">
        <v>229</v>
      </c>
      <c r="F450" s="5"/>
      <c r="G450" s="5"/>
      <c r="H450" s="5"/>
      <c r="I450" s="2"/>
      <c r="J450" s="2"/>
      <c r="K450" s="2"/>
      <c r="L450" s="2"/>
      <c r="M450" s="2"/>
      <c r="N450" s="5"/>
      <c r="O450" s="5"/>
      <c r="P450" s="5"/>
      <c r="Q450" s="5"/>
    </row>
    <row r="451" spans="1:17" ht="30" customHeight="1" x14ac:dyDescent="0.25">
      <c r="A451" s="2">
        <v>4450</v>
      </c>
      <c r="B451" s="3" t="str">
        <f>HYPERLINK("https://vanyen.yenbai.gov.vn/to-chuc-bo-may/cac-xa-thi-tran/?UserKey=Xa-Phong-Du-Thuong", "UBND Ủy ban nhân dân xã Phong Dụ Thượng tỉnh Yên Bái")</f>
        <v>UBND Ủy ban nhân dân xã Phong Dụ Thượng tỉnh Yên Bái</v>
      </c>
      <c r="C451" s="12" t="s">
        <v>228</v>
      </c>
      <c r="F451" s="5"/>
      <c r="G451" s="5"/>
      <c r="H451" s="5"/>
      <c r="I451" s="2"/>
      <c r="J451" s="2"/>
      <c r="K451" s="2"/>
      <c r="L451" s="2"/>
      <c r="M451" s="2"/>
      <c r="N451" s="5"/>
      <c r="O451" s="5"/>
      <c r="P451" s="5"/>
      <c r="Q451" s="5"/>
    </row>
    <row r="452" spans="1:17" ht="30" customHeight="1" x14ac:dyDescent="0.25">
      <c r="A452" s="2">
        <v>4451</v>
      </c>
      <c r="B452" s="3" t="s">
        <v>94</v>
      </c>
      <c r="C452" s="14" t="s">
        <v>1</v>
      </c>
      <c r="D452" s="13" t="s">
        <v>229</v>
      </c>
      <c r="F452" s="5"/>
      <c r="G452" s="5"/>
      <c r="H452" s="5"/>
      <c r="I452" s="2"/>
      <c r="J452" s="2"/>
      <c r="K452" s="2"/>
      <c r="L452" s="2"/>
      <c r="M452" s="2"/>
      <c r="N452" s="5"/>
      <c r="O452" s="5"/>
      <c r="P452" s="5"/>
      <c r="Q452" s="5"/>
    </row>
    <row r="453" spans="1:17" ht="30" customHeight="1" x14ac:dyDescent="0.25">
      <c r="A453" s="2">
        <v>4452</v>
      </c>
      <c r="B453" s="3" t="str">
        <f>HYPERLINK("https://vanyen.yenbai.gov.vn/to-chuc-bo-may/cac-xa-thi-tran/?UserKey=Xa-Yen-Hop", "UBND Ủy ban nhân dân xã Yên Hợp tỉnh Yên Bái")</f>
        <v>UBND Ủy ban nhân dân xã Yên Hợp tỉnh Yên Bái</v>
      </c>
      <c r="C453" s="12" t="s">
        <v>228</v>
      </c>
      <c r="F453" s="5"/>
      <c r="G453" s="5"/>
      <c r="H453" s="5"/>
      <c r="I453" s="2"/>
      <c r="J453" s="2"/>
      <c r="K453" s="2"/>
      <c r="L453" s="2"/>
      <c r="M453" s="2"/>
      <c r="N453" s="5"/>
      <c r="O453" s="5"/>
      <c r="P453" s="5"/>
      <c r="Q453" s="5"/>
    </row>
    <row r="454" spans="1:17" ht="30" customHeight="1" x14ac:dyDescent="0.25">
      <c r="A454" s="2">
        <v>4453</v>
      </c>
      <c r="B454" s="1" t="str">
        <f>HYPERLINK("https://www.facebook.com/profile.php?id=100067459802970", "Công an xã Đại Sơn tỉnh Yên Bái")</f>
        <v>Công an xã Đại Sơn tỉnh Yên Bái</v>
      </c>
      <c r="C454" s="12" t="s">
        <v>228</v>
      </c>
      <c r="D454" s="13" t="s">
        <v>229</v>
      </c>
      <c r="F454" s="5"/>
      <c r="G454" s="5"/>
      <c r="H454" s="5"/>
      <c r="I454" s="2"/>
      <c r="J454" s="2"/>
      <c r="K454" s="2"/>
      <c r="L454" s="2"/>
      <c r="M454" s="2"/>
      <c r="N454" s="5"/>
      <c r="O454" s="5"/>
      <c r="P454" s="5"/>
      <c r="Q454" s="5"/>
    </row>
    <row r="455" spans="1:17" ht="30" customHeight="1" x14ac:dyDescent="0.25">
      <c r="A455" s="2">
        <v>4454</v>
      </c>
      <c r="B455" s="3" t="str">
        <f>HYPERLINK("https://vanyen.yenbai.gov.vn/to-chuc-bo-may/cac-xa-thi-tran/?UserKey=Xa-Dai-Son", "UBND Ủy ban nhân dân xã Đại Sơn tỉnh Yên Bái")</f>
        <v>UBND Ủy ban nhân dân xã Đại Sơn tỉnh Yên Bái</v>
      </c>
      <c r="C455" s="12" t="s">
        <v>228</v>
      </c>
      <c r="F455" s="5"/>
      <c r="G455" s="5"/>
      <c r="H455" s="5"/>
      <c r="I455" s="2"/>
      <c r="J455" s="2"/>
      <c r="K455" s="2"/>
      <c r="L455" s="2"/>
      <c r="M455" s="2"/>
      <c r="N455" s="5"/>
      <c r="O455" s="5"/>
      <c r="P455" s="5"/>
      <c r="Q455" s="5"/>
    </row>
    <row r="456" spans="1:17" ht="30" customHeight="1" x14ac:dyDescent="0.25">
      <c r="A456" s="2">
        <v>4455</v>
      </c>
      <c r="B456" s="3" t="s">
        <v>95</v>
      </c>
      <c r="C456" s="14" t="s">
        <v>1</v>
      </c>
      <c r="D456" s="13"/>
      <c r="F456" s="5"/>
      <c r="G456" s="5"/>
      <c r="H456" s="5"/>
      <c r="I456" s="2"/>
      <c r="J456" s="2"/>
      <c r="K456" s="2"/>
      <c r="L456" s="2"/>
      <c r="M456" s="2"/>
      <c r="N456" s="5"/>
      <c r="O456" s="5"/>
      <c r="P456" s="5"/>
      <c r="Q456" s="5"/>
    </row>
    <row r="457" spans="1:17" ht="30" customHeight="1" x14ac:dyDescent="0.25">
      <c r="A457" s="2">
        <v>4456</v>
      </c>
      <c r="B457" s="3" t="str">
        <f>HYPERLINK("https://yenbai.gov.vn/noidung/tintuc/Pages/chi-tiet-tin-tuc.aspx?ItemID=2722&amp;l=TinSoNganhDiaphuong", "UBND Ủy ban nhân dân xã Yên Hưng tỉnh Yên Bái")</f>
        <v>UBND Ủy ban nhân dân xã Yên Hưng tỉnh Yên Bái</v>
      </c>
      <c r="C457" s="12" t="s">
        <v>228</v>
      </c>
      <c r="F457" s="5"/>
      <c r="G457" s="5"/>
      <c r="H457" s="5"/>
      <c r="I457" s="2"/>
      <c r="J457" s="2"/>
      <c r="K457" s="2"/>
      <c r="L457" s="2"/>
      <c r="M457" s="2"/>
      <c r="N457" s="5"/>
      <c r="O457" s="5"/>
      <c r="P457" s="5"/>
      <c r="Q457" s="5"/>
    </row>
    <row r="458" spans="1:17" ht="30" customHeight="1" x14ac:dyDescent="0.25">
      <c r="A458" s="2">
        <v>4457</v>
      </c>
      <c r="B458" s="3" t="s">
        <v>96</v>
      </c>
      <c r="C458" s="14" t="s">
        <v>1</v>
      </c>
      <c r="D458" s="13" t="s">
        <v>229</v>
      </c>
      <c r="F458" s="5"/>
      <c r="G458" s="5"/>
      <c r="H458" s="5"/>
      <c r="I458" s="2"/>
      <c r="J458" s="2"/>
      <c r="K458" s="2"/>
      <c r="L458" s="2"/>
      <c r="M458" s="2"/>
      <c r="N458" s="5"/>
      <c r="O458" s="5"/>
      <c r="P458" s="5"/>
      <c r="Q458" s="5"/>
    </row>
    <row r="459" spans="1:17" ht="30" customHeight="1" x14ac:dyDescent="0.25">
      <c r="A459" s="2">
        <v>4458</v>
      </c>
      <c r="B459" s="3" t="str">
        <f>HYPERLINK("https://vanyen.yenbai.gov.vn/to-chuc-bo-may/cac-xa-thi-tran/?UserKey=Xa-Dai-Phac", "UBND Ủy ban nhân dân xã Đại Phác tỉnh Yên Bái")</f>
        <v>UBND Ủy ban nhân dân xã Đại Phác tỉnh Yên Bái</v>
      </c>
      <c r="C459" s="12" t="s">
        <v>228</v>
      </c>
      <c r="F459" s="5"/>
      <c r="G459" s="5"/>
      <c r="H459" s="5"/>
      <c r="I459" s="2"/>
      <c r="J459" s="2"/>
      <c r="K459" s="2"/>
      <c r="L459" s="2"/>
      <c r="M459" s="2"/>
      <c r="N459" s="5"/>
      <c r="O459" s="5"/>
      <c r="P459" s="5"/>
      <c r="Q459" s="5"/>
    </row>
    <row r="460" spans="1:17" ht="30" customHeight="1" x14ac:dyDescent="0.25">
      <c r="A460" s="2">
        <v>4459</v>
      </c>
      <c r="B460" s="3" t="str">
        <f>HYPERLINK("https://www.facebook.com/p/C%C3%B4ng-an-x%C3%A3-Y%C3%AAn-Ph%C3%BA-100067050247117/", "Công an xã Yên Phú tỉnh Yên Bái")</f>
        <v>Công an xã Yên Phú tỉnh Yên Bái</v>
      </c>
      <c r="C460" s="12" t="s">
        <v>228</v>
      </c>
      <c r="D460" s="13" t="s">
        <v>229</v>
      </c>
      <c r="F460" s="5"/>
      <c r="G460" s="5"/>
      <c r="H460" s="5"/>
      <c r="I460" s="2"/>
      <c r="J460" s="2"/>
      <c r="K460" s="2"/>
      <c r="L460" s="2"/>
      <c r="M460" s="2"/>
      <c r="N460" s="5"/>
      <c r="O460" s="5"/>
      <c r="P460" s="5"/>
      <c r="Q460" s="5"/>
    </row>
    <row r="461" spans="1:17" ht="30" customHeight="1" x14ac:dyDescent="0.25">
      <c r="A461" s="2">
        <v>4460</v>
      </c>
      <c r="B461" s="3" t="str">
        <f>HYPERLINK("https://bavi.hanoi.gov.vn/uy-ban-nhan-dan-xa-thi-tran/-/asset_publisher/BXvxOA8eYieu/content/xa-yen-bai", "UBND Ủy ban nhân dân xã Yên Phú tỉnh Yên Bái")</f>
        <v>UBND Ủy ban nhân dân xã Yên Phú tỉnh Yên Bái</v>
      </c>
      <c r="C461" s="12" t="s">
        <v>228</v>
      </c>
      <c r="F461" s="5"/>
      <c r="G461" s="5"/>
      <c r="H461" s="5"/>
      <c r="I461" s="2"/>
      <c r="J461" s="2"/>
      <c r="K461" s="2"/>
      <c r="L461" s="2"/>
      <c r="M461" s="2"/>
      <c r="N461" s="5"/>
      <c r="O461" s="5"/>
      <c r="P461" s="5"/>
      <c r="Q461" s="5"/>
    </row>
    <row r="462" spans="1:17" ht="30" customHeight="1" x14ac:dyDescent="0.25">
      <c r="A462" s="2">
        <v>4461</v>
      </c>
      <c r="B462" s="1" t="str">
        <f>HYPERLINK("", "Công an xã Xuân Ái tỉnh Yên Bái")</f>
        <v>Công an xã Xuân Ái tỉnh Yên Bái</v>
      </c>
      <c r="C462" s="12" t="s">
        <v>228</v>
      </c>
      <c r="D462" s="13" t="s">
        <v>229</v>
      </c>
      <c r="F462" s="5"/>
      <c r="G462" s="5"/>
      <c r="H462" s="5"/>
      <c r="I462" s="2"/>
      <c r="J462" s="2"/>
      <c r="K462" s="2"/>
      <c r="L462" s="2"/>
      <c r="M462" s="2"/>
      <c r="N462" s="5"/>
      <c r="O462" s="5"/>
      <c r="P462" s="5"/>
      <c r="Q462" s="5"/>
    </row>
    <row r="463" spans="1:17" ht="30" customHeight="1" x14ac:dyDescent="0.25">
      <c r="A463" s="2">
        <v>4462</v>
      </c>
      <c r="B463" s="3" t="str">
        <f>HYPERLINK("https://yenbai.gov.vn/noidung/tintuc/Pages/chi-tiet-tin-tuc.aspx?ItemID=14236&amp;l=Tintrongtinh%3Futm_source=ditatompel.com&amp;lv=5", "UBND Ủy ban nhân dân xã Xuân Ái tỉnh Yên Bái")</f>
        <v>UBND Ủy ban nhân dân xã Xuân Ái tỉnh Yên Bái</v>
      </c>
      <c r="C463" s="12" t="s">
        <v>228</v>
      </c>
      <c r="F463" s="5"/>
      <c r="G463" s="5"/>
      <c r="H463" s="5"/>
      <c r="I463" s="2"/>
      <c r="J463" s="2"/>
      <c r="K463" s="2"/>
      <c r="L463" s="2"/>
      <c r="M463" s="2"/>
      <c r="N463" s="5"/>
      <c r="O463" s="5"/>
      <c r="P463" s="5"/>
      <c r="Q463" s="5"/>
    </row>
    <row r="464" spans="1:17" ht="30" customHeight="1" x14ac:dyDescent="0.25">
      <c r="A464" s="2">
        <v>4463</v>
      </c>
      <c r="B464" s="3" t="s">
        <v>97</v>
      </c>
      <c r="C464" s="14" t="s">
        <v>1</v>
      </c>
      <c r="D464" s="13"/>
      <c r="F464" s="5"/>
      <c r="G464" s="5"/>
      <c r="H464" s="5"/>
      <c r="I464" s="2"/>
      <c r="J464" s="2"/>
      <c r="K464" s="2"/>
      <c r="L464" s="2"/>
      <c r="M464" s="2"/>
      <c r="N464" s="5"/>
      <c r="O464" s="5"/>
      <c r="P464" s="5"/>
      <c r="Q464" s="5"/>
    </row>
    <row r="465" spans="1:17" ht="30" customHeight="1" x14ac:dyDescent="0.25">
      <c r="A465" s="2">
        <v>4464</v>
      </c>
      <c r="B465" s="3" t="str">
        <f>HYPERLINK("https://www.yenbai.gov.vn/noidung/tintuc/Pages/chi-tiet-tin-tuc.aspx?ItemID=18902&amp;l=Tintrongtinh/&amp;lv=11", "UBND Ủy ban nhân dân xã Hoàng Thắng tỉnh Yên Bái")</f>
        <v>UBND Ủy ban nhân dân xã Hoàng Thắng tỉnh Yên Bái</v>
      </c>
      <c r="C465" s="12" t="s">
        <v>228</v>
      </c>
      <c r="F465" s="5"/>
      <c r="G465" s="5"/>
      <c r="H465" s="5"/>
      <c r="I465" s="2"/>
      <c r="J465" s="2"/>
      <c r="K465" s="2"/>
      <c r="L465" s="2"/>
      <c r="M465" s="2"/>
      <c r="N465" s="5"/>
      <c r="O465" s="5"/>
      <c r="P465" s="5"/>
      <c r="Q465" s="5"/>
    </row>
    <row r="466" spans="1:17" ht="30" customHeight="1" x14ac:dyDescent="0.25">
      <c r="A466" s="2">
        <v>4465</v>
      </c>
      <c r="B466" s="3" t="s">
        <v>98</v>
      </c>
      <c r="C466" s="14" t="s">
        <v>1</v>
      </c>
      <c r="D466" s="13" t="s">
        <v>229</v>
      </c>
      <c r="F466" s="5"/>
      <c r="G466" s="5"/>
      <c r="H466" s="5"/>
      <c r="I466" s="2"/>
      <c r="J466" s="2"/>
      <c r="K466" s="2"/>
      <c r="L466" s="2"/>
      <c r="M466" s="2"/>
      <c r="N466" s="5"/>
      <c r="O466" s="5"/>
      <c r="P466" s="5"/>
      <c r="Q466" s="5"/>
    </row>
    <row r="467" spans="1:17" ht="30" customHeight="1" x14ac:dyDescent="0.25">
      <c r="A467" s="2">
        <v>4466</v>
      </c>
      <c r="B467" s="3" t="str">
        <f>HYPERLINK("https://vanyen.yenbai.gov.vn/to-chuc-bo-may/cac-xa-thi-tran/?UserKey=Xa-Vien-Son", "UBND Ủy ban nhân dân xã Viễn Sơn tỉnh Yên Bái")</f>
        <v>UBND Ủy ban nhân dân xã Viễn Sơn tỉnh Yên Bái</v>
      </c>
      <c r="C467" s="12" t="s">
        <v>228</v>
      </c>
      <c r="F467" s="5"/>
      <c r="G467" s="5"/>
      <c r="H467" s="5"/>
      <c r="I467" s="2"/>
      <c r="J467" s="2"/>
      <c r="K467" s="2"/>
      <c r="L467" s="2"/>
      <c r="M467" s="2"/>
      <c r="N467" s="5"/>
      <c r="O467" s="5"/>
      <c r="P467" s="5"/>
      <c r="Q467" s="5"/>
    </row>
    <row r="468" spans="1:17" ht="30" customHeight="1" x14ac:dyDescent="0.25">
      <c r="A468" s="2">
        <v>4467</v>
      </c>
      <c r="B468" s="3" t="s">
        <v>99</v>
      </c>
      <c r="C468" s="14" t="s">
        <v>1</v>
      </c>
      <c r="D468" s="13" t="s">
        <v>229</v>
      </c>
      <c r="F468" s="5"/>
      <c r="G468" s="5"/>
      <c r="H468" s="5"/>
      <c r="I468" s="2"/>
      <c r="J468" s="2"/>
      <c r="K468" s="2"/>
      <c r="L468" s="2"/>
      <c r="M468" s="2"/>
      <c r="N468" s="5"/>
      <c r="O468" s="5"/>
      <c r="P468" s="5"/>
      <c r="Q468" s="5"/>
    </row>
    <row r="469" spans="1:17" ht="30" customHeight="1" x14ac:dyDescent="0.25">
      <c r="A469" s="2">
        <v>4468</v>
      </c>
      <c r="B469" s="3" t="str">
        <f>HYPERLINK("https://vanyen.yenbai.gov.vn/", "UBND Ủy ban nhân dân xã Mỏ Vàng tỉnh Yên Bái")</f>
        <v>UBND Ủy ban nhân dân xã Mỏ Vàng tỉnh Yên Bái</v>
      </c>
      <c r="C469" s="12" t="s">
        <v>228</v>
      </c>
      <c r="F469" s="5"/>
      <c r="G469" s="5"/>
      <c r="H469" s="5"/>
      <c r="I469" s="2"/>
      <c r="J469" s="2"/>
      <c r="K469" s="2"/>
      <c r="L469" s="2"/>
      <c r="M469" s="2"/>
      <c r="N469" s="5"/>
      <c r="O469" s="5"/>
      <c r="P469" s="5"/>
      <c r="Q469" s="5"/>
    </row>
    <row r="470" spans="1:17" ht="30" customHeight="1" x14ac:dyDescent="0.25">
      <c r="A470" s="2">
        <v>4469</v>
      </c>
      <c r="B470" s="3" t="str">
        <f>HYPERLINK("https://www.facebook.com/anttnahau/", "Công an xã Nà Hẩu tỉnh Yên Bái")</f>
        <v>Công an xã Nà Hẩu tỉnh Yên Bái</v>
      </c>
      <c r="C470" s="12" t="s">
        <v>228</v>
      </c>
      <c r="D470" s="13" t="s">
        <v>229</v>
      </c>
      <c r="F470" s="5"/>
      <c r="G470" s="5"/>
      <c r="H470" s="5"/>
      <c r="I470" s="2"/>
      <c r="J470" s="2"/>
      <c r="K470" s="2"/>
      <c r="L470" s="2"/>
      <c r="M470" s="2"/>
      <c r="N470" s="5"/>
      <c r="O470" s="5"/>
      <c r="P470" s="5"/>
      <c r="Q470" s="5"/>
    </row>
    <row r="471" spans="1:17" ht="30" customHeight="1" x14ac:dyDescent="0.25">
      <c r="A471" s="2">
        <v>4470</v>
      </c>
      <c r="B471" s="3" t="str">
        <f>HYPERLINK("https://vanyen.yenbai.gov.vn/to-chuc-bo-may/cac-xa-thi-tran/?UserKey=Xa-Na-Hau", "UBND Ủy ban nhân dân xã Nà Hẩu tỉnh Yên Bái")</f>
        <v>UBND Ủy ban nhân dân xã Nà Hẩu tỉnh Yên Bái</v>
      </c>
      <c r="C471" s="12" t="s">
        <v>228</v>
      </c>
      <c r="F471" s="5"/>
      <c r="G471" s="5"/>
      <c r="H471" s="5"/>
      <c r="I471" s="2"/>
      <c r="J471" s="2"/>
      <c r="K471" s="2"/>
      <c r="L471" s="2"/>
      <c r="M471" s="2"/>
      <c r="N471" s="5"/>
      <c r="O471" s="5"/>
      <c r="P471" s="5"/>
      <c r="Q471" s="5"/>
    </row>
    <row r="472" spans="1:17" ht="30" customHeight="1" x14ac:dyDescent="0.25">
      <c r="A472" s="2">
        <v>4471</v>
      </c>
      <c r="B472" s="3" t="s">
        <v>100</v>
      </c>
      <c r="C472" s="14" t="s">
        <v>1</v>
      </c>
      <c r="D472" s="13" t="s">
        <v>229</v>
      </c>
      <c r="F472" s="5"/>
      <c r="G472" s="5"/>
      <c r="H472" s="5"/>
      <c r="I472" s="2"/>
      <c r="J472" s="2"/>
      <c r="K472" s="2"/>
      <c r="L472" s="2"/>
      <c r="M472" s="2"/>
      <c r="N472" s="5"/>
      <c r="O472" s="5"/>
      <c r="P472" s="5"/>
      <c r="Q472" s="5"/>
    </row>
    <row r="473" spans="1:17" ht="30" customHeight="1" x14ac:dyDescent="0.25">
      <c r="A473" s="2">
        <v>4472</v>
      </c>
      <c r="B473" s="3" t="str">
        <f>HYPERLINK("https://mucangchai.yenbai.gov.vn/", "UBND Ủy ban nhân dân thị trấn Mù Căng Chải tỉnh Yên Bái")</f>
        <v>UBND Ủy ban nhân dân thị trấn Mù Căng Chải tỉnh Yên Bái</v>
      </c>
      <c r="C473" s="12" t="s">
        <v>228</v>
      </c>
      <c r="F473" s="5"/>
      <c r="G473" s="5"/>
      <c r="H473" s="5"/>
      <c r="I473" s="2"/>
      <c r="J473" s="2"/>
      <c r="K473" s="2"/>
      <c r="L473" s="2"/>
      <c r="M473" s="2"/>
      <c r="N473" s="5"/>
      <c r="O473" s="5"/>
      <c r="P473" s="5"/>
      <c r="Q473" s="5"/>
    </row>
    <row r="474" spans="1:17" ht="30" customHeight="1" x14ac:dyDescent="0.25">
      <c r="A474" s="2">
        <v>4473</v>
      </c>
      <c r="B474" s="3" t="s">
        <v>101</v>
      </c>
      <c r="C474" s="14" t="s">
        <v>1</v>
      </c>
      <c r="D474" s="13" t="s">
        <v>229</v>
      </c>
      <c r="F474" s="5"/>
      <c r="G474" s="5"/>
      <c r="H474" s="5"/>
      <c r="I474" s="2"/>
      <c r="J474" s="2"/>
      <c r="K474" s="2"/>
      <c r="L474" s="2"/>
      <c r="M474" s="2"/>
      <c r="N474" s="5"/>
      <c r="O474" s="5"/>
      <c r="P474" s="5"/>
      <c r="Q474" s="5"/>
    </row>
    <row r="475" spans="1:17" ht="30" customHeight="1" x14ac:dyDescent="0.25">
      <c r="A475" s="2">
        <v>4474</v>
      </c>
      <c r="B475" s="3" t="str">
        <f>HYPERLINK("https://dichvucong.gov.vn/p/home/dvc-tthc-co-quan-chi-tiet.html?id=378816", "UBND Ủy ban nhân dân xã Hồ Bốn tỉnh Yên Bái")</f>
        <v>UBND Ủy ban nhân dân xã Hồ Bốn tỉnh Yên Bái</v>
      </c>
      <c r="C475" s="12" t="s">
        <v>228</v>
      </c>
      <c r="F475" s="5"/>
      <c r="G475" s="5"/>
      <c r="H475" s="5"/>
      <c r="I475" s="2"/>
      <c r="J475" s="2"/>
      <c r="K475" s="2"/>
      <c r="L475" s="2"/>
      <c r="M475" s="2"/>
      <c r="N475" s="5"/>
      <c r="O475" s="5"/>
      <c r="P475" s="5"/>
      <c r="Q475" s="5"/>
    </row>
    <row r="476" spans="1:17" ht="30" customHeight="1" x14ac:dyDescent="0.25">
      <c r="A476" s="2">
        <v>4475</v>
      </c>
      <c r="B476" s="3" t="s">
        <v>102</v>
      </c>
      <c r="C476" s="14" t="s">
        <v>1</v>
      </c>
      <c r="D476" s="13" t="s">
        <v>229</v>
      </c>
      <c r="F476" s="5"/>
      <c r="G476" s="5"/>
      <c r="H476" s="5"/>
      <c r="I476" s="2"/>
      <c r="J476" s="2"/>
      <c r="K476" s="2"/>
      <c r="L476" s="2"/>
      <c r="M476" s="2"/>
      <c r="N476" s="5"/>
      <c r="O476" s="5"/>
      <c r="P476" s="5"/>
      <c r="Q476" s="5"/>
    </row>
    <row r="477" spans="1:17" ht="30" customHeight="1" x14ac:dyDescent="0.25">
      <c r="A477" s="2">
        <v>4476</v>
      </c>
      <c r="B477" s="3" t="str">
        <f>HYPERLINK("https://dichvucong.gov.vn/p/home/dvc-tthc-co-quan-chi-tiet.html?id=378816", "UBND Ủy ban nhân dân xã Nậm Có tỉnh Yên Bái")</f>
        <v>UBND Ủy ban nhân dân xã Nậm Có tỉnh Yên Bái</v>
      </c>
      <c r="C477" s="12" t="s">
        <v>228</v>
      </c>
      <c r="F477" s="5"/>
      <c r="G477" s="5"/>
      <c r="H477" s="5"/>
      <c r="I477" s="2"/>
      <c r="J477" s="2"/>
      <c r="K477" s="2"/>
      <c r="L477" s="2"/>
      <c r="M477" s="2"/>
      <c r="N477" s="5"/>
      <c r="O477" s="5"/>
      <c r="P477" s="5"/>
      <c r="Q477" s="5"/>
    </row>
    <row r="478" spans="1:17" ht="30" customHeight="1" x14ac:dyDescent="0.25">
      <c r="A478" s="2">
        <v>4477</v>
      </c>
      <c r="B478" s="3" t="s">
        <v>103</v>
      </c>
      <c r="C478" s="14" t="s">
        <v>1</v>
      </c>
      <c r="D478" s="13" t="s">
        <v>229</v>
      </c>
      <c r="F478" s="5"/>
      <c r="G478" s="5"/>
      <c r="H478" s="5"/>
      <c r="I478" s="2"/>
      <c r="J478" s="2"/>
      <c r="K478" s="2"/>
      <c r="L478" s="2"/>
      <c r="M478" s="2"/>
      <c r="N478" s="5"/>
      <c r="O478" s="5"/>
      <c r="P478" s="5"/>
      <c r="Q478" s="5"/>
    </row>
    <row r="479" spans="1:17" ht="30" customHeight="1" x14ac:dyDescent="0.25">
      <c r="A479" s="2">
        <v>4478</v>
      </c>
      <c r="B479" s="3" t="str">
        <f>HYPERLINK("https://vienkiemsatyenbai.gov.vn/truc-tiep-kiem-sat-cong-tac-thi-hanh-an-hinh-su-tai-ubnd-xa-che-tao-khao-mang-va-nam-khat/", "UBND Ủy ban nhân dân xã Khao Mang tỉnh Yên Bái")</f>
        <v>UBND Ủy ban nhân dân xã Khao Mang tỉnh Yên Bái</v>
      </c>
      <c r="C479" s="12" t="s">
        <v>228</v>
      </c>
      <c r="F479" s="5"/>
      <c r="G479" s="5"/>
      <c r="H479" s="5"/>
      <c r="I479" s="2"/>
      <c r="J479" s="2"/>
      <c r="K479" s="2"/>
      <c r="L479" s="2"/>
      <c r="M479" s="2"/>
      <c r="N479" s="5"/>
      <c r="O479" s="5"/>
      <c r="P479" s="5"/>
      <c r="Q479" s="5"/>
    </row>
    <row r="480" spans="1:17" ht="30" customHeight="1" x14ac:dyDescent="0.25">
      <c r="A480" s="2">
        <v>4479</v>
      </c>
      <c r="B480" s="3" t="s">
        <v>104</v>
      </c>
      <c r="C480" s="14" t="s">
        <v>1</v>
      </c>
      <c r="D480" s="13" t="s">
        <v>229</v>
      </c>
      <c r="F480" s="5"/>
      <c r="G480" s="5"/>
      <c r="H480" s="5"/>
      <c r="I480" s="2"/>
      <c r="J480" s="2"/>
      <c r="K480" s="2"/>
      <c r="L480" s="2"/>
      <c r="M480" s="2"/>
      <c r="N480" s="5"/>
      <c r="O480" s="5"/>
      <c r="P480" s="5"/>
      <c r="Q480" s="5"/>
    </row>
    <row r="481" spans="1:17" ht="30" customHeight="1" x14ac:dyDescent="0.25">
      <c r="A481" s="2">
        <v>4480</v>
      </c>
      <c r="B481" s="3" t="str">
        <f>HYPERLINK("https://dichvucong.gov.vn/p/home/dvc-tthc-co-quan-chi-tiet.html?id=378816", "UBND Ủy ban nhân dân xã Mồ Dề tỉnh Yên Bái")</f>
        <v>UBND Ủy ban nhân dân xã Mồ Dề tỉnh Yên Bái</v>
      </c>
      <c r="C481" s="12" t="s">
        <v>228</v>
      </c>
      <c r="F481" s="5"/>
      <c r="G481" s="5"/>
      <c r="H481" s="5"/>
      <c r="I481" s="2"/>
      <c r="J481" s="2"/>
      <c r="K481" s="2"/>
      <c r="L481" s="2"/>
      <c r="M481" s="2"/>
      <c r="N481" s="5"/>
      <c r="O481" s="5"/>
      <c r="P481" s="5"/>
      <c r="Q481" s="5"/>
    </row>
    <row r="482" spans="1:17" ht="30" customHeight="1" x14ac:dyDescent="0.25">
      <c r="A482" s="2">
        <v>4481</v>
      </c>
      <c r="B482" s="3" t="s">
        <v>105</v>
      </c>
      <c r="C482" s="14" t="s">
        <v>1</v>
      </c>
      <c r="D482" s="13" t="s">
        <v>229</v>
      </c>
      <c r="F482" s="5"/>
      <c r="G482" s="5"/>
      <c r="H482" s="5"/>
      <c r="I482" s="2"/>
      <c r="J482" s="2"/>
      <c r="K482" s="2"/>
      <c r="L482" s="2"/>
      <c r="M482" s="2"/>
      <c r="N482" s="5"/>
      <c r="O482" s="5"/>
      <c r="P482" s="5"/>
      <c r="Q482" s="5"/>
    </row>
    <row r="483" spans="1:17" ht="30" customHeight="1" x14ac:dyDescent="0.25">
      <c r="A483" s="2">
        <v>4482</v>
      </c>
      <c r="B483" s="3" t="str">
        <f>HYPERLINK("https://mucangchai.yenbai.gov.vn/tcbm/cac-xa-thi-tran/?UserKey=XA-CHE-CU-NHA", "UBND Ủy ban nhân dân xã Chế Cu Nha tỉnh Yên Bái")</f>
        <v>UBND Ủy ban nhân dân xã Chế Cu Nha tỉnh Yên Bái</v>
      </c>
      <c r="C483" s="12" t="s">
        <v>228</v>
      </c>
      <c r="F483" s="5"/>
      <c r="G483" s="5"/>
      <c r="H483" s="5"/>
      <c r="I483" s="2"/>
      <c r="J483" s="2"/>
      <c r="K483" s="2"/>
      <c r="L483" s="2"/>
      <c r="M483" s="2"/>
      <c r="N483" s="5"/>
      <c r="O483" s="5"/>
      <c r="P483" s="5"/>
      <c r="Q483" s="5"/>
    </row>
    <row r="484" spans="1:17" ht="30" customHeight="1" x14ac:dyDescent="0.25">
      <c r="A484" s="2">
        <v>4483</v>
      </c>
      <c r="B484" s="3" t="s">
        <v>106</v>
      </c>
      <c r="C484" s="14" t="s">
        <v>1</v>
      </c>
      <c r="D484" s="13" t="s">
        <v>229</v>
      </c>
      <c r="F484" s="5"/>
      <c r="G484" s="5"/>
      <c r="H484" s="5"/>
      <c r="I484" s="2"/>
      <c r="J484" s="2"/>
      <c r="K484" s="2"/>
      <c r="L484" s="2"/>
      <c r="M484" s="2"/>
      <c r="N484" s="5"/>
      <c r="O484" s="5"/>
      <c r="P484" s="5"/>
      <c r="Q484" s="5"/>
    </row>
    <row r="485" spans="1:17" ht="30" customHeight="1" x14ac:dyDescent="0.25">
      <c r="A485" s="2">
        <v>4484</v>
      </c>
      <c r="B485" s="3" t="str">
        <f>HYPERLINK("https://bandantoc.yenbai.gov.vn/noidung/tintuc/Pages/chi-tiet-tin-tuc.aspx?ItemID=200&amp;l=Tinhoatdong&amp;lv=26", "UBND Ủy ban nhân dân xã Lao Chải tỉnh Yên Bái")</f>
        <v>UBND Ủy ban nhân dân xã Lao Chải tỉnh Yên Bái</v>
      </c>
      <c r="C485" s="12" t="s">
        <v>228</v>
      </c>
      <c r="F485" s="5"/>
      <c r="G485" s="5"/>
      <c r="H485" s="5"/>
      <c r="I485" s="2"/>
      <c r="J485" s="2"/>
      <c r="K485" s="2"/>
      <c r="L485" s="2"/>
      <c r="M485" s="2"/>
      <c r="N485" s="5"/>
      <c r="O485" s="5"/>
      <c r="P485" s="5"/>
      <c r="Q485" s="5"/>
    </row>
    <row r="486" spans="1:17" ht="30" customHeight="1" x14ac:dyDescent="0.25">
      <c r="A486" s="2">
        <v>4485</v>
      </c>
      <c r="B486" s="3" t="s">
        <v>107</v>
      </c>
      <c r="C486" s="14" t="s">
        <v>1</v>
      </c>
      <c r="D486" s="13" t="s">
        <v>229</v>
      </c>
      <c r="F486" s="5"/>
      <c r="G486" s="5"/>
      <c r="H486" s="5"/>
      <c r="I486" s="2"/>
      <c r="J486" s="2"/>
      <c r="K486" s="2"/>
      <c r="L486" s="2"/>
      <c r="M486" s="2"/>
      <c r="N486" s="5"/>
      <c r="O486" s="5"/>
      <c r="P486" s="5"/>
      <c r="Q486" s="5"/>
    </row>
    <row r="487" spans="1:17" ht="30" customHeight="1" x14ac:dyDescent="0.25">
      <c r="A487" s="2">
        <v>4486</v>
      </c>
      <c r="B487" s="3" t="str">
        <f>HYPERLINK("https://dichvucong.gov.vn/p/home/dvc-tthc-co-quan-chi-tiet.html?id=378816", "UBND Ủy ban nhân dân xã Kim Nọi tỉnh Yên Bái")</f>
        <v>UBND Ủy ban nhân dân xã Kim Nọi tỉnh Yên Bái</v>
      </c>
      <c r="C487" s="12" t="s">
        <v>228</v>
      </c>
      <c r="F487" s="5"/>
      <c r="G487" s="5"/>
      <c r="H487" s="5"/>
      <c r="I487" s="2"/>
      <c r="J487" s="2"/>
      <c r="K487" s="2"/>
      <c r="L487" s="2"/>
      <c r="M487" s="2"/>
      <c r="N487" s="5"/>
      <c r="O487" s="5"/>
      <c r="P487" s="5"/>
      <c r="Q487" s="5"/>
    </row>
    <row r="488" spans="1:17" ht="30" customHeight="1" x14ac:dyDescent="0.25">
      <c r="A488" s="2">
        <v>4487</v>
      </c>
      <c r="B488" s="3" t="s">
        <v>108</v>
      </c>
      <c r="C488" s="14" t="s">
        <v>1</v>
      </c>
      <c r="D488" s="13" t="s">
        <v>229</v>
      </c>
      <c r="F488" s="5"/>
      <c r="G488" s="5"/>
      <c r="H488" s="5"/>
      <c r="I488" s="2"/>
      <c r="J488" s="2"/>
      <c r="K488" s="2"/>
      <c r="L488" s="2"/>
      <c r="M488" s="2"/>
      <c r="N488" s="5"/>
      <c r="O488" s="5"/>
      <c r="P488" s="5"/>
      <c r="Q488" s="5"/>
    </row>
    <row r="489" spans="1:17" ht="30" customHeight="1" x14ac:dyDescent="0.25">
      <c r="A489" s="2">
        <v>4488</v>
      </c>
      <c r="B489" s="3" t="str">
        <f>HYPERLINK("https://mucangchai.yenbai.gov.vn/tcbm/cac-xa-thi-tran/?UserKey=XA-CAO-PHA", "UBND Ủy ban nhân dân xã Cao Phạ tỉnh Yên Bái")</f>
        <v>UBND Ủy ban nhân dân xã Cao Phạ tỉnh Yên Bái</v>
      </c>
      <c r="C489" s="12" t="s">
        <v>228</v>
      </c>
      <c r="F489" s="5"/>
      <c r="G489" s="5"/>
      <c r="H489" s="5"/>
      <c r="I489" s="2"/>
      <c r="J489" s="2"/>
      <c r="K489" s="2"/>
      <c r="L489" s="2"/>
      <c r="M489" s="2"/>
      <c r="N489" s="5"/>
      <c r="O489" s="5"/>
      <c r="P489" s="5"/>
      <c r="Q489" s="5"/>
    </row>
    <row r="490" spans="1:17" ht="30" customHeight="1" x14ac:dyDescent="0.25">
      <c r="A490" s="2">
        <v>4489</v>
      </c>
      <c r="B490" s="3" t="s">
        <v>109</v>
      </c>
      <c r="C490" s="14" t="s">
        <v>1</v>
      </c>
      <c r="D490" s="13" t="s">
        <v>229</v>
      </c>
      <c r="F490" s="5"/>
      <c r="G490" s="5"/>
      <c r="H490" s="5"/>
      <c r="I490" s="2"/>
      <c r="J490" s="2"/>
      <c r="K490" s="2"/>
      <c r="L490" s="2"/>
      <c r="M490" s="2"/>
      <c r="N490" s="5"/>
      <c r="O490" s="5"/>
      <c r="P490" s="5"/>
      <c r="Q490" s="5"/>
    </row>
    <row r="491" spans="1:17" ht="30" customHeight="1" x14ac:dyDescent="0.25">
      <c r="A491" s="2">
        <v>4490</v>
      </c>
      <c r="B491" s="3" t="str">
        <f>HYPERLINK("https://mucangchai.yenbai.gov.vn/news/tin-moi/?UserKey=Dong-chi-Duong-Van-Tien---Chu-tich-UBND-tinh-chuc-tet-nhan-dan-xa-La-Pan-Tan&amp;PageIndex=21", "UBND Ủy ban nhân dân xã La Pán Tẩn tỉnh Yên Bái")</f>
        <v>UBND Ủy ban nhân dân xã La Pán Tẩn tỉnh Yên Bái</v>
      </c>
      <c r="C491" s="12" t="s">
        <v>228</v>
      </c>
      <c r="F491" s="5"/>
      <c r="G491" s="5"/>
      <c r="H491" s="5"/>
      <c r="I491" s="2"/>
      <c r="J491" s="2"/>
      <c r="K491" s="2"/>
      <c r="L491" s="2"/>
      <c r="M491" s="2"/>
      <c r="N491" s="5"/>
      <c r="O491" s="5"/>
      <c r="P491" s="5"/>
      <c r="Q491" s="5"/>
    </row>
    <row r="492" spans="1:17" ht="30" customHeight="1" x14ac:dyDescent="0.25">
      <c r="A492" s="2">
        <v>4491</v>
      </c>
      <c r="B492" s="3" t="s">
        <v>110</v>
      </c>
      <c r="C492" s="14" t="s">
        <v>1</v>
      </c>
      <c r="D492" s="13" t="s">
        <v>229</v>
      </c>
      <c r="F492" s="5"/>
      <c r="G492" s="5"/>
      <c r="H492" s="5"/>
      <c r="I492" s="2"/>
      <c r="J492" s="2"/>
      <c r="K492" s="2"/>
      <c r="L492" s="2"/>
      <c r="M492" s="2"/>
      <c r="N492" s="5"/>
      <c r="O492" s="5"/>
      <c r="P492" s="5"/>
      <c r="Q492" s="5"/>
    </row>
    <row r="493" spans="1:17" ht="30" customHeight="1" x14ac:dyDescent="0.25">
      <c r="A493" s="2">
        <v>4492</v>
      </c>
      <c r="B493" s="3" t="str">
        <f>HYPERLINK("https://mucangchai.yenbai.gov.vn/news/tin-moi/?UserKey=Ngan-hang-chinh-sach-xa-hoi-tinh-Yen-Bai-trao-xi-mang-gach-cho-nhan-dan-xa-De-Xu-Phinh&amp;PageIndex=36", "UBND Ủy ban nhân dân xã Dế Su Phình tỉnh Yên Bái")</f>
        <v>UBND Ủy ban nhân dân xã Dế Su Phình tỉnh Yên Bái</v>
      </c>
      <c r="C493" s="12" t="s">
        <v>228</v>
      </c>
      <c r="F493" s="5"/>
      <c r="G493" s="5"/>
      <c r="H493" s="5"/>
      <c r="I493" s="2"/>
      <c r="J493" s="2"/>
      <c r="K493" s="2"/>
      <c r="L493" s="2"/>
      <c r="M493" s="2"/>
      <c r="N493" s="5"/>
      <c r="O493" s="5"/>
      <c r="P493" s="5"/>
      <c r="Q493" s="5"/>
    </row>
    <row r="494" spans="1:17" ht="30" customHeight="1" x14ac:dyDescent="0.25">
      <c r="A494" s="2">
        <v>4493</v>
      </c>
      <c r="B494" s="3" t="s">
        <v>111</v>
      </c>
      <c r="C494" s="14" t="s">
        <v>1</v>
      </c>
      <c r="D494" s="13" t="s">
        <v>229</v>
      </c>
      <c r="F494" s="5"/>
      <c r="G494" s="5"/>
      <c r="H494" s="5"/>
      <c r="I494" s="2"/>
      <c r="J494" s="2"/>
      <c r="K494" s="2"/>
      <c r="L494" s="2"/>
      <c r="M494" s="2"/>
      <c r="N494" s="5"/>
      <c r="O494" s="5"/>
      <c r="P494" s="5"/>
      <c r="Q494" s="5"/>
    </row>
    <row r="495" spans="1:17" ht="30" customHeight="1" x14ac:dyDescent="0.25">
      <c r="A495" s="2">
        <v>4494</v>
      </c>
      <c r="B495" s="3" t="str">
        <f>HYPERLINK("https://vienkiemsatyenbai.gov.vn/truc-tiep-kiem-sat-cong-tac-thi-hanh-an-hinh-su-tai-ubnd-xa-che-tao-khao-mang-va-nam-khat/", "UBND Ủy ban nhân dân xã Chế Tạo tỉnh Yên Bái")</f>
        <v>UBND Ủy ban nhân dân xã Chế Tạo tỉnh Yên Bái</v>
      </c>
      <c r="C495" s="12" t="s">
        <v>228</v>
      </c>
      <c r="F495" s="5"/>
      <c r="G495" s="5"/>
      <c r="H495" s="5"/>
      <c r="I495" s="2"/>
      <c r="J495" s="2"/>
      <c r="K495" s="2"/>
      <c r="L495" s="2"/>
      <c r="M495" s="2"/>
      <c r="N495" s="5"/>
      <c r="O495" s="5"/>
      <c r="P495" s="5"/>
      <c r="Q495" s="5"/>
    </row>
    <row r="496" spans="1:17" ht="30" customHeight="1" x14ac:dyDescent="0.25">
      <c r="A496" s="2">
        <v>4495</v>
      </c>
      <c r="B496" s="3" t="s">
        <v>112</v>
      </c>
      <c r="C496" s="14" t="s">
        <v>1</v>
      </c>
      <c r="D496" s="13" t="s">
        <v>229</v>
      </c>
      <c r="F496" s="5"/>
      <c r="G496" s="5"/>
      <c r="H496" s="5"/>
      <c r="I496" s="2"/>
      <c r="J496" s="2"/>
      <c r="K496" s="2"/>
      <c r="L496" s="2"/>
      <c r="M496" s="2"/>
      <c r="N496" s="5"/>
      <c r="O496" s="5"/>
      <c r="P496" s="5"/>
      <c r="Q496" s="5"/>
    </row>
    <row r="497" spans="1:17" ht="30" customHeight="1" x14ac:dyDescent="0.25">
      <c r="A497" s="2">
        <v>4496</v>
      </c>
      <c r="B497" s="3" t="str">
        <f>HYPERLINK("https://dichvucong.gov.vn/p/home/dvc-tthc-co-quan-chi-tiet.html?id=378816", "UBND Ủy ban nhân dân xã Púng Luông tỉnh Yên Bái")</f>
        <v>UBND Ủy ban nhân dân xã Púng Luông tỉnh Yên Bái</v>
      </c>
      <c r="C497" s="12" t="s">
        <v>228</v>
      </c>
      <c r="F497" s="5"/>
      <c r="G497" s="5"/>
      <c r="H497" s="5"/>
      <c r="I497" s="2"/>
      <c r="J497" s="2"/>
      <c r="K497" s="2"/>
      <c r="L497" s="2"/>
      <c r="M497" s="2"/>
      <c r="N497" s="5"/>
      <c r="O497" s="5"/>
      <c r="P497" s="5"/>
      <c r="Q497" s="5"/>
    </row>
    <row r="498" spans="1:17" ht="30" customHeight="1" x14ac:dyDescent="0.25">
      <c r="A498" s="2">
        <v>4497</v>
      </c>
      <c r="B498" s="3" t="s">
        <v>113</v>
      </c>
      <c r="C498" s="14" t="s">
        <v>1</v>
      </c>
      <c r="D498" s="13" t="s">
        <v>229</v>
      </c>
      <c r="F498" s="5"/>
      <c r="G498" s="5"/>
      <c r="H498" s="5"/>
      <c r="I498" s="2"/>
      <c r="J498" s="2"/>
      <c r="K498" s="2"/>
      <c r="L498" s="2"/>
      <c r="M498" s="2"/>
      <c r="N498" s="5"/>
      <c r="O498" s="5"/>
      <c r="P498" s="5"/>
      <c r="Q498" s="5"/>
    </row>
    <row r="499" spans="1:17" ht="30" customHeight="1" x14ac:dyDescent="0.25">
      <c r="A499" s="2">
        <v>4498</v>
      </c>
      <c r="B499" s="3" t="str">
        <f>HYPERLINK("https://mucangchai.yenbai.gov.vn/", "UBND Ủy ban nhân dân xã Nậm Khắt tỉnh Yên Bái")</f>
        <v>UBND Ủy ban nhân dân xã Nậm Khắt tỉnh Yên Bái</v>
      </c>
      <c r="C499" s="12" t="s">
        <v>228</v>
      </c>
      <c r="F499" s="5"/>
      <c r="G499" s="5"/>
      <c r="H499" s="5"/>
      <c r="I499" s="2"/>
      <c r="J499" s="2"/>
      <c r="K499" s="2"/>
      <c r="L499" s="2"/>
      <c r="M499" s="2"/>
      <c r="N499" s="5"/>
      <c r="O499" s="5"/>
      <c r="P499" s="5"/>
      <c r="Q499" s="5"/>
    </row>
    <row r="500" spans="1:17" ht="30" customHeight="1" x14ac:dyDescent="0.25">
      <c r="A500" s="2">
        <v>4499</v>
      </c>
      <c r="B500" s="1" t="str">
        <f>HYPERLINK("https://www.facebook.com/profile.php?id=100065222575093", "Công an thị trấn Cổ Phúc tỉnh Yên Bái")</f>
        <v>Công an thị trấn Cổ Phúc tỉnh Yên Bái</v>
      </c>
      <c r="C500" s="12" t="s">
        <v>228</v>
      </c>
      <c r="D500" s="13" t="s">
        <v>229</v>
      </c>
      <c r="F500" s="5"/>
      <c r="G500" s="5"/>
      <c r="H500" s="5"/>
      <c r="I500" s="2"/>
      <c r="J500" s="2"/>
      <c r="K500" s="2"/>
      <c r="L500" s="2"/>
      <c r="M500" s="2"/>
      <c r="N500" s="5"/>
      <c r="O500" s="5"/>
      <c r="P500" s="5"/>
      <c r="Q500" s="5"/>
    </row>
    <row r="501" spans="1:17" ht="30" customHeight="1" x14ac:dyDescent="0.25">
      <c r="A501" s="2">
        <v>4500</v>
      </c>
      <c r="B501" s="3" t="str">
        <f>HYPERLINK("https://tranyen.yenbai.gov.vn/xa-thi-tran/thi-tran-co-phuc", "UBND Ủy ban nhân dân thị trấn Cổ Phúc tỉnh Yên Bái")</f>
        <v>UBND Ủy ban nhân dân thị trấn Cổ Phúc tỉnh Yên Bái</v>
      </c>
      <c r="C501" s="12" t="s">
        <v>228</v>
      </c>
      <c r="F501" s="5"/>
      <c r="G501" s="5"/>
      <c r="H501" s="5"/>
      <c r="I501" s="2"/>
      <c r="J501" s="2"/>
      <c r="K501" s="2"/>
      <c r="L501" s="2"/>
      <c r="M501" s="2"/>
      <c r="N501" s="5"/>
      <c r="O501" s="5"/>
      <c r="P501" s="5"/>
      <c r="Q501" s="5"/>
    </row>
    <row r="502" spans="1:17" ht="30" customHeight="1" x14ac:dyDescent="0.25">
      <c r="A502" s="2">
        <v>4501</v>
      </c>
      <c r="B502" s="3" t="str">
        <f>HYPERLINK("https://www.facebook.com/p/Tu%E1%BB%95i-tr%E1%BA%BB-C%C3%B4ng-an-Ngh%C4%A9a-L%E1%BB%99-100081887170070/", "Công an xã Tân Đồng tỉnh Yên Bái")</f>
        <v>Công an xã Tân Đồng tỉnh Yên Bái</v>
      </c>
      <c r="C502" s="12" t="s">
        <v>228</v>
      </c>
      <c r="D502" s="13" t="s">
        <v>229</v>
      </c>
      <c r="F502" s="5"/>
      <c r="G502" s="5"/>
      <c r="H502" s="5"/>
      <c r="I502" s="2"/>
      <c r="J502" s="2"/>
      <c r="K502" s="2"/>
      <c r="L502" s="2"/>
      <c r="M502" s="2"/>
      <c r="N502" s="5"/>
      <c r="O502" s="5"/>
      <c r="P502" s="5"/>
      <c r="Q502" s="5"/>
    </row>
    <row r="503" spans="1:17" ht="30" customHeight="1" x14ac:dyDescent="0.25">
      <c r="A503" s="2">
        <v>4502</v>
      </c>
      <c r="B503" s="3" t="str">
        <f>HYPERLINK("https://tranyen.yenbai.gov.vn/xa-thi-tran/xa-tan-dong", "UBND Ủy ban nhân dân xã Tân Đồng tỉnh Yên Bái")</f>
        <v>UBND Ủy ban nhân dân xã Tân Đồng tỉnh Yên Bái</v>
      </c>
      <c r="C503" s="12" t="s">
        <v>228</v>
      </c>
      <c r="F503" s="5"/>
      <c r="G503" s="5"/>
      <c r="H503" s="5"/>
      <c r="I503" s="2"/>
      <c r="J503" s="2"/>
      <c r="K503" s="2"/>
      <c r="L503" s="2"/>
      <c r="M503" s="2"/>
      <c r="N503" s="5"/>
      <c r="O503" s="5"/>
      <c r="P503" s="5"/>
      <c r="Q503" s="5"/>
    </row>
    <row r="504" spans="1:17" ht="30" customHeight="1" x14ac:dyDescent="0.25">
      <c r="A504" s="2">
        <v>4503</v>
      </c>
      <c r="B504" s="3" t="str">
        <f>HYPERLINK("https://www.facebook.com/p/C%C3%B4ng-an-X%C3%A3-B%C3%A1o-%C4%90%C3%A1p-100065562728189/", "Công an xã Báo Đáp tỉnh Yên Bái")</f>
        <v>Công an xã Báo Đáp tỉnh Yên Bái</v>
      </c>
      <c r="C504" s="12" t="s">
        <v>228</v>
      </c>
      <c r="D504" s="13" t="s">
        <v>229</v>
      </c>
      <c r="F504" s="5"/>
      <c r="G504" s="5"/>
      <c r="H504" s="5"/>
      <c r="I504" s="2"/>
      <c r="J504" s="2"/>
      <c r="K504" s="2"/>
      <c r="L504" s="2"/>
      <c r="M504" s="2"/>
      <c r="N504" s="5"/>
      <c r="O504" s="5"/>
      <c r="P504" s="5"/>
      <c r="Q504" s="5"/>
    </row>
    <row r="505" spans="1:17" ht="30" customHeight="1" x14ac:dyDescent="0.25">
      <c r="A505" s="2">
        <v>4504</v>
      </c>
      <c r="B505" s="3" t="str">
        <f>HYPERLINK("https://tranyen.yenbai.gov.vn/to-chuc-bo-may/cac-xa-thi-tran/?UserKey=XA-BAO-DAP", "UBND Ủy ban nhân dân xã Báo Đáp tỉnh Yên Bái")</f>
        <v>UBND Ủy ban nhân dân xã Báo Đáp tỉnh Yên Bái</v>
      </c>
      <c r="C505" s="12" t="s">
        <v>228</v>
      </c>
      <c r="F505" s="5"/>
      <c r="G505" s="5"/>
      <c r="H505" s="5"/>
      <c r="I505" s="2"/>
      <c r="J505" s="2"/>
      <c r="K505" s="2"/>
      <c r="L505" s="2"/>
      <c r="M505" s="2"/>
      <c r="N505" s="5"/>
      <c r="O505" s="5"/>
      <c r="P505" s="5"/>
      <c r="Q505" s="5"/>
    </row>
    <row r="506" spans="1:17" ht="30" customHeight="1" x14ac:dyDescent="0.25">
      <c r="A506" s="2">
        <v>4505</v>
      </c>
      <c r="B506" s="3" t="s">
        <v>114</v>
      </c>
      <c r="C506" s="14" t="s">
        <v>1</v>
      </c>
      <c r="D506" s="13" t="s">
        <v>229</v>
      </c>
      <c r="F506" s="5"/>
      <c r="G506" s="5"/>
      <c r="H506" s="5"/>
      <c r="I506" s="2"/>
      <c r="J506" s="2"/>
      <c r="K506" s="2"/>
      <c r="L506" s="2"/>
      <c r="M506" s="2"/>
      <c r="N506" s="5"/>
      <c r="O506" s="5"/>
      <c r="P506" s="5"/>
      <c r="Q506" s="5"/>
    </row>
    <row r="507" spans="1:17" ht="30" customHeight="1" x14ac:dyDescent="0.25">
      <c r="A507" s="2">
        <v>4506</v>
      </c>
      <c r="B507" s="3" t="str">
        <f>HYPERLINK("https://tranyen.yenbai.gov.vn/xa-thi-tran/xa-dao-thinh", "UBND Ủy ban nhân dân xã Đào Thịnh tỉnh Yên Bái")</f>
        <v>UBND Ủy ban nhân dân xã Đào Thịnh tỉnh Yên Bái</v>
      </c>
      <c r="C507" s="12" t="s">
        <v>228</v>
      </c>
      <c r="F507" s="5"/>
      <c r="G507" s="5"/>
      <c r="H507" s="5"/>
      <c r="I507" s="2"/>
      <c r="J507" s="2"/>
      <c r="K507" s="2"/>
      <c r="L507" s="2"/>
      <c r="M507" s="2"/>
      <c r="N507" s="5"/>
      <c r="O507" s="5"/>
      <c r="P507" s="5"/>
      <c r="Q507" s="5"/>
    </row>
    <row r="508" spans="1:17" ht="30" customHeight="1" x14ac:dyDescent="0.25">
      <c r="A508" s="2">
        <v>4507</v>
      </c>
      <c r="B508" s="3" t="str">
        <f>HYPERLINK("https://www.facebook.com/p/C%C3%B4ng-an-x%C3%A3-Vi%E1%BB%87t-Th%C3%A0nh-Tr%E1%BA%A5n-Y%C3%AAn-Y%C3%AAn-B%C3%A1i-100066803736834/", "Công an xã Việt Thành tỉnh Yên Bái")</f>
        <v>Công an xã Việt Thành tỉnh Yên Bái</v>
      </c>
      <c r="C508" s="12" t="s">
        <v>228</v>
      </c>
      <c r="D508" s="13" t="s">
        <v>229</v>
      </c>
      <c r="F508" s="5"/>
      <c r="G508" s="5"/>
      <c r="H508" s="5"/>
      <c r="I508" s="2"/>
      <c r="J508" s="2"/>
      <c r="K508" s="2"/>
      <c r="L508" s="2"/>
      <c r="M508" s="2"/>
      <c r="N508" s="5"/>
      <c r="O508" s="5"/>
      <c r="P508" s="5"/>
      <c r="Q508" s="5"/>
    </row>
    <row r="509" spans="1:17" ht="30" customHeight="1" x14ac:dyDescent="0.25">
      <c r="A509" s="2">
        <v>4508</v>
      </c>
      <c r="B509" s="3" t="str">
        <f>HYPERLINK("https://tranyen.yenbai.gov.vn/xa-thi-tran/xa-viet-thanh", "UBND Ủy ban nhân dân xã Việt Thành tỉnh Yên Bái")</f>
        <v>UBND Ủy ban nhân dân xã Việt Thành tỉnh Yên Bái</v>
      </c>
      <c r="C509" s="12" t="s">
        <v>228</v>
      </c>
      <c r="F509" s="5"/>
      <c r="G509" s="5"/>
      <c r="H509" s="5"/>
      <c r="I509" s="2"/>
      <c r="J509" s="2"/>
      <c r="K509" s="2"/>
      <c r="L509" s="2"/>
      <c r="M509" s="2"/>
      <c r="N509" s="5"/>
      <c r="O509" s="5"/>
      <c r="P509" s="5"/>
      <c r="Q509" s="5"/>
    </row>
    <row r="510" spans="1:17" ht="30" customHeight="1" x14ac:dyDescent="0.25">
      <c r="A510" s="2">
        <v>4509</v>
      </c>
      <c r="B510" s="3" t="s">
        <v>115</v>
      </c>
      <c r="C510" s="14" t="s">
        <v>1</v>
      </c>
      <c r="D510" s="13" t="s">
        <v>229</v>
      </c>
      <c r="F510" s="5"/>
      <c r="G510" s="5"/>
      <c r="H510" s="5"/>
      <c r="I510" s="2"/>
      <c r="J510" s="2"/>
      <c r="K510" s="2"/>
      <c r="L510" s="2"/>
      <c r="M510" s="2"/>
      <c r="N510" s="5"/>
      <c r="O510" s="5"/>
      <c r="P510" s="5"/>
      <c r="Q510" s="5"/>
    </row>
    <row r="511" spans="1:17" ht="30" customHeight="1" x14ac:dyDescent="0.25">
      <c r="A511" s="2">
        <v>4510</v>
      </c>
      <c r="B511" s="3" t="str">
        <f>HYPERLINK("https://tranyen.yenbai.gov.vn/xa-thi-tran/xa-hoa-cuong", "UBND Ủy ban nhân dân xã Hòa Cuông tỉnh Yên Bái")</f>
        <v>UBND Ủy ban nhân dân xã Hòa Cuông tỉnh Yên Bái</v>
      </c>
      <c r="C511" s="12" t="s">
        <v>228</v>
      </c>
      <c r="F511" s="5"/>
      <c r="G511" s="5"/>
      <c r="H511" s="5"/>
      <c r="I511" s="2"/>
      <c r="J511" s="2"/>
      <c r="K511" s="2"/>
      <c r="L511" s="2"/>
      <c r="M511" s="2"/>
      <c r="N511" s="5"/>
      <c r="O511" s="5"/>
      <c r="P511" s="5"/>
      <c r="Q511" s="5"/>
    </row>
    <row r="512" spans="1:17" ht="30" customHeight="1" x14ac:dyDescent="0.25">
      <c r="A512" s="2">
        <v>4511</v>
      </c>
      <c r="B512" s="3" t="s">
        <v>116</v>
      </c>
      <c r="C512" s="14" t="s">
        <v>1</v>
      </c>
      <c r="D512" s="13" t="s">
        <v>229</v>
      </c>
      <c r="F512" s="5"/>
      <c r="G512" s="5"/>
      <c r="H512" s="5"/>
      <c r="I512" s="2"/>
      <c r="J512" s="2"/>
      <c r="K512" s="2"/>
      <c r="L512" s="2"/>
      <c r="M512" s="2"/>
      <c r="N512" s="5"/>
      <c r="O512" s="5"/>
      <c r="P512" s="5"/>
      <c r="Q512" s="5"/>
    </row>
    <row r="513" spans="1:17" ht="30" customHeight="1" x14ac:dyDescent="0.25">
      <c r="A513" s="2">
        <v>4512</v>
      </c>
      <c r="B513" s="3" t="str">
        <f>HYPERLINK("https://tranyen.yenbai.gov.vn/xa-thi-tran/xa-minh-quan", "UBND Ủy ban nhân dân xã Minh Quán tỉnh Yên Bái")</f>
        <v>UBND Ủy ban nhân dân xã Minh Quán tỉnh Yên Bái</v>
      </c>
      <c r="C513" s="12" t="s">
        <v>228</v>
      </c>
      <c r="F513" s="5"/>
      <c r="G513" s="5"/>
      <c r="H513" s="5"/>
      <c r="I513" s="2"/>
      <c r="J513" s="2"/>
      <c r="K513" s="2"/>
      <c r="L513" s="2"/>
      <c r="M513" s="2"/>
      <c r="N513" s="5"/>
      <c r="O513" s="5"/>
      <c r="P513" s="5"/>
      <c r="Q513" s="5"/>
    </row>
    <row r="514" spans="1:17" ht="30" customHeight="1" x14ac:dyDescent="0.25">
      <c r="A514" s="2">
        <v>4513</v>
      </c>
      <c r="B514" s="3" t="str">
        <f>HYPERLINK("https://www.facebook.com/ConganxaQuyMong/", "Công an xã Quy Mông tỉnh Yên Bái")</f>
        <v>Công an xã Quy Mông tỉnh Yên Bái</v>
      </c>
      <c r="C514" s="12" t="s">
        <v>228</v>
      </c>
      <c r="D514" s="13" t="s">
        <v>229</v>
      </c>
      <c r="F514" s="5"/>
      <c r="G514" s="5"/>
      <c r="H514" s="5"/>
      <c r="I514" s="2"/>
      <c r="J514" s="2"/>
      <c r="K514" s="2"/>
      <c r="L514" s="2"/>
      <c r="M514" s="2"/>
      <c r="N514" s="5"/>
      <c r="O514" s="5"/>
      <c r="P514" s="5"/>
      <c r="Q514" s="5"/>
    </row>
    <row r="515" spans="1:17" ht="30" customHeight="1" x14ac:dyDescent="0.25">
      <c r="A515" s="2">
        <v>4514</v>
      </c>
      <c r="B515" s="3" t="str">
        <f>HYPERLINK("https://tranyen.yenbai.gov.vn/xa-thi-tran/xa-quy-mong", "UBND Ủy ban nhân dân xã Quy Mông tỉnh Yên Bái")</f>
        <v>UBND Ủy ban nhân dân xã Quy Mông tỉnh Yên Bái</v>
      </c>
      <c r="C515" s="12" t="s">
        <v>228</v>
      </c>
      <c r="F515" s="5"/>
      <c r="G515" s="5"/>
      <c r="H515" s="5"/>
      <c r="I515" s="2"/>
      <c r="J515" s="2"/>
      <c r="K515" s="2"/>
      <c r="L515" s="2"/>
      <c r="M515" s="2"/>
      <c r="N515" s="5"/>
      <c r="O515" s="5"/>
      <c r="P515" s="5"/>
      <c r="Q515" s="5"/>
    </row>
    <row r="516" spans="1:17" ht="30" customHeight="1" x14ac:dyDescent="0.25">
      <c r="A516" s="2">
        <v>4515</v>
      </c>
      <c r="B516" s="1" t="str">
        <f>HYPERLINK("https://www.facebook.com/profile.php?id=100064255713071", "Công an xã Cường Thịnh tỉnh Yên Bái")</f>
        <v>Công an xã Cường Thịnh tỉnh Yên Bái</v>
      </c>
      <c r="C516" s="12" t="s">
        <v>228</v>
      </c>
      <c r="D516" s="13" t="s">
        <v>229</v>
      </c>
      <c r="F516" s="5"/>
      <c r="G516" s="5"/>
      <c r="H516" s="5"/>
      <c r="I516" s="2"/>
      <c r="J516" s="2"/>
      <c r="K516" s="2"/>
      <c r="L516" s="2"/>
      <c r="M516" s="2"/>
      <c r="N516" s="5"/>
      <c r="O516" s="5"/>
      <c r="P516" s="5"/>
      <c r="Q516" s="5"/>
    </row>
    <row r="517" spans="1:17" ht="30" customHeight="1" x14ac:dyDescent="0.25">
      <c r="A517" s="2">
        <v>4516</v>
      </c>
      <c r="B517" s="3" t="str">
        <f>HYPERLINK("https://www.yenbai.gov.vn/noidung/tintuc/Pages/gioi-thieu-chi-tiet.aspx?ItemID=121&amp;l=Ditichcaptinh&amp;lv=4", "UBND Ủy ban nhân dân xã Cường Thịnh tỉnh Yên Bái")</f>
        <v>UBND Ủy ban nhân dân xã Cường Thịnh tỉnh Yên Bái</v>
      </c>
      <c r="C517" s="12" t="s">
        <v>228</v>
      </c>
      <c r="F517" s="5"/>
      <c r="G517" s="5"/>
      <c r="H517" s="5"/>
      <c r="I517" s="2"/>
      <c r="J517" s="2"/>
      <c r="K517" s="2"/>
      <c r="L517" s="2"/>
      <c r="M517" s="2"/>
      <c r="N517" s="5"/>
      <c r="O517" s="5"/>
      <c r="P517" s="5"/>
      <c r="Q517" s="5"/>
    </row>
    <row r="518" spans="1:17" ht="30" customHeight="1" x14ac:dyDescent="0.25">
      <c r="A518" s="2">
        <v>4517</v>
      </c>
      <c r="B518" s="3" t="str">
        <f>HYPERLINK("https://www.facebook.com/p/C%C3%B4ng-an-x%C3%A3-Ki%C3%AAn-Th%C3%A0nh-huy%E1%BB%87n-Tr%E1%BA%A5n-Y%C3%AAn-t%E1%BB%89nh-Y%C3%AAn-B%C3%A1i-100066736579930/", "Công an xã Kiên Thành tỉnh Yên Bái")</f>
        <v>Công an xã Kiên Thành tỉnh Yên Bái</v>
      </c>
      <c r="C518" s="12" t="s">
        <v>228</v>
      </c>
      <c r="D518" s="13"/>
      <c r="F518" s="5"/>
      <c r="G518" s="5"/>
      <c r="H518" s="5"/>
      <c r="I518" s="2"/>
      <c r="J518" s="2"/>
      <c r="K518" s="2"/>
      <c r="L518" s="2"/>
      <c r="M518" s="2"/>
      <c r="N518" s="5"/>
      <c r="O518" s="5"/>
      <c r="P518" s="5"/>
      <c r="Q518" s="5"/>
    </row>
    <row r="519" spans="1:17" ht="30" customHeight="1" x14ac:dyDescent="0.25">
      <c r="A519" s="2">
        <v>4518</v>
      </c>
      <c r="B519" s="3" t="str">
        <f>HYPERLINK("https://tranyen.yenbai.gov.vn/xa-thi-tran/xa-kien-thanh", "UBND Ủy ban nhân dân xã Kiên Thành tỉnh Yên Bái")</f>
        <v>UBND Ủy ban nhân dân xã Kiên Thành tỉnh Yên Bái</v>
      </c>
      <c r="C519" s="12" t="s">
        <v>228</v>
      </c>
      <c r="F519" s="5"/>
      <c r="G519" s="5"/>
      <c r="H519" s="5"/>
      <c r="I519" s="2"/>
      <c r="J519" s="2"/>
      <c r="K519" s="2"/>
      <c r="L519" s="2"/>
      <c r="M519" s="2"/>
      <c r="N519" s="5"/>
      <c r="O519" s="5"/>
      <c r="P519" s="5"/>
      <c r="Q519" s="5"/>
    </row>
    <row r="520" spans="1:17" ht="30" customHeight="1" x14ac:dyDescent="0.25">
      <c r="A520" s="2">
        <v>4519</v>
      </c>
      <c r="B520" s="3" t="s">
        <v>117</v>
      </c>
      <c r="C520" s="14" t="s">
        <v>1</v>
      </c>
      <c r="D520" s="13" t="s">
        <v>229</v>
      </c>
      <c r="F520" s="5"/>
      <c r="G520" s="5"/>
      <c r="H520" s="5"/>
      <c r="I520" s="2"/>
      <c r="J520" s="2"/>
      <c r="K520" s="2"/>
      <c r="L520" s="2"/>
      <c r="M520" s="2"/>
      <c r="N520" s="5"/>
      <c r="O520" s="5"/>
      <c r="P520" s="5"/>
      <c r="Q520" s="5"/>
    </row>
    <row r="521" spans="1:17" ht="30" customHeight="1" x14ac:dyDescent="0.25">
      <c r="A521" s="2">
        <v>4520</v>
      </c>
      <c r="B521" s="3" t="str">
        <f>HYPERLINK("https://tranyen.yenbai.gov.vn/xa-thi-tran/xa-nga-quan", "UBND Ủy ban nhân dân xã Nga Quán tỉnh Yên Bái")</f>
        <v>UBND Ủy ban nhân dân xã Nga Quán tỉnh Yên Bái</v>
      </c>
      <c r="C521" s="12" t="s">
        <v>228</v>
      </c>
      <c r="F521" s="5"/>
      <c r="G521" s="5"/>
      <c r="H521" s="5"/>
      <c r="I521" s="2"/>
      <c r="J521" s="2"/>
      <c r="K521" s="2"/>
      <c r="L521" s="2"/>
      <c r="M521" s="2"/>
      <c r="N521" s="5"/>
      <c r="O521" s="5"/>
      <c r="P521" s="5"/>
      <c r="Q521" s="5"/>
    </row>
    <row r="522" spans="1:17" ht="30" customHeight="1" x14ac:dyDescent="0.25">
      <c r="A522" s="2">
        <v>4521</v>
      </c>
      <c r="B522" s="3" t="str">
        <f>HYPERLINK("https://www.facebook.com/p/Tu%E1%BB%95i-tr%E1%BA%BB-C%C3%B4ng-an-Ngh%C4%A9a-L%E1%BB%99-100081887170070/", "Công an xã Y Can tỉnh Yên Bái")</f>
        <v>Công an xã Y Can tỉnh Yên Bái</v>
      </c>
      <c r="C522" s="12" t="s">
        <v>228</v>
      </c>
      <c r="D522" s="13" t="s">
        <v>229</v>
      </c>
      <c r="F522" s="5"/>
      <c r="G522" s="5"/>
      <c r="H522" s="5"/>
      <c r="I522" s="2"/>
      <c r="J522" s="2"/>
      <c r="K522" s="2"/>
      <c r="L522" s="2"/>
      <c r="M522" s="2"/>
      <c r="N522" s="5"/>
      <c r="O522" s="5"/>
      <c r="P522" s="5"/>
      <c r="Q522" s="5"/>
    </row>
    <row r="523" spans="1:17" ht="30" customHeight="1" x14ac:dyDescent="0.25">
      <c r="A523" s="2">
        <v>4522</v>
      </c>
      <c r="B523" s="3" t="str">
        <f>HYPERLINK("https://tranyen.yenbai.gov.vn/", "UBND Ủy ban nhân dân xã Y Can tỉnh Yên Bái")</f>
        <v>UBND Ủy ban nhân dân xã Y Can tỉnh Yên Bái</v>
      </c>
      <c r="C523" s="12" t="s">
        <v>228</v>
      </c>
      <c r="F523" s="5"/>
      <c r="G523" s="5"/>
      <c r="H523" s="5"/>
      <c r="I523" s="2"/>
      <c r="J523" s="2"/>
      <c r="K523" s="2"/>
      <c r="L523" s="2"/>
      <c r="M523" s="2"/>
      <c r="N523" s="5"/>
      <c r="O523" s="5"/>
      <c r="P523" s="5"/>
      <c r="Q523" s="5"/>
    </row>
    <row r="524" spans="1:17" ht="30" customHeight="1" x14ac:dyDescent="0.25">
      <c r="A524" s="2">
        <v>4523</v>
      </c>
      <c r="B524" s="3" t="s">
        <v>88</v>
      </c>
      <c r="C524" s="14" t="s">
        <v>1</v>
      </c>
      <c r="D524" s="13" t="s">
        <v>229</v>
      </c>
      <c r="F524" s="5"/>
      <c r="G524" s="5"/>
      <c r="H524" s="5"/>
      <c r="I524" s="2"/>
      <c r="J524" s="2"/>
      <c r="K524" s="2"/>
      <c r="L524" s="2"/>
      <c r="M524" s="2"/>
      <c r="N524" s="5"/>
      <c r="O524" s="5"/>
      <c r="P524" s="5"/>
      <c r="Q524" s="5"/>
    </row>
    <row r="525" spans="1:17" ht="30" customHeight="1" x14ac:dyDescent="0.25">
      <c r="A525" s="2">
        <v>4524</v>
      </c>
      <c r="B525" s="3" t="str">
        <f>HYPERLINK("https://www.yenbai.gov.vn/noidung/tintuc/Pages/gioi-thieu-chi-tiet.aspx?ItemID=112&amp;l=Ditichcaptinh&amp;lv=4", "UBND Ủy ban nhân dân xã Minh Tiến tỉnh Yên Bái")</f>
        <v>UBND Ủy ban nhân dân xã Minh Tiến tỉnh Yên Bái</v>
      </c>
      <c r="C525" s="12" t="s">
        <v>228</v>
      </c>
      <c r="F525" s="5"/>
      <c r="G525" s="5"/>
      <c r="H525" s="5"/>
      <c r="I525" s="2"/>
      <c r="J525" s="2"/>
      <c r="K525" s="2"/>
      <c r="L525" s="2"/>
      <c r="M525" s="2"/>
      <c r="N525" s="5"/>
      <c r="O525" s="5"/>
      <c r="P525" s="5"/>
      <c r="Q525" s="5"/>
    </row>
    <row r="526" spans="1:17" ht="30" customHeight="1" x14ac:dyDescent="0.25">
      <c r="A526" s="2">
        <v>4525</v>
      </c>
      <c r="B526" s="3" t="s">
        <v>118</v>
      </c>
      <c r="C526" s="14" t="s">
        <v>1</v>
      </c>
      <c r="D526" s="13" t="s">
        <v>229</v>
      </c>
      <c r="F526" s="5"/>
      <c r="G526" s="5"/>
      <c r="H526" s="5"/>
      <c r="I526" s="2"/>
      <c r="J526" s="2"/>
      <c r="K526" s="2"/>
      <c r="L526" s="2"/>
      <c r="M526" s="2"/>
      <c r="N526" s="5"/>
      <c r="O526" s="5"/>
      <c r="P526" s="5"/>
      <c r="Q526" s="5"/>
    </row>
    <row r="527" spans="1:17" ht="30" customHeight="1" x14ac:dyDescent="0.25">
      <c r="A527" s="2">
        <v>4526</v>
      </c>
      <c r="B527" s="3" t="str">
        <f>HYPERLINK("https://tranyen.yenbai.gov.vn/xa-thi-tran/xa-luong-thinh", "UBND Ủy ban nhân dân xã Lương Thịnh tỉnh Yên Bái")</f>
        <v>UBND Ủy ban nhân dân xã Lương Thịnh tỉnh Yên Bái</v>
      </c>
      <c r="C527" s="12" t="s">
        <v>228</v>
      </c>
      <c r="F527" s="5"/>
      <c r="G527" s="5"/>
      <c r="H527" s="5"/>
      <c r="I527" s="2"/>
      <c r="J527" s="2"/>
      <c r="K527" s="2"/>
      <c r="L527" s="2"/>
      <c r="M527" s="2"/>
      <c r="N527" s="5"/>
      <c r="O527" s="5"/>
      <c r="P527" s="5"/>
      <c r="Q527" s="5"/>
    </row>
    <row r="528" spans="1:17" ht="30" customHeight="1" x14ac:dyDescent="0.25">
      <c r="A528" s="2">
        <v>4527</v>
      </c>
      <c r="B528" s="3" t="s">
        <v>119</v>
      </c>
      <c r="C528" s="14" t="s">
        <v>1</v>
      </c>
      <c r="D528" s="13" t="s">
        <v>229</v>
      </c>
      <c r="F528" s="5"/>
      <c r="G528" s="5"/>
      <c r="H528" s="5"/>
      <c r="I528" s="2"/>
      <c r="J528" s="2"/>
      <c r="K528" s="2"/>
      <c r="L528" s="2"/>
      <c r="M528" s="2"/>
      <c r="N528" s="5"/>
      <c r="O528" s="5"/>
      <c r="P528" s="5"/>
      <c r="Q528" s="5"/>
    </row>
    <row r="529" spans="1:17" ht="30" customHeight="1" x14ac:dyDescent="0.25">
      <c r="A529" s="2">
        <v>4528</v>
      </c>
      <c r="B529" s="3" t="str">
        <f>HYPERLINK("https://tranyen.yenbai.gov.vn/xa-thi-tran/xa-bao-hung", "UBND Ủy ban nhân dân xã Bảo Hưng tỉnh Yên Bái")</f>
        <v>UBND Ủy ban nhân dân xã Bảo Hưng tỉnh Yên Bái</v>
      </c>
      <c r="C529" s="12" t="s">
        <v>228</v>
      </c>
      <c r="F529" s="5"/>
      <c r="G529" s="5"/>
      <c r="H529" s="5"/>
      <c r="I529" s="2"/>
      <c r="J529" s="2"/>
      <c r="K529" s="2"/>
      <c r="L529" s="2"/>
      <c r="M529" s="2"/>
      <c r="N529" s="5"/>
      <c r="O529" s="5"/>
      <c r="P529" s="5"/>
      <c r="Q529" s="5"/>
    </row>
    <row r="530" spans="1:17" ht="30" customHeight="1" x14ac:dyDescent="0.25">
      <c r="A530" s="2">
        <v>4529</v>
      </c>
      <c r="B530" s="3" t="s">
        <v>120</v>
      </c>
      <c r="C530" s="14" t="s">
        <v>1</v>
      </c>
      <c r="D530" s="13" t="s">
        <v>229</v>
      </c>
      <c r="F530" s="5"/>
      <c r="G530" s="5"/>
      <c r="H530" s="5"/>
      <c r="I530" s="2"/>
      <c r="J530" s="2"/>
      <c r="K530" s="2"/>
      <c r="L530" s="2"/>
      <c r="M530" s="2"/>
      <c r="N530" s="5"/>
      <c r="O530" s="5"/>
      <c r="P530" s="5"/>
      <c r="Q530" s="5"/>
    </row>
    <row r="531" spans="1:17" ht="30" customHeight="1" x14ac:dyDescent="0.25">
      <c r="A531" s="2">
        <v>4530</v>
      </c>
      <c r="B531" s="3" t="str">
        <f>HYPERLINK("https://tranyen.yenbai.gov.vn/xa-thi-tran/xa-viet-cuong", "UBND Ủy ban nhân dân xã Việt Cường tỉnh Yên Bái")</f>
        <v>UBND Ủy ban nhân dân xã Việt Cường tỉnh Yên Bái</v>
      </c>
      <c r="C531" s="12" t="s">
        <v>228</v>
      </c>
      <c r="F531" s="5"/>
      <c r="G531" s="5"/>
      <c r="H531" s="5"/>
      <c r="I531" s="2"/>
      <c r="J531" s="2"/>
      <c r="K531" s="2"/>
      <c r="L531" s="2"/>
      <c r="M531" s="2"/>
      <c r="N531" s="5"/>
      <c r="O531" s="5"/>
      <c r="P531" s="5"/>
      <c r="Q531" s="5"/>
    </row>
    <row r="532" spans="1:17" ht="30" customHeight="1" x14ac:dyDescent="0.25">
      <c r="A532" s="2">
        <v>4531</v>
      </c>
      <c r="B532" s="3" t="str">
        <f>HYPERLINK("https://www.facebook.com/p/C%C3%B4ng-an-x%C3%A3-Minh-Qu%C3%A2n-100066506661701/", "Công an xã Minh Quân tỉnh Yên Bái")</f>
        <v>Công an xã Minh Quân tỉnh Yên Bái</v>
      </c>
      <c r="C532" s="12" t="s">
        <v>228</v>
      </c>
      <c r="D532" s="13" t="s">
        <v>229</v>
      </c>
      <c r="F532" s="5"/>
      <c r="G532" s="5"/>
      <c r="H532" s="5"/>
      <c r="I532" s="2"/>
      <c r="J532" s="2"/>
      <c r="K532" s="2"/>
      <c r="L532" s="2"/>
      <c r="M532" s="2"/>
      <c r="N532" s="5"/>
      <c r="O532" s="5"/>
      <c r="P532" s="5"/>
      <c r="Q532" s="5"/>
    </row>
    <row r="533" spans="1:17" ht="30" customHeight="1" x14ac:dyDescent="0.25">
      <c r="A533" s="2">
        <v>4532</v>
      </c>
      <c r="B533" s="3" t="str">
        <f>HYPERLINK("https://tranyen.yenbai.gov.vn/xa-thi-tran/ubnd-xa-minh-quan", "UBND Ủy ban nhân dân xã Minh Quân tỉnh Yên Bái")</f>
        <v>UBND Ủy ban nhân dân xã Minh Quân tỉnh Yên Bái</v>
      </c>
      <c r="C533" s="12" t="s">
        <v>228</v>
      </c>
      <c r="F533" s="5"/>
      <c r="G533" s="5"/>
      <c r="H533" s="5"/>
      <c r="I533" s="2"/>
      <c r="J533" s="2"/>
      <c r="K533" s="2"/>
      <c r="L533" s="2"/>
      <c r="M533" s="2"/>
      <c r="N533" s="5"/>
      <c r="O533" s="5"/>
      <c r="P533" s="5"/>
      <c r="Q533" s="5"/>
    </row>
    <row r="534" spans="1:17" ht="30" customHeight="1" x14ac:dyDescent="0.25">
      <c r="A534" s="2">
        <v>4533</v>
      </c>
      <c r="B534" s="3" t="s">
        <v>121</v>
      </c>
      <c r="C534" s="14" t="s">
        <v>1</v>
      </c>
      <c r="D534" s="13" t="s">
        <v>229</v>
      </c>
      <c r="F534" s="5"/>
      <c r="G534" s="5"/>
      <c r="H534" s="5"/>
      <c r="I534" s="2"/>
      <c r="J534" s="2"/>
      <c r="K534" s="2"/>
      <c r="L534" s="2"/>
      <c r="M534" s="2"/>
      <c r="N534" s="5"/>
      <c r="O534" s="5"/>
      <c r="P534" s="5"/>
      <c r="Q534" s="5"/>
    </row>
    <row r="535" spans="1:17" ht="30" customHeight="1" x14ac:dyDescent="0.25">
      <c r="A535" s="2">
        <v>4534</v>
      </c>
      <c r="B535" s="3" t="str">
        <f>HYPERLINK("https://tranyen.yenbai.gov.vn/xa-thi-tran/xa-hong-ca", "UBND Ủy ban nhân dân xã Hồng Ca tỉnh Yên Bái")</f>
        <v>UBND Ủy ban nhân dân xã Hồng Ca tỉnh Yên Bái</v>
      </c>
      <c r="C535" s="12" t="s">
        <v>228</v>
      </c>
      <c r="F535" s="5"/>
      <c r="G535" s="5"/>
      <c r="H535" s="5"/>
      <c r="I535" s="2"/>
      <c r="J535" s="2"/>
      <c r="K535" s="2"/>
      <c r="L535" s="2"/>
      <c r="M535" s="2"/>
      <c r="N535" s="5"/>
      <c r="O535" s="5"/>
      <c r="P535" s="5"/>
      <c r="Q535" s="5"/>
    </row>
    <row r="536" spans="1:17" ht="30" customHeight="1" x14ac:dyDescent="0.25">
      <c r="A536" s="2">
        <v>4535</v>
      </c>
      <c r="B536" s="3" t="str">
        <f>HYPERLINK("https://www.facebook.com/p/C%C3%B4ng-an-x%C3%A3-H%C6%B0ng-Th%E1%BB%8Bnh-huy%E1%BB%87n-Tr%E1%BA%A5n-Y%C3%AAn-t%E1%BB%89nh-Y%C3%AAn-B%C3%A1i-100065746200730/", "Công an xã Hưng Thịnh tỉnh Yên Bái")</f>
        <v>Công an xã Hưng Thịnh tỉnh Yên Bái</v>
      </c>
      <c r="C536" s="12" t="s">
        <v>228</v>
      </c>
      <c r="D536" s="13" t="s">
        <v>229</v>
      </c>
      <c r="F536" s="5"/>
      <c r="G536" s="5"/>
      <c r="H536" s="5"/>
      <c r="I536" s="2"/>
      <c r="J536" s="2"/>
      <c r="K536" s="2"/>
      <c r="L536" s="2"/>
      <c r="M536" s="2"/>
      <c r="N536" s="5"/>
      <c r="O536" s="5"/>
      <c r="P536" s="5"/>
      <c r="Q536" s="5"/>
    </row>
    <row r="537" spans="1:17" ht="30" customHeight="1" x14ac:dyDescent="0.25">
      <c r="A537" s="2">
        <v>4536</v>
      </c>
      <c r="B537" s="3" t="str">
        <f>HYPERLINK("https://tranyen.yenbai.gov.vn/to-chuc-bo-may/cac-xa-thi-tran/?UserKey=XA-HUNG-THINH", "UBND Ủy ban nhân dân xã Hưng Thịnh tỉnh Yên Bái")</f>
        <v>UBND Ủy ban nhân dân xã Hưng Thịnh tỉnh Yên Bái</v>
      </c>
      <c r="C537" s="12" t="s">
        <v>228</v>
      </c>
      <c r="F537" s="5"/>
      <c r="G537" s="5"/>
      <c r="H537" s="5"/>
      <c r="I537" s="2"/>
      <c r="J537" s="2"/>
      <c r="K537" s="2"/>
      <c r="L537" s="2"/>
      <c r="M537" s="2"/>
      <c r="N537" s="5"/>
      <c r="O537" s="5"/>
      <c r="P537" s="5"/>
      <c r="Q537" s="5"/>
    </row>
    <row r="538" spans="1:17" ht="30" customHeight="1" x14ac:dyDescent="0.25">
      <c r="A538" s="2">
        <v>4537</v>
      </c>
      <c r="B538" s="3" t="str">
        <f>HYPERLINK("https://www.facebook.com/p/C%C3%B4ng-an-x%C3%A3-H%C6%B0ng-Kh%C3%A1nh-100081934204653/", "Công an xã Hưng Khánh tỉnh Yên Bái")</f>
        <v>Công an xã Hưng Khánh tỉnh Yên Bái</v>
      </c>
      <c r="C538" s="12" t="s">
        <v>228</v>
      </c>
      <c r="D538" s="13" t="s">
        <v>229</v>
      </c>
      <c r="F538" s="5"/>
      <c r="G538" s="5"/>
      <c r="H538" s="5"/>
      <c r="I538" s="2"/>
      <c r="J538" s="2"/>
      <c r="K538" s="2"/>
      <c r="L538" s="2"/>
      <c r="M538" s="2"/>
      <c r="N538" s="5"/>
      <c r="O538" s="5"/>
      <c r="P538" s="5"/>
      <c r="Q538" s="5"/>
    </row>
    <row r="539" spans="1:17" ht="30" customHeight="1" x14ac:dyDescent="0.25">
      <c r="A539" s="2">
        <v>4538</v>
      </c>
      <c r="B539" s="3" t="str">
        <f>HYPERLINK("https://tranyen.yenbai.gov.vn/tin-moi-nhat/?UserKey=Tran-Yen-cong-bo-Quyet-dinh-cua-UBND-tinh-ve-cong-nhan-xa-Hung-Khanh-dat-xa-nong-thon-moi-", "UBND Ủy ban nhân dân xã Hưng Khánh tỉnh Yên Bái")</f>
        <v>UBND Ủy ban nhân dân xã Hưng Khánh tỉnh Yên Bái</v>
      </c>
      <c r="C539" s="12" t="s">
        <v>228</v>
      </c>
      <c r="F539" s="5"/>
      <c r="G539" s="5"/>
      <c r="H539" s="5"/>
      <c r="I539" s="2"/>
      <c r="J539" s="2"/>
      <c r="K539" s="2"/>
      <c r="L539" s="2"/>
      <c r="M539" s="2"/>
      <c r="N539" s="5"/>
      <c r="O539" s="5"/>
      <c r="P539" s="5"/>
      <c r="Q539" s="5"/>
    </row>
    <row r="540" spans="1:17" ht="30" customHeight="1" x14ac:dyDescent="0.25">
      <c r="A540" s="2">
        <v>4539</v>
      </c>
      <c r="B540" s="3" t="s">
        <v>122</v>
      </c>
      <c r="C540" s="14" t="s">
        <v>1</v>
      </c>
      <c r="D540" s="13" t="s">
        <v>229</v>
      </c>
      <c r="F540" s="5"/>
      <c r="G540" s="5"/>
      <c r="H540" s="5"/>
      <c r="I540" s="2"/>
      <c r="J540" s="2"/>
      <c r="K540" s="2"/>
      <c r="L540" s="2"/>
      <c r="M540" s="2"/>
      <c r="N540" s="5"/>
      <c r="O540" s="5"/>
      <c r="P540" s="5"/>
      <c r="Q540" s="5"/>
    </row>
    <row r="541" spans="1:17" ht="30" customHeight="1" x14ac:dyDescent="0.25">
      <c r="A541" s="2">
        <v>4540</v>
      </c>
      <c r="B541" s="3" t="str">
        <f>HYPERLINK("https://tranyen.yenbai.gov.vn/to-chuc-bo-may/cac-xa-thi-tran/?UserKey=XA-VIET-HONG", "UBND Ủy ban nhân dân xã Việt Hồng tỉnh Yên Bái")</f>
        <v>UBND Ủy ban nhân dân xã Việt Hồng tỉnh Yên Bái</v>
      </c>
      <c r="C541" s="12" t="s">
        <v>228</v>
      </c>
      <c r="F541" s="5"/>
      <c r="G541" s="5"/>
      <c r="H541" s="5"/>
      <c r="I541" s="2"/>
      <c r="J541" s="2"/>
      <c r="K541" s="2"/>
      <c r="L541" s="2"/>
      <c r="M541" s="2"/>
      <c r="N541" s="5"/>
      <c r="O541" s="5"/>
      <c r="P541" s="5"/>
      <c r="Q541" s="5"/>
    </row>
    <row r="542" spans="1:17" ht="30" customHeight="1" x14ac:dyDescent="0.25">
      <c r="A542" s="2">
        <v>4541</v>
      </c>
      <c r="B542" s="3" t="s">
        <v>123</v>
      </c>
      <c r="C542" s="14" t="s">
        <v>1</v>
      </c>
      <c r="D542" s="13" t="s">
        <v>229</v>
      </c>
      <c r="F542" s="5"/>
      <c r="G542" s="5"/>
      <c r="H542" s="5"/>
      <c r="I542" s="2"/>
      <c r="J542" s="2"/>
      <c r="K542" s="2"/>
      <c r="L542" s="2"/>
      <c r="M542" s="2"/>
      <c r="N542" s="5"/>
      <c r="O542" s="5"/>
      <c r="P542" s="5"/>
      <c r="Q542" s="5"/>
    </row>
    <row r="543" spans="1:17" ht="30" customHeight="1" x14ac:dyDescent="0.25">
      <c r="A543" s="2">
        <v>4542</v>
      </c>
      <c r="B543" s="3" t="str">
        <f>HYPERLINK("https://tranyen.yenbai.gov.vn/xa-thi-tran/xa-van-hoi", "UBND Ủy ban nhân dân xã Vân Hội tỉnh Yên Bái")</f>
        <v>UBND Ủy ban nhân dân xã Vân Hội tỉnh Yên Bái</v>
      </c>
      <c r="C543" s="12" t="s">
        <v>228</v>
      </c>
      <c r="F543" s="5"/>
      <c r="G543" s="5"/>
      <c r="H543" s="5"/>
      <c r="I543" s="2"/>
      <c r="J543" s="2"/>
      <c r="K543" s="2"/>
      <c r="L543" s="2"/>
      <c r="M543" s="2"/>
      <c r="N543" s="5"/>
      <c r="O543" s="5"/>
      <c r="P543" s="5"/>
      <c r="Q543" s="5"/>
    </row>
    <row r="544" spans="1:17" ht="30" customHeight="1" x14ac:dyDescent="0.25">
      <c r="A544" s="2">
        <v>4543</v>
      </c>
      <c r="B544" s="1" t="str">
        <f>HYPERLINK("https://www.facebook.com/profile.php?id=100065567826854", "Công an thị trấn Trạm Tấu tỉnh Yên Bái")</f>
        <v>Công an thị trấn Trạm Tấu tỉnh Yên Bái</v>
      </c>
      <c r="C544" s="12" t="s">
        <v>228</v>
      </c>
      <c r="D544" s="13" t="s">
        <v>229</v>
      </c>
      <c r="F544" s="5"/>
      <c r="G544" s="5"/>
      <c r="H544" s="5"/>
      <c r="I544" s="2"/>
      <c r="J544" s="2"/>
      <c r="K544" s="2"/>
      <c r="L544" s="2"/>
      <c r="M544" s="2"/>
      <c r="N544" s="5"/>
      <c r="O544" s="5"/>
      <c r="P544" s="5"/>
      <c r="Q544" s="5"/>
    </row>
    <row r="545" spans="1:17" ht="30" customHeight="1" x14ac:dyDescent="0.25">
      <c r="A545" s="2">
        <v>4544</v>
      </c>
      <c r="B545" s="3" t="str">
        <f>HYPERLINK("https://tramtau.yenbai.gov.vn/to-chuc-bo-may/ubnd-huyen", "UBND Ủy ban nhân dân thị trấn Trạm Tấu tỉnh Yên Bái")</f>
        <v>UBND Ủy ban nhân dân thị trấn Trạm Tấu tỉnh Yên Bái</v>
      </c>
      <c r="C545" s="12" t="s">
        <v>228</v>
      </c>
      <c r="F545" s="5"/>
      <c r="G545" s="5"/>
      <c r="H545" s="5"/>
      <c r="I545" s="2"/>
      <c r="J545" s="2"/>
      <c r="K545" s="2"/>
      <c r="L545" s="2"/>
      <c r="M545" s="2"/>
      <c r="N545" s="5"/>
      <c r="O545" s="5"/>
      <c r="P545" s="5"/>
      <c r="Q545" s="5"/>
    </row>
    <row r="546" spans="1:17" ht="30" customHeight="1" x14ac:dyDescent="0.25">
      <c r="A546" s="2">
        <v>4545</v>
      </c>
      <c r="B546" s="3" t="s">
        <v>124</v>
      </c>
      <c r="C546" s="14" t="s">
        <v>1</v>
      </c>
      <c r="D546" s="13" t="s">
        <v>229</v>
      </c>
      <c r="F546" s="5"/>
      <c r="G546" s="5"/>
      <c r="H546" s="5"/>
      <c r="I546" s="2"/>
      <c r="J546" s="2"/>
      <c r="K546" s="2"/>
      <c r="L546" s="2"/>
      <c r="M546" s="2"/>
      <c r="N546" s="5"/>
      <c r="O546" s="5"/>
      <c r="P546" s="5"/>
      <c r="Q546" s="5"/>
    </row>
    <row r="547" spans="1:17" ht="30" customHeight="1" x14ac:dyDescent="0.25">
      <c r="A547" s="2">
        <v>4546</v>
      </c>
      <c r="B547" s="3" t="str">
        <f>HYPERLINK("https://tramtau.yenbai.gov.vn/", "UBND Ủy ban nhân dân xã Túc Đán tỉnh Yên Bái")</f>
        <v>UBND Ủy ban nhân dân xã Túc Đán tỉnh Yên Bái</v>
      </c>
      <c r="C547" s="12" t="s">
        <v>228</v>
      </c>
      <c r="F547" s="5"/>
      <c r="G547" s="5"/>
      <c r="H547" s="5"/>
      <c r="I547" s="2"/>
      <c r="J547" s="2"/>
      <c r="K547" s="2"/>
      <c r="L547" s="2"/>
      <c r="M547" s="2"/>
      <c r="N547" s="5"/>
      <c r="O547" s="5"/>
      <c r="P547" s="5"/>
      <c r="Q547" s="5"/>
    </row>
    <row r="548" spans="1:17" ht="30" customHeight="1" x14ac:dyDescent="0.25">
      <c r="A548" s="2">
        <v>4547</v>
      </c>
      <c r="B548" s="3" t="s">
        <v>125</v>
      </c>
      <c r="C548" s="14" t="s">
        <v>1</v>
      </c>
      <c r="D548" s="13"/>
      <c r="F548" s="5"/>
      <c r="G548" s="5"/>
      <c r="H548" s="5"/>
      <c r="I548" s="2"/>
      <c r="J548" s="2"/>
      <c r="K548" s="2"/>
      <c r="L548" s="2"/>
      <c r="M548" s="2"/>
      <c r="N548" s="5"/>
      <c r="O548" s="5"/>
      <c r="P548" s="5"/>
      <c r="Q548" s="5"/>
    </row>
    <row r="549" spans="1:17" ht="30" customHeight="1" x14ac:dyDescent="0.25">
      <c r="A549" s="2">
        <v>4548</v>
      </c>
      <c r="B549" s="3" t="str">
        <f>HYPERLINK("https://tramtau.yenbai.gov.vn/kinh-te-chinh-tri/?Userkey=Huyen-Tram-Tau-thong-bao-tuyen-dung-7-cong-chuc-cap-xa-nam-2024&amp;PageIndex=2", "UBND Ủy ban nhân dân xã Pá Lau tỉnh Yên Bái")</f>
        <v>UBND Ủy ban nhân dân xã Pá Lau tỉnh Yên Bái</v>
      </c>
      <c r="C549" s="12" t="s">
        <v>228</v>
      </c>
      <c r="F549" s="5"/>
      <c r="G549" s="5"/>
      <c r="H549" s="5"/>
      <c r="I549" s="2"/>
      <c r="J549" s="2"/>
      <c r="K549" s="2"/>
      <c r="L549" s="2"/>
      <c r="M549" s="2"/>
      <c r="N549" s="5"/>
      <c r="O549" s="5"/>
      <c r="P549" s="5"/>
      <c r="Q549" s="5"/>
    </row>
    <row r="550" spans="1:17" ht="30" customHeight="1" x14ac:dyDescent="0.25">
      <c r="A550" s="2">
        <v>4549</v>
      </c>
      <c r="B550" s="3" t="s">
        <v>126</v>
      </c>
      <c r="C550" s="14" t="s">
        <v>1</v>
      </c>
      <c r="D550" s="13" t="s">
        <v>229</v>
      </c>
      <c r="F550" s="5"/>
      <c r="G550" s="5"/>
      <c r="H550" s="5"/>
      <c r="I550" s="2"/>
      <c r="J550" s="2"/>
      <c r="K550" s="2"/>
      <c r="L550" s="2"/>
      <c r="M550" s="2"/>
      <c r="N550" s="5"/>
      <c r="O550" s="5"/>
      <c r="P550" s="5"/>
      <c r="Q550" s="5"/>
    </row>
    <row r="551" spans="1:17" ht="30" customHeight="1" x14ac:dyDescent="0.25">
      <c r="A551" s="2">
        <v>4550</v>
      </c>
      <c r="B551" s="3" t="str">
        <f>HYPERLINK("https://tramtau.yenbai.gov.vn/", "UBND Ủy ban nhân dân xã Xà Hồ tỉnh Yên Bái")</f>
        <v>UBND Ủy ban nhân dân xã Xà Hồ tỉnh Yên Bái</v>
      </c>
      <c r="C551" s="12" t="s">
        <v>228</v>
      </c>
      <c r="F551" s="5"/>
      <c r="G551" s="5"/>
      <c r="H551" s="5"/>
      <c r="I551" s="2"/>
      <c r="J551" s="2"/>
      <c r="K551" s="2"/>
      <c r="L551" s="2"/>
      <c r="M551" s="2"/>
      <c r="N551" s="5"/>
      <c r="O551" s="5"/>
      <c r="P551" s="5"/>
      <c r="Q551" s="5"/>
    </row>
    <row r="552" spans="1:17" ht="30" customHeight="1" x14ac:dyDescent="0.25">
      <c r="A552" s="2">
        <v>4551</v>
      </c>
      <c r="B552" s="3" t="s">
        <v>127</v>
      </c>
      <c r="C552" s="14" t="s">
        <v>1</v>
      </c>
      <c r="D552" s="13" t="s">
        <v>229</v>
      </c>
      <c r="F552" s="5"/>
      <c r="G552" s="5"/>
      <c r="H552" s="5"/>
      <c r="I552" s="2"/>
      <c r="J552" s="2"/>
      <c r="K552" s="2"/>
      <c r="L552" s="2"/>
      <c r="M552" s="2"/>
      <c r="N552" s="5"/>
      <c r="O552" s="5"/>
      <c r="P552" s="5"/>
      <c r="Q552" s="5"/>
    </row>
    <row r="553" spans="1:17" ht="30" customHeight="1" x14ac:dyDescent="0.25">
      <c r="A553" s="2">
        <v>4552</v>
      </c>
      <c r="B553" s="3" t="str">
        <f>HYPERLINK("https://tramtau.yenbai.gov.vn/tin-tuc-su-kien/?Userkey=Dong-chi-Nguyen-Van-Hai-Pho-Bi-thu-Dang-uy-Thi-tran-Tram-Tau-duoc-chi-dinh-giu-chuc-Bi-th", "UBND Ủy ban nhân dân xã Phình Hồ tỉnh Yên Bái")</f>
        <v>UBND Ủy ban nhân dân xã Phình Hồ tỉnh Yên Bái</v>
      </c>
      <c r="C553" s="12" t="s">
        <v>228</v>
      </c>
      <c r="F553" s="5"/>
      <c r="G553" s="5"/>
      <c r="H553" s="5"/>
      <c r="I553" s="2"/>
      <c r="J553" s="2"/>
      <c r="K553" s="2"/>
      <c r="L553" s="2"/>
      <c r="M553" s="2"/>
      <c r="N553" s="5"/>
      <c r="O553" s="5"/>
      <c r="P553" s="5"/>
      <c r="Q553" s="5"/>
    </row>
    <row r="554" spans="1:17" ht="30" customHeight="1" x14ac:dyDescent="0.25">
      <c r="A554" s="2">
        <v>4553</v>
      </c>
      <c r="B554" s="1" t="str">
        <f>HYPERLINK("https://www.facebook.com/profile.php?id=100065454941183", "Công an xã Trạm Tấu tỉnh Yên Bái")</f>
        <v>Công an xã Trạm Tấu tỉnh Yên Bái</v>
      </c>
      <c r="C554" s="12" t="s">
        <v>228</v>
      </c>
      <c r="D554" s="13" t="s">
        <v>229</v>
      </c>
      <c r="F554" s="5"/>
      <c r="G554" s="5"/>
      <c r="H554" s="5"/>
      <c r="I554" s="2"/>
      <c r="J554" s="2"/>
      <c r="K554" s="2"/>
      <c r="L554" s="2"/>
      <c r="M554" s="2"/>
      <c r="N554" s="5"/>
      <c r="O554" s="5"/>
      <c r="P554" s="5"/>
      <c r="Q554" s="5"/>
    </row>
    <row r="555" spans="1:17" ht="30" customHeight="1" x14ac:dyDescent="0.25">
      <c r="A555" s="2">
        <v>4554</v>
      </c>
      <c r="B555" s="3" t="str">
        <f>HYPERLINK("https://tramtau.yenbai.gov.vn/", "UBND Ủy ban nhân dân xã Trạm Tấu tỉnh Yên Bái")</f>
        <v>UBND Ủy ban nhân dân xã Trạm Tấu tỉnh Yên Bái</v>
      </c>
      <c r="C555" s="12" t="s">
        <v>228</v>
      </c>
      <c r="F555" s="5"/>
      <c r="G555" s="5"/>
      <c r="H555" s="5"/>
      <c r="I555" s="2"/>
      <c r="J555" s="2"/>
      <c r="K555" s="2"/>
      <c r="L555" s="2"/>
      <c r="M555" s="2"/>
      <c r="N555" s="5"/>
      <c r="O555" s="5"/>
      <c r="P555" s="5"/>
      <c r="Q555" s="5"/>
    </row>
    <row r="556" spans="1:17" ht="30" customHeight="1" x14ac:dyDescent="0.25">
      <c r="A556" s="2">
        <v>4555</v>
      </c>
      <c r="B556" s="3" t="str">
        <f>HYPERLINK("https://www.facebook.com/ken345543/", "Công an xã Tà Si Láng tỉnh Yên Bái")</f>
        <v>Công an xã Tà Si Láng tỉnh Yên Bái</v>
      </c>
      <c r="C556" s="12" t="s">
        <v>228</v>
      </c>
      <c r="D556" s="13"/>
      <c r="F556" s="5"/>
      <c r="G556" s="5"/>
      <c r="H556" s="5"/>
      <c r="I556" s="2"/>
      <c r="J556" s="2"/>
      <c r="K556" s="2"/>
      <c r="L556" s="2"/>
      <c r="M556" s="2"/>
      <c r="N556" s="5"/>
      <c r="O556" s="5"/>
      <c r="P556" s="5"/>
      <c r="Q556" s="5"/>
    </row>
    <row r="557" spans="1:17" ht="30" customHeight="1" x14ac:dyDescent="0.25">
      <c r="A557" s="2">
        <v>4556</v>
      </c>
      <c r="B557" s="3" t="str">
        <f>HYPERLINK("https://tramtau.yenbai.gov.vn/gioi-thieu-chung", "UBND Ủy ban nhân dân xã Tà Si Láng tỉnh Yên Bái")</f>
        <v>UBND Ủy ban nhân dân xã Tà Si Láng tỉnh Yên Bái</v>
      </c>
      <c r="C557" s="12" t="s">
        <v>228</v>
      </c>
      <c r="F557" s="5"/>
      <c r="G557" s="5"/>
      <c r="H557" s="5"/>
      <c r="I557" s="2"/>
      <c r="J557" s="2"/>
      <c r="K557" s="2"/>
      <c r="L557" s="2"/>
      <c r="M557" s="2"/>
      <c r="N557" s="5"/>
      <c r="O557" s="5"/>
      <c r="P557" s="5"/>
      <c r="Q557" s="5"/>
    </row>
    <row r="558" spans="1:17" ht="30" customHeight="1" x14ac:dyDescent="0.25">
      <c r="A558" s="2">
        <v>4557</v>
      </c>
      <c r="B558" s="3" t="s">
        <v>128</v>
      </c>
      <c r="C558" s="14" t="s">
        <v>1</v>
      </c>
      <c r="D558" s="13" t="s">
        <v>229</v>
      </c>
      <c r="F558" s="5"/>
      <c r="G558" s="5"/>
      <c r="H558" s="5"/>
      <c r="I558" s="2"/>
      <c r="J558" s="2"/>
      <c r="K558" s="2"/>
      <c r="L558" s="2"/>
      <c r="M558" s="2"/>
      <c r="N558" s="5"/>
      <c r="O558" s="5"/>
      <c r="P558" s="5"/>
      <c r="Q558" s="5"/>
    </row>
    <row r="559" spans="1:17" ht="30" customHeight="1" x14ac:dyDescent="0.25">
      <c r="A559" s="2">
        <v>4558</v>
      </c>
      <c r="B559" s="3" t="str">
        <f>HYPERLINK("https://tramtau.yenbai.gov.vn/", "UBND Ủy ban nhân dân xã Pá Hu tỉnh Yên Bái")</f>
        <v>UBND Ủy ban nhân dân xã Pá Hu tỉnh Yên Bái</v>
      </c>
      <c r="C559" s="12" t="s">
        <v>228</v>
      </c>
      <c r="F559" s="5"/>
      <c r="G559" s="5"/>
      <c r="H559" s="5"/>
      <c r="I559" s="2"/>
      <c r="J559" s="2"/>
      <c r="K559" s="2"/>
      <c r="L559" s="2"/>
      <c r="M559" s="2"/>
      <c r="N559" s="5"/>
      <c r="O559" s="5"/>
      <c r="P559" s="5"/>
      <c r="Q559" s="5"/>
    </row>
    <row r="560" spans="1:17" ht="30" customHeight="1" x14ac:dyDescent="0.25">
      <c r="A560" s="2">
        <v>4559</v>
      </c>
      <c r="B560" s="3" t="str">
        <f>HYPERLINK("https://www.facebook.com/people/C%C3%B4ng-An-x%C3%A3-L%C3%A0ng-Nh%C3%AC-huy%E1%BB%87n-Tr%E1%BA%A1m-T%E1%BA%A5u-t%E1%BB%89nh-Y%C3%AAn-B%C3%A1i/100081421203771/", "Công an xã Làng Nhì tỉnh Yên Bái")</f>
        <v>Công an xã Làng Nhì tỉnh Yên Bái</v>
      </c>
      <c r="C560" s="12" t="s">
        <v>228</v>
      </c>
      <c r="D560" s="13" t="s">
        <v>229</v>
      </c>
      <c r="F560" s="5"/>
      <c r="G560" s="5"/>
      <c r="H560" s="5"/>
      <c r="I560" s="2"/>
      <c r="J560" s="2"/>
      <c r="K560" s="2"/>
      <c r="L560" s="2"/>
      <c r="M560" s="2"/>
      <c r="N560" s="5"/>
      <c r="O560" s="5"/>
      <c r="P560" s="5"/>
      <c r="Q560" s="5"/>
    </row>
    <row r="561" spans="1:17" ht="30" customHeight="1" x14ac:dyDescent="0.25">
      <c r="A561" s="2">
        <v>4560</v>
      </c>
      <c r="B561" s="3" t="str">
        <f>HYPERLINK("https://yenbai.gov.vn/noidung/tintuc/Pages/chi-tiet-tin-tuc.aspx?ItemID=25435&amp;l=Tintrongtinh%3Futm_source=ditatompel.com&amp;lv=5", "UBND Ủy ban nhân dân xã Làng Nhì tỉnh Yên Bái")</f>
        <v>UBND Ủy ban nhân dân xã Làng Nhì tỉnh Yên Bái</v>
      </c>
      <c r="C561" s="12" t="s">
        <v>228</v>
      </c>
      <c r="F561" s="5"/>
      <c r="G561" s="5"/>
      <c r="H561" s="5"/>
      <c r="I561" s="2"/>
      <c r="J561" s="2"/>
      <c r="K561" s="2"/>
      <c r="L561" s="2"/>
      <c r="M561" s="2"/>
      <c r="N561" s="5"/>
      <c r="O561" s="5"/>
      <c r="P561" s="5"/>
      <c r="Q561" s="5"/>
    </row>
    <row r="562" spans="1:17" ht="30" customHeight="1" x14ac:dyDescent="0.25">
      <c r="A562" s="2">
        <v>4561</v>
      </c>
      <c r="B562" s="1" t="str">
        <f>HYPERLINK("", "Công an xã Bản Công tỉnh Yên Bái")</f>
        <v>Công an xã Bản Công tỉnh Yên Bái</v>
      </c>
      <c r="C562" s="12" t="s">
        <v>228</v>
      </c>
      <c r="D562" s="13" t="s">
        <v>229</v>
      </c>
      <c r="F562" s="5"/>
      <c r="G562" s="5"/>
      <c r="H562" s="5"/>
      <c r="I562" s="2"/>
      <c r="J562" s="2"/>
      <c r="K562" s="2"/>
      <c r="L562" s="2"/>
      <c r="M562" s="2"/>
      <c r="N562" s="5"/>
      <c r="O562" s="5"/>
      <c r="P562" s="5"/>
      <c r="Q562" s="5"/>
    </row>
    <row r="563" spans="1:17" ht="30" customHeight="1" x14ac:dyDescent="0.25">
      <c r="A563" s="2">
        <v>4562</v>
      </c>
      <c r="B563" s="3" t="str">
        <f>HYPERLINK("https://thanhtra.yenbai.gov.vn/noidung/vanban/Pages/van-ban-dieu-hanh.aspx?ItemID=968", "UBND Ủy ban nhân dân xã Bản Công tỉnh Yên Bái")</f>
        <v>UBND Ủy ban nhân dân xã Bản Công tỉnh Yên Bái</v>
      </c>
      <c r="C563" s="12" t="s">
        <v>228</v>
      </c>
      <c r="F563" s="5"/>
      <c r="G563" s="5"/>
      <c r="H563" s="5"/>
      <c r="I563" s="2"/>
      <c r="J563" s="2"/>
      <c r="K563" s="2"/>
      <c r="L563" s="2"/>
      <c r="M563" s="2"/>
      <c r="N563" s="5"/>
      <c r="O563" s="5"/>
      <c r="P563" s="5"/>
      <c r="Q563" s="5"/>
    </row>
    <row r="564" spans="1:17" ht="30" customHeight="1" x14ac:dyDescent="0.25">
      <c r="A564" s="2">
        <v>4563</v>
      </c>
      <c r="B564" s="3" t="s">
        <v>129</v>
      </c>
      <c r="C564" s="14" t="s">
        <v>1</v>
      </c>
      <c r="D564" s="13" t="s">
        <v>229</v>
      </c>
      <c r="F564" s="5"/>
      <c r="G564" s="5"/>
      <c r="H564" s="5"/>
      <c r="I564" s="2"/>
      <c r="J564" s="2"/>
      <c r="K564" s="2"/>
      <c r="L564" s="2"/>
      <c r="M564" s="2"/>
      <c r="N564" s="5"/>
      <c r="O564" s="5"/>
      <c r="P564" s="5"/>
      <c r="Q564" s="5"/>
    </row>
    <row r="565" spans="1:17" ht="30" customHeight="1" x14ac:dyDescent="0.25">
      <c r="A565" s="2">
        <v>4564</v>
      </c>
      <c r="B565" s="3" t="str">
        <f>HYPERLINK("https://www.yenbai.gov.vn/noidung/tintuc/Pages/chi-tiet-tin-tuc.aspx?ItemID=95&amp;l=Ditichcaptinh&amp;lv=11", "UBND Ủy ban nhân dân xã Bản Mù tỉnh Yên Bái")</f>
        <v>UBND Ủy ban nhân dân xã Bản Mù tỉnh Yên Bái</v>
      </c>
      <c r="C565" s="12" t="s">
        <v>228</v>
      </c>
      <c r="F565" s="5"/>
      <c r="G565" s="5"/>
      <c r="H565" s="5"/>
      <c r="I565" s="2"/>
      <c r="J565" s="2"/>
      <c r="K565" s="2"/>
      <c r="L565" s="2"/>
      <c r="M565" s="2"/>
      <c r="N565" s="5"/>
      <c r="O565" s="5"/>
      <c r="P565" s="5"/>
      <c r="Q565" s="5"/>
    </row>
    <row r="566" spans="1:17" ht="30" customHeight="1" x14ac:dyDescent="0.25">
      <c r="A566" s="2">
        <v>4565</v>
      </c>
      <c r="B566" s="3" t="s">
        <v>130</v>
      </c>
      <c r="C566" s="14" t="s">
        <v>1</v>
      </c>
      <c r="D566" s="13" t="s">
        <v>229</v>
      </c>
      <c r="F566" s="5"/>
      <c r="G566" s="5"/>
      <c r="H566" s="5"/>
      <c r="I566" s="2"/>
      <c r="J566" s="2"/>
      <c r="K566" s="2"/>
      <c r="L566" s="2"/>
      <c r="M566" s="2"/>
      <c r="N566" s="5"/>
      <c r="O566" s="5"/>
      <c r="P566" s="5"/>
      <c r="Q566" s="5"/>
    </row>
    <row r="567" spans="1:17" ht="30" customHeight="1" x14ac:dyDescent="0.25">
      <c r="A567" s="2">
        <v>4566</v>
      </c>
      <c r="B567" s="3" t="str">
        <f>HYPERLINK("https://www.yenbai.gov.vn/noidung/tintuc/Pages/chi-tiet-tin-tuc.aspx?ItemID=95&amp;l=Ditichcaptinh&amp;lv=11", "UBND Ủy ban nhân dân xã Hát Lìu tỉnh Yên Bái")</f>
        <v>UBND Ủy ban nhân dân xã Hát Lìu tỉnh Yên Bái</v>
      </c>
      <c r="C567" s="12" t="s">
        <v>228</v>
      </c>
      <c r="F567" s="5"/>
      <c r="G567" s="5"/>
      <c r="H567" s="5"/>
      <c r="I567" s="2"/>
      <c r="J567" s="2"/>
      <c r="K567" s="2"/>
      <c r="L567" s="2"/>
      <c r="M567" s="2"/>
      <c r="N567" s="5"/>
      <c r="O567" s="5"/>
      <c r="P567" s="5"/>
      <c r="Q567" s="5"/>
    </row>
    <row r="568" spans="1:17" ht="30" customHeight="1" x14ac:dyDescent="0.25">
      <c r="A568" s="2">
        <v>4567</v>
      </c>
      <c r="B568" s="1" t="str">
        <f>HYPERLINK("", "Công an thị trấn NT Liên Sơn tỉnh Yên Bái")</f>
        <v>Công an thị trấn NT Liên Sơn tỉnh Yên Bái</v>
      </c>
      <c r="C568" s="12" t="s">
        <v>228</v>
      </c>
      <c r="D568" s="13" t="s">
        <v>229</v>
      </c>
      <c r="F568" s="5"/>
      <c r="G568" s="5"/>
      <c r="H568" s="5"/>
      <c r="I568" s="2"/>
      <c r="J568" s="2"/>
      <c r="K568" s="2"/>
      <c r="L568" s="2"/>
      <c r="M568" s="2"/>
      <c r="N568" s="5"/>
      <c r="O568" s="5"/>
      <c r="P568" s="5"/>
      <c r="Q568" s="5"/>
    </row>
    <row r="569" spans="1:17" ht="30" customHeight="1" x14ac:dyDescent="0.25">
      <c r="A569" s="2">
        <v>4568</v>
      </c>
      <c r="B569" s="3" t="str">
        <f>HYPERLINK("https://vanchan.yenbai.gov.vn/cac-xa-thi-tran/thi-tran-lien-son", "UBND Ủy ban nhân dân thị trấn NT Liên Sơn tỉnh Yên Bái")</f>
        <v>UBND Ủy ban nhân dân thị trấn NT Liên Sơn tỉnh Yên Bái</v>
      </c>
      <c r="C569" s="12" t="s">
        <v>228</v>
      </c>
      <c r="F569" s="5"/>
      <c r="G569" s="5"/>
      <c r="H569" s="5"/>
      <c r="I569" s="2"/>
      <c r="J569" s="2"/>
      <c r="K569" s="2"/>
      <c r="L569" s="2"/>
      <c r="M569" s="2"/>
      <c r="N569" s="5"/>
      <c r="O569" s="5"/>
      <c r="P569" s="5"/>
      <c r="Q569" s="5"/>
    </row>
    <row r="570" spans="1:17" ht="30" customHeight="1" x14ac:dyDescent="0.25">
      <c r="A570" s="2">
        <v>4569</v>
      </c>
      <c r="B570" s="3" t="s">
        <v>131</v>
      </c>
      <c r="C570" s="14" t="s">
        <v>1</v>
      </c>
      <c r="D570" s="13"/>
      <c r="F570" s="5"/>
      <c r="G570" s="5"/>
      <c r="H570" s="5"/>
      <c r="I570" s="2"/>
      <c r="J570" s="2"/>
      <c r="K570" s="2"/>
      <c r="L570" s="2"/>
      <c r="M570" s="2"/>
      <c r="N570" s="5"/>
      <c r="O570" s="5"/>
      <c r="P570" s="5"/>
      <c r="Q570" s="5"/>
    </row>
    <row r="571" spans="1:17" ht="30" customHeight="1" x14ac:dyDescent="0.25">
      <c r="A571" s="2">
        <v>4570</v>
      </c>
      <c r="B571" s="3" t="str">
        <f>HYPERLINK("https://nghialo.yenbai.gov.vn/", "UBND Ủy ban nhân dân thị trấn NT Nghĩa Lộ tỉnh Yên Bái")</f>
        <v>UBND Ủy ban nhân dân thị trấn NT Nghĩa Lộ tỉnh Yên Bái</v>
      </c>
      <c r="C571" s="12" t="s">
        <v>228</v>
      </c>
      <c r="F571" s="5"/>
      <c r="G571" s="5"/>
      <c r="H571" s="5"/>
      <c r="I571" s="2"/>
      <c r="J571" s="2"/>
      <c r="K571" s="2"/>
      <c r="L571" s="2"/>
      <c r="M571" s="2"/>
      <c r="N571" s="5"/>
      <c r="O571" s="5"/>
      <c r="P571" s="5"/>
      <c r="Q571" s="5"/>
    </row>
    <row r="572" spans="1:17" ht="30" customHeight="1" x14ac:dyDescent="0.25">
      <c r="A572" s="2">
        <v>4571</v>
      </c>
      <c r="B572" s="1" t="str">
        <f>HYPERLINK("https://www.facebook.com/profile.php?id=100065358195285", "Công an thị trấn NT Trần Phú tỉnh Yên Bái")</f>
        <v>Công an thị trấn NT Trần Phú tỉnh Yên Bái</v>
      </c>
      <c r="C572" s="12" t="s">
        <v>228</v>
      </c>
      <c r="D572" s="13" t="s">
        <v>229</v>
      </c>
      <c r="F572" s="5"/>
      <c r="G572" s="5"/>
      <c r="H572" s="5"/>
      <c r="I572" s="2"/>
      <c r="J572" s="2"/>
      <c r="K572" s="2"/>
      <c r="L572" s="2"/>
      <c r="M572" s="2"/>
      <c r="N572" s="5"/>
      <c r="O572" s="5"/>
      <c r="P572" s="5"/>
      <c r="Q572" s="5"/>
    </row>
    <row r="573" spans="1:17" ht="30" customHeight="1" x14ac:dyDescent="0.25">
      <c r="A573" s="2">
        <v>4572</v>
      </c>
      <c r="B573" s="3" t="str">
        <f>HYPERLINK("https://vanchan.yenbai.gov.vn/cac-xa-thi-tran/thi-tran-tran-phu", "UBND Ủy ban nhân dân thị trấn NT Trần Phú tỉnh Yên Bái")</f>
        <v>UBND Ủy ban nhân dân thị trấn NT Trần Phú tỉnh Yên Bái</v>
      </c>
      <c r="C573" s="12" t="s">
        <v>228</v>
      </c>
      <c r="F573" s="5"/>
      <c r="G573" s="5"/>
      <c r="H573" s="5"/>
      <c r="I573" s="2"/>
      <c r="J573" s="2"/>
      <c r="K573" s="2"/>
      <c r="L573" s="2"/>
      <c r="M573" s="2"/>
      <c r="N573" s="5"/>
      <c r="O573" s="5"/>
      <c r="P573" s="5"/>
      <c r="Q573" s="5"/>
    </row>
    <row r="574" spans="1:17" ht="30" customHeight="1" x14ac:dyDescent="0.25">
      <c r="A574" s="2">
        <v>4573</v>
      </c>
      <c r="B574" s="3" t="str">
        <f>HYPERLINK("https://www.facebook.com/p/C%C3%B4ng-An-X%C3%A3-T%C3%BA-L%E1%BB%87-100069240818382/", "Công an xã Tú Lệ tỉnh Yên Bái")</f>
        <v>Công an xã Tú Lệ tỉnh Yên Bái</v>
      </c>
      <c r="C574" s="12" t="s">
        <v>228</v>
      </c>
      <c r="D574" s="13" t="s">
        <v>229</v>
      </c>
      <c r="F574" s="5"/>
      <c r="G574" s="5"/>
      <c r="H574" s="5"/>
      <c r="I574" s="2"/>
      <c r="J574" s="2"/>
      <c r="K574" s="2"/>
      <c r="L574" s="2"/>
      <c r="M574" s="2"/>
      <c r="N574" s="5"/>
      <c r="O574" s="5"/>
      <c r="P574" s="5"/>
      <c r="Q574" s="5"/>
    </row>
    <row r="575" spans="1:17" ht="30" customHeight="1" x14ac:dyDescent="0.25">
      <c r="A575" s="2">
        <v>4574</v>
      </c>
      <c r="B575" s="3" t="str">
        <f>HYPERLINK("http://tule.yenbai.gov.vn/", "UBND Ủy ban nhân dân xã Tú Lệ tỉnh Yên Bái")</f>
        <v>UBND Ủy ban nhân dân xã Tú Lệ tỉnh Yên Bái</v>
      </c>
      <c r="C575" s="12" t="s">
        <v>228</v>
      </c>
      <c r="F575" s="5"/>
      <c r="G575" s="5"/>
      <c r="H575" s="5"/>
      <c r="I575" s="2"/>
      <c r="J575" s="2"/>
      <c r="K575" s="2"/>
      <c r="L575" s="2"/>
      <c r="M575" s="2"/>
      <c r="N575" s="5"/>
      <c r="O575" s="5"/>
      <c r="P575" s="5"/>
      <c r="Q575" s="5"/>
    </row>
    <row r="576" spans="1:17" ht="30" customHeight="1" x14ac:dyDescent="0.25">
      <c r="A576" s="2">
        <v>4575</v>
      </c>
      <c r="B576" s="3" t="s">
        <v>132</v>
      </c>
      <c r="C576" s="14" t="s">
        <v>1</v>
      </c>
      <c r="D576" s="13" t="s">
        <v>229</v>
      </c>
      <c r="F576" s="5"/>
      <c r="G576" s="5"/>
      <c r="H576" s="5"/>
      <c r="I576" s="2"/>
      <c r="J576" s="2"/>
      <c r="K576" s="2"/>
      <c r="L576" s="2"/>
      <c r="M576" s="2"/>
      <c r="N576" s="5"/>
      <c r="O576" s="5"/>
      <c r="P576" s="5"/>
      <c r="Q576" s="5"/>
    </row>
    <row r="577" spans="1:17" ht="30" customHeight="1" x14ac:dyDescent="0.25">
      <c r="A577" s="2">
        <v>4576</v>
      </c>
      <c r="B577" s="3" t="str">
        <f>HYPERLINK("https://yenbai.gov.vn/noidung/vanban/Pages/van-ban-dieu-hanh.aspx?ItemID=4425", "UBND Ủy ban nhân dân xã Nậm Búng tỉnh Yên Bái")</f>
        <v>UBND Ủy ban nhân dân xã Nậm Búng tỉnh Yên Bái</v>
      </c>
      <c r="C577" s="12" t="s">
        <v>228</v>
      </c>
      <c r="F577" s="5"/>
      <c r="G577" s="5"/>
      <c r="H577" s="5"/>
      <c r="I577" s="2"/>
      <c r="J577" s="2"/>
      <c r="K577" s="2"/>
      <c r="L577" s="2"/>
      <c r="M577" s="2"/>
      <c r="N577" s="5"/>
      <c r="O577" s="5"/>
      <c r="P577" s="5"/>
      <c r="Q577" s="5"/>
    </row>
    <row r="578" spans="1:17" ht="30" customHeight="1" x14ac:dyDescent="0.25">
      <c r="A578" s="2">
        <v>4577</v>
      </c>
      <c r="B578" s="3" t="str">
        <f>HYPERLINK("https://www.facebook.com/conganxagiahoi/", "Công an xã Gia Hội tỉnh Yên Bái")</f>
        <v>Công an xã Gia Hội tỉnh Yên Bái</v>
      </c>
      <c r="C578" s="12" t="s">
        <v>228</v>
      </c>
      <c r="D578" s="13" t="s">
        <v>229</v>
      </c>
      <c r="F578" s="5"/>
      <c r="G578" s="5"/>
      <c r="H578" s="5"/>
      <c r="I578" s="2"/>
      <c r="J578" s="2"/>
      <c r="K578" s="2"/>
      <c r="L578" s="2"/>
      <c r="M578" s="2"/>
      <c r="N578" s="5"/>
      <c r="O578" s="5"/>
      <c r="P578" s="5"/>
      <c r="Q578" s="5"/>
    </row>
    <row r="579" spans="1:17" ht="30" customHeight="1" x14ac:dyDescent="0.25">
      <c r="A579" s="2">
        <v>4578</v>
      </c>
      <c r="B579" s="3" t="str">
        <f>HYPERLINK("https://giahoi.vanchan.yenbai.gov.vn/", "UBND Ủy ban nhân dân xã Gia Hội tỉnh Yên Bái")</f>
        <v>UBND Ủy ban nhân dân xã Gia Hội tỉnh Yên Bái</v>
      </c>
      <c r="C579" s="12" t="s">
        <v>228</v>
      </c>
      <c r="F579" s="5"/>
      <c r="G579" s="5"/>
      <c r="H579" s="5"/>
      <c r="I579" s="2"/>
      <c r="J579" s="2"/>
      <c r="K579" s="2"/>
      <c r="L579" s="2"/>
      <c r="M579" s="2"/>
      <c r="N579" s="5"/>
      <c r="O579" s="5"/>
      <c r="P579" s="5"/>
      <c r="Q579" s="5"/>
    </row>
    <row r="580" spans="1:17" ht="30" customHeight="1" x14ac:dyDescent="0.25">
      <c r="A580" s="2">
        <v>4579</v>
      </c>
      <c r="B580" s="3" t="s">
        <v>133</v>
      </c>
      <c r="C580" s="14" t="s">
        <v>1</v>
      </c>
      <c r="D580" s="13" t="s">
        <v>229</v>
      </c>
      <c r="F580" s="5"/>
      <c r="G580" s="5"/>
      <c r="H580" s="5"/>
      <c r="I580" s="2"/>
      <c r="J580" s="2"/>
      <c r="K580" s="2"/>
      <c r="L580" s="2"/>
      <c r="M580" s="2"/>
      <c r="N580" s="5"/>
      <c r="O580" s="5"/>
      <c r="P580" s="5"/>
      <c r="Q580" s="5"/>
    </row>
    <row r="581" spans="1:17" ht="30" customHeight="1" x14ac:dyDescent="0.25">
      <c r="A581" s="2">
        <v>4580</v>
      </c>
      <c r="B581" s="3" t="str">
        <f>HYPERLINK("https://vanchan.yenbai.gov.vn/cac-xa-thi-tran/xa-sung-do", "UBND Ủy ban nhân dân xã Sùng Đô tỉnh Yên Bái")</f>
        <v>UBND Ủy ban nhân dân xã Sùng Đô tỉnh Yên Bái</v>
      </c>
      <c r="C581" s="12" t="s">
        <v>228</v>
      </c>
      <c r="F581" s="5"/>
      <c r="G581" s="5"/>
      <c r="H581" s="5"/>
      <c r="I581" s="2"/>
      <c r="J581" s="2"/>
      <c r="K581" s="2"/>
      <c r="L581" s="2"/>
      <c r="M581" s="2"/>
      <c r="N581" s="5"/>
      <c r="O581" s="5"/>
      <c r="P581" s="5"/>
      <c r="Q581" s="5"/>
    </row>
    <row r="582" spans="1:17" ht="30" customHeight="1" x14ac:dyDescent="0.25">
      <c r="A582" s="2">
        <v>4581</v>
      </c>
      <c r="B582" s="3" t="s">
        <v>134</v>
      </c>
      <c r="C582" s="14" t="s">
        <v>1</v>
      </c>
      <c r="D582" s="13" t="s">
        <v>229</v>
      </c>
      <c r="F582" s="5"/>
      <c r="G582" s="5"/>
      <c r="H582" s="5"/>
      <c r="I582" s="2"/>
      <c r="J582" s="2"/>
      <c r="K582" s="2"/>
      <c r="L582" s="2"/>
      <c r="M582" s="2"/>
      <c r="N582" s="5"/>
      <c r="O582" s="5"/>
      <c r="P582" s="5"/>
      <c r="Q582" s="5"/>
    </row>
    <row r="583" spans="1:17" ht="30" customHeight="1" x14ac:dyDescent="0.25">
      <c r="A583" s="2">
        <v>4582</v>
      </c>
      <c r="B583" s="3" t="str">
        <f>HYPERLINK("https://vanchan.yenbai.gov.vn/cac-xa-thi-tran/xa-nam-muoi", "UBND Ủy ban nhân dân xã Nậm Mười tỉnh Yên Bái")</f>
        <v>UBND Ủy ban nhân dân xã Nậm Mười tỉnh Yên Bái</v>
      </c>
      <c r="C583" s="12" t="s">
        <v>228</v>
      </c>
      <c r="F583" s="5"/>
      <c r="G583" s="5"/>
      <c r="H583" s="5"/>
      <c r="I583" s="2"/>
      <c r="J583" s="2"/>
      <c r="K583" s="2"/>
      <c r="L583" s="2"/>
      <c r="M583" s="2"/>
      <c r="N583" s="5"/>
      <c r="O583" s="5"/>
      <c r="P583" s="5"/>
      <c r="Q583" s="5"/>
    </row>
    <row r="584" spans="1:17" ht="30" customHeight="1" x14ac:dyDescent="0.25">
      <c r="A584" s="2">
        <v>4583</v>
      </c>
      <c r="B584" s="1" t="str">
        <f>HYPERLINK("https://www.facebook.com/profile.php?id=100065603675200", "Công an xã An Lương tỉnh Yên Bái")</f>
        <v>Công an xã An Lương tỉnh Yên Bái</v>
      </c>
      <c r="C584" s="12" t="s">
        <v>228</v>
      </c>
      <c r="D584" s="13" t="s">
        <v>229</v>
      </c>
      <c r="F584" s="5"/>
      <c r="G584" s="5"/>
      <c r="H584" s="5"/>
      <c r="I584" s="2"/>
      <c r="J584" s="2"/>
      <c r="K584" s="2"/>
      <c r="L584" s="2"/>
      <c r="M584" s="2"/>
      <c r="N584" s="5"/>
      <c r="O584" s="5"/>
      <c r="P584" s="5"/>
      <c r="Q584" s="5"/>
    </row>
    <row r="585" spans="1:17" ht="30" customHeight="1" x14ac:dyDescent="0.25">
      <c r="A585" s="2">
        <v>4584</v>
      </c>
      <c r="B585" s="3" t="str">
        <f>HYPERLINK("https://vanchan.yenbai.gov.vn/cac-xa-thi-tran/xa-an-luong", "UBND Ủy ban nhân dân xã An Lương tỉnh Yên Bái")</f>
        <v>UBND Ủy ban nhân dân xã An Lương tỉnh Yên Bái</v>
      </c>
      <c r="C585" s="12" t="s">
        <v>228</v>
      </c>
      <c r="F585" s="5"/>
      <c r="G585" s="5"/>
      <c r="H585" s="5"/>
      <c r="I585" s="2"/>
      <c r="J585" s="2"/>
      <c r="K585" s="2"/>
      <c r="L585" s="2"/>
      <c r="M585" s="2"/>
      <c r="N585" s="5"/>
      <c r="O585" s="5"/>
      <c r="P585" s="5"/>
      <c r="Q585" s="5"/>
    </row>
    <row r="586" spans="1:17" ht="30" customHeight="1" x14ac:dyDescent="0.25">
      <c r="A586" s="2">
        <v>4585</v>
      </c>
      <c r="B586" s="3" t="s">
        <v>135</v>
      </c>
      <c r="C586" s="14" t="s">
        <v>1</v>
      </c>
      <c r="D586" s="13" t="s">
        <v>229</v>
      </c>
      <c r="F586" s="5"/>
      <c r="G586" s="5"/>
      <c r="H586" s="5"/>
      <c r="I586" s="2"/>
      <c r="J586" s="2"/>
      <c r="K586" s="2"/>
      <c r="L586" s="2"/>
      <c r="M586" s="2"/>
      <c r="N586" s="5"/>
      <c r="O586" s="5"/>
      <c r="P586" s="5"/>
      <c r="Q586" s="5"/>
    </row>
    <row r="587" spans="1:17" ht="30" customHeight="1" x14ac:dyDescent="0.25">
      <c r="A587" s="2">
        <v>4586</v>
      </c>
      <c r="B587" s="3" t="str">
        <f>HYPERLINK("https://vanchan.yenbai.gov.vn/cac-xa-thi-tran/xa-nam-lanh", "UBND Ủy ban nhân dân xã Nậm Lành tỉnh Yên Bái")</f>
        <v>UBND Ủy ban nhân dân xã Nậm Lành tỉnh Yên Bái</v>
      </c>
      <c r="C587" s="12" t="s">
        <v>228</v>
      </c>
      <c r="F587" s="5"/>
      <c r="G587" s="5"/>
      <c r="H587" s="5"/>
      <c r="I587" s="2"/>
      <c r="J587" s="2"/>
      <c r="K587" s="2"/>
      <c r="L587" s="2"/>
      <c r="M587" s="2"/>
      <c r="N587" s="5"/>
      <c r="O587" s="5"/>
      <c r="P587" s="5"/>
      <c r="Q587" s="5"/>
    </row>
    <row r="588" spans="1:17" ht="30" customHeight="1" x14ac:dyDescent="0.25">
      <c r="A588" s="2">
        <v>4587</v>
      </c>
      <c r="B588" s="1" t="str">
        <f>HYPERLINK("https://www.facebook.com/CAXSONLUONG", "Công an xã Sơn Lương tỉnh Yên Bái")</f>
        <v>Công an xã Sơn Lương tỉnh Yên Bái</v>
      </c>
      <c r="C588" s="12" t="s">
        <v>228</v>
      </c>
      <c r="D588" s="13" t="s">
        <v>229</v>
      </c>
      <c r="F588" s="5"/>
      <c r="G588" s="5"/>
      <c r="H588" s="5"/>
      <c r="I588" s="2"/>
      <c r="J588" s="2"/>
      <c r="K588" s="2"/>
      <c r="L588" s="2"/>
      <c r="M588" s="2"/>
      <c r="N588" s="5"/>
      <c r="O588" s="5"/>
      <c r="P588" s="5"/>
      <c r="Q588" s="5"/>
    </row>
    <row r="589" spans="1:17" ht="30" customHeight="1" x14ac:dyDescent="0.25">
      <c r="A589" s="2">
        <v>4588</v>
      </c>
      <c r="B589" s="3" t="str">
        <f>HYPERLINK("https://yenbai.gov.vn/noidung/tintuc/Pages/chi-tiet-tin-tuc.aspx?ItemID=2846&amp;l=chinhsachmoi", "UBND Ủy ban nhân dân xã Sơn Lương tỉnh Yên Bái")</f>
        <v>UBND Ủy ban nhân dân xã Sơn Lương tỉnh Yên Bái</v>
      </c>
      <c r="C589" s="12" t="s">
        <v>228</v>
      </c>
      <c r="F589" s="5"/>
      <c r="G589" s="5"/>
      <c r="H589" s="5"/>
      <c r="I589" s="2"/>
      <c r="J589" s="2"/>
      <c r="K589" s="2"/>
      <c r="L589" s="2"/>
      <c r="M589" s="2"/>
      <c r="N589" s="5"/>
      <c r="O589" s="5"/>
      <c r="P589" s="5"/>
      <c r="Q589" s="5"/>
    </row>
    <row r="590" spans="1:17" ht="30" customHeight="1" x14ac:dyDescent="0.25">
      <c r="A590" s="2">
        <v>4589</v>
      </c>
      <c r="B590" s="3" t="str">
        <f>HYPERLINK("https://www.facebook.com/p/C%C3%B4ng-an-x%C3%A3-Su%E1%BB%91i-Quy%E1%BB%81n-100065127745728/", "Công an xã Suối Quyền tỉnh Yên Bái")</f>
        <v>Công an xã Suối Quyền tỉnh Yên Bái</v>
      </c>
      <c r="C590" s="12" t="s">
        <v>228</v>
      </c>
      <c r="D590" s="13" t="s">
        <v>229</v>
      </c>
      <c r="F590" s="5"/>
      <c r="G590" s="5"/>
      <c r="H590" s="5"/>
      <c r="I590" s="2"/>
      <c r="J590" s="2"/>
      <c r="K590" s="2"/>
      <c r="L590" s="2"/>
      <c r="M590" s="2"/>
      <c r="N590" s="5"/>
      <c r="O590" s="5"/>
      <c r="P590" s="5"/>
      <c r="Q590" s="5"/>
    </row>
    <row r="591" spans="1:17" ht="30" customHeight="1" x14ac:dyDescent="0.25">
      <c r="A591" s="2">
        <v>4590</v>
      </c>
      <c r="B591" s="3" t="str">
        <f>HYPERLINK("https://vanchan.yenbai.gov.vn/cac-xa-thi-tran/xa-suoi-quyen", "UBND Ủy ban nhân dân xã Suối Quyền tỉnh Yên Bái")</f>
        <v>UBND Ủy ban nhân dân xã Suối Quyền tỉnh Yên Bái</v>
      </c>
      <c r="C591" s="12" t="s">
        <v>228</v>
      </c>
      <c r="F591" s="5"/>
      <c r="G591" s="5"/>
      <c r="H591" s="5"/>
      <c r="I591" s="2"/>
      <c r="J591" s="2"/>
      <c r="K591" s="2"/>
      <c r="L591" s="2"/>
      <c r="M591" s="2"/>
      <c r="N591" s="5"/>
      <c r="O591" s="5"/>
      <c r="P591" s="5"/>
      <c r="Q591" s="5"/>
    </row>
    <row r="592" spans="1:17" ht="30" customHeight="1" x14ac:dyDescent="0.25">
      <c r="A592" s="2">
        <v>4591</v>
      </c>
      <c r="B592" s="3" t="s">
        <v>136</v>
      </c>
      <c r="C592" s="14" t="s">
        <v>1</v>
      </c>
      <c r="D592" s="13" t="s">
        <v>229</v>
      </c>
      <c r="F592" s="5"/>
      <c r="G592" s="5"/>
      <c r="H592" s="5"/>
      <c r="I592" s="2"/>
      <c r="J592" s="2"/>
      <c r="K592" s="2"/>
      <c r="L592" s="2"/>
      <c r="M592" s="2"/>
      <c r="N592" s="5"/>
      <c r="O592" s="5"/>
      <c r="P592" s="5"/>
      <c r="Q592" s="5"/>
    </row>
    <row r="593" spans="1:17" ht="30" customHeight="1" x14ac:dyDescent="0.25">
      <c r="A593" s="2">
        <v>4592</v>
      </c>
      <c r="B593" s="3" t="str">
        <f>HYPERLINK("https://vanchan.yenbai.gov.vn/cac-xa-thi-tran/xa-suoi-giang", "UBND Ủy ban nhân dân xã Suối Giàng tỉnh Yên Bái")</f>
        <v>UBND Ủy ban nhân dân xã Suối Giàng tỉnh Yên Bái</v>
      </c>
      <c r="C593" s="12" t="s">
        <v>228</v>
      </c>
      <c r="F593" s="5"/>
      <c r="G593" s="5"/>
      <c r="H593" s="5"/>
      <c r="I593" s="2"/>
      <c r="J593" s="2"/>
      <c r="K593" s="2"/>
      <c r="L593" s="2"/>
      <c r="M593" s="2"/>
      <c r="N593" s="5"/>
      <c r="O593" s="5"/>
      <c r="P593" s="5"/>
      <c r="Q593" s="5"/>
    </row>
    <row r="594" spans="1:17" ht="30" customHeight="1" x14ac:dyDescent="0.25">
      <c r="A594" s="2">
        <v>4593</v>
      </c>
      <c r="B594" s="1" t="str">
        <f>HYPERLINK("https://www.facebook.com/profile.php?id=100066937744237", "Công an xã Sơn A tỉnh Yên Bái")</f>
        <v>Công an xã Sơn A tỉnh Yên Bái</v>
      </c>
      <c r="C594" s="12" t="s">
        <v>228</v>
      </c>
      <c r="D594" s="13" t="s">
        <v>229</v>
      </c>
      <c r="F594" s="5"/>
      <c r="G594" s="5"/>
      <c r="H594" s="5"/>
      <c r="I594" s="2"/>
      <c r="J594" s="2"/>
      <c r="K594" s="2"/>
      <c r="L594" s="2"/>
      <c r="M594" s="2"/>
      <c r="N594" s="5"/>
      <c r="O594" s="5"/>
      <c r="P594" s="5"/>
      <c r="Q594" s="5"/>
    </row>
    <row r="595" spans="1:17" ht="30" customHeight="1" x14ac:dyDescent="0.25">
      <c r="A595" s="2">
        <v>4594</v>
      </c>
      <c r="B595" s="3" t="str">
        <f>HYPERLINK("https://nghialo.yenbai.gov.vn/xa-phuong/xa-son-a", "UBND Ủy ban nhân dân xã Sơn A tỉnh Yên Bái")</f>
        <v>UBND Ủy ban nhân dân xã Sơn A tỉnh Yên Bái</v>
      </c>
      <c r="C595" s="12" t="s">
        <v>228</v>
      </c>
      <c r="F595" s="5"/>
      <c r="G595" s="5"/>
      <c r="H595" s="5"/>
      <c r="I595" s="2"/>
      <c r="J595" s="2"/>
      <c r="K595" s="2"/>
      <c r="L595" s="2"/>
      <c r="M595" s="2"/>
      <c r="N595" s="5"/>
      <c r="O595" s="5"/>
      <c r="P595" s="5"/>
      <c r="Q595" s="5"/>
    </row>
    <row r="596" spans="1:17" ht="30" customHeight="1" x14ac:dyDescent="0.25">
      <c r="A596" s="2">
        <v>4595</v>
      </c>
      <c r="B596" s="1" t="str">
        <f>HYPERLINK("https://www.facebook.com/caxphunham", "Công an xã Phù Nham tỉnh Yên Bái")</f>
        <v>Công an xã Phù Nham tỉnh Yên Bái</v>
      </c>
      <c r="C596" s="12" t="s">
        <v>228</v>
      </c>
      <c r="D596" s="13" t="s">
        <v>229</v>
      </c>
      <c r="F596" s="5"/>
      <c r="G596" s="5"/>
      <c r="H596" s="5"/>
      <c r="I596" s="2"/>
      <c r="J596" s="2"/>
      <c r="K596" s="2"/>
      <c r="L596" s="2"/>
      <c r="M596" s="2"/>
      <c r="N596" s="5"/>
      <c r="O596" s="5"/>
      <c r="P596" s="5"/>
      <c r="Q596" s="5"/>
    </row>
    <row r="597" spans="1:17" ht="30" customHeight="1" x14ac:dyDescent="0.25">
      <c r="A597" s="2">
        <v>4596</v>
      </c>
      <c r="B597" s="3" t="str">
        <f>HYPERLINK("https://nghialo.yenbai.gov.vn/xa-phuong/xa-phu-nham", "UBND Ủy ban nhân dân xã Phù Nham tỉnh Yên Bái")</f>
        <v>UBND Ủy ban nhân dân xã Phù Nham tỉnh Yên Bái</v>
      </c>
      <c r="C597" s="12" t="s">
        <v>228</v>
      </c>
      <c r="F597" s="5"/>
      <c r="G597" s="5"/>
      <c r="H597" s="5"/>
      <c r="I597" s="2"/>
      <c r="J597" s="2"/>
      <c r="K597" s="2"/>
      <c r="L597" s="2"/>
      <c r="M597" s="2"/>
      <c r="N597" s="5"/>
      <c r="O597" s="5"/>
      <c r="P597" s="5"/>
      <c r="Q597" s="5"/>
    </row>
    <row r="598" spans="1:17" ht="30" customHeight="1" x14ac:dyDescent="0.25">
      <c r="A598" s="2">
        <v>4597</v>
      </c>
      <c r="B598" s="1" t="str">
        <f>HYPERLINK("https://www.facebook.com/caxnghiason", "Công an xã Nghĩa Sơn tỉnh Yên Bái")</f>
        <v>Công an xã Nghĩa Sơn tỉnh Yên Bái</v>
      </c>
      <c r="C598" s="12" t="s">
        <v>228</v>
      </c>
      <c r="D598" s="13" t="s">
        <v>229</v>
      </c>
      <c r="F598" s="5"/>
      <c r="G598" s="5"/>
      <c r="H598" s="5"/>
      <c r="I598" s="2"/>
      <c r="J598" s="2"/>
      <c r="K598" s="2"/>
      <c r="L598" s="2"/>
      <c r="M598" s="2"/>
      <c r="N598" s="5"/>
      <c r="O598" s="5"/>
      <c r="P598" s="5"/>
      <c r="Q598" s="5"/>
    </row>
    <row r="599" spans="1:17" ht="30" customHeight="1" x14ac:dyDescent="0.25">
      <c r="A599" s="2">
        <v>4598</v>
      </c>
      <c r="B599" s="3" t="str">
        <f>HYPERLINK("https://dichvucong.namdinh.gov.vn/portaldvc/KenhTin/dich-vu-cong-truc-tuyen.aspx?_dv=8D65FA8E-D4BC-B2EC-BE28-32404A48E66F", "UBND Ủy ban nhân dân xã Nghĩa Sơn tỉnh Yên Bái")</f>
        <v>UBND Ủy ban nhân dân xã Nghĩa Sơn tỉnh Yên Bái</v>
      </c>
      <c r="C599" s="12" t="s">
        <v>228</v>
      </c>
      <c r="F599" s="5"/>
      <c r="G599" s="5"/>
      <c r="H599" s="5"/>
      <c r="I599" s="2"/>
      <c r="J599" s="2"/>
      <c r="K599" s="2"/>
      <c r="L599" s="2"/>
      <c r="M599" s="2"/>
      <c r="N599" s="5"/>
      <c r="O599" s="5"/>
      <c r="P599" s="5"/>
      <c r="Q599" s="5"/>
    </row>
    <row r="600" spans="1:17" ht="30" customHeight="1" x14ac:dyDescent="0.25">
      <c r="A600" s="2">
        <v>4599</v>
      </c>
      <c r="B600" s="3" t="s">
        <v>137</v>
      </c>
      <c r="C600" s="14" t="s">
        <v>1</v>
      </c>
      <c r="D600" s="13" t="s">
        <v>229</v>
      </c>
      <c r="F600" s="5"/>
      <c r="G600" s="5"/>
      <c r="H600" s="5"/>
      <c r="I600" s="2"/>
      <c r="J600" s="2"/>
      <c r="K600" s="2"/>
      <c r="L600" s="2"/>
      <c r="M600" s="2"/>
      <c r="N600" s="5"/>
      <c r="O600" s="5"/>
      <c r="P600" s="5"/>
      <c r="Q600" s="5"/>
    </row>
    <row r="601" spans="1:17" ht="30" customHeight="1" x14ac:dyDescent="0.25">
      <c r="A601" s="2">
        <v>4600</v>
      </c>
      <c r="B601" s="3" t="str">
        <f>HYPERLINK("https://vanchan.yenbai.gov.vn/cac-xa-thi-tran/Xa-Suoi-Bu", "UBND Ủy ban nhân dân xã Suối Bu tỉnh Yên Bái")</f>
        <v>UBND Ủy ban nhân dân xã Suối Bu tỉnh Yên Bái</v>
      </c>
      <c r="C601" s="12" t="s">
        <v>228</v>
      </c>
      <c r="F601" s="5"/>
      <c r="G601" s="5"/>
      <c r="H601" s="5"/>
      <c r="I601" s="2"/>
      <c r="J601" s="2"/>
      <c r="K601" s="2"/>
      <c r="L601" s="2"/>
      <c r="M601" s="2"/>
      <c r="N601" s="5"/>
      <c r="O601" s="5"/>
      <c r="P601" s="5"/>
      <c r="Q601" s="5"/>
    </row>
    <row r="602" spans="1:17" ht="30" customHeight="1" x14ac:dyDescent="0.25">
      <c r="A602" s="2">
        <v>4601</v>
      </c>
      <c r="B602" s="1" t="str">
        <f>HYPERLINK("", "Công an xã Sơn Thịnh tỉnh Yên Bái")</f>
        <v>Công an xã Sơn Thịnh tỉnh Yên Bái</v>
      </c>
      <c r="C602" s="12" t="s">
        <v>228</v>
      </c>
      <c r="D602" s="13"/>
      <c r="F602" s="5"/>
      <c r="G602" s="5"/>
      <c r="H602" s="5"/>
      <c r="I602" s="2"/>
      <c r="J602" s="2"/>
      <c r="K602" s="2"/>
      <c r="L602" s="2"/>
      <c r="M602" s="2"/>
      <c r="N602" s="5"/>
      <c r="O602" s="5"/>
      <c r="P602" s="5"/>
      <c r="Q602" s="5"/>
    </row>
    <row r="603" spans="1:17" ht="30" customHeight="1" x14ac:dyDescent="0.25">
      <c r="A603" s="2">
        <v>4602</v>
      </c>
      <c r="B603" s="3" t="str">
        <f>HYPERLINK("https://vanchan.yenbai.gov.vn/cac-xa-thi-tran/xa-son-thinh", "UBND Ủy ban nhân dân xã Sơn Thịnh tỉnh Yên Bái")</f>
        <v>UBND Ủy ban nhân dân xã Sơn Thịnh tỉnh Yên Bái</v>
      </c>
      <c r="C603" s="12" t="s">
        <v>228</v>
      </c>
      <c r="F603" s="5"/>
      <c r="G603" s="5"/>
      <c r="H603" s="5"/>
      <c r="I603" s="2"/>
      <c r="J603" s="2"/>
      <c r="K603" s="2"/>
      <c r="L603" s="2"/>
      <c r="M603" s="2"/>
      <c r="N603" s="5"/>
      <c r="O603" s="5"/>
      <c r="P603" s="5"/>
      <c r="Q603" s="5"/>
    </row>
    <row r="604" spans="1:17" ht="30" customHeight="1" x14ac:dyDescent="0.25">
      <c r="A604" s="2">
        <v>4603</v>
      </c>
      <c r="B604" s="1" t="str">
        <f>HYPERLINK("https://www.facebook.com/nghialoonline", "Công an xã Thanh Lương tỉnh Yên Bái")</f>
        <v>Công an xã Thanh Lương tỉnh Yên Bái</v>
      </c>
      <c r="C604" s="12" t="s">
        <v>228</v>
      </c>
      <c r="D604" s="13" t="s">
        <v>229</v>
      </c>
      <c r="F604" s="5"/>
      <c r="G604" s="5"/>
      <c r="H604" s="5"/>
      <c r="I604" s="2"/>
      <c r="J604" s="2"/>
      <c r="K604" s="2"/>
      <c r="L604" s="2"/>
      <c r="M604" s="2"/>
      <c r="N604" s="5"/>
      <c r="O604" s="5"/>
      <c r="P604" s="5"/>
      <c r="Q604" s="5"/>
    </row>
    <row r="605" spans="1:17" ht="30" customHeight="1" x14ac:dyDescent="0.25">
      <c r="A605" s="2">
        <v>4604</v>
      </c>
      <c r="B605" s="3" t="str">
        <f>HYPERLINK("https://nghialo.yenbai.gov.vn/xa-phuong/xa-thanh-luong", "UBND Ủy ban nhân dân xã Thanh Lương tỉnh Yên Bái")</f>
        <v>UBND Ủy ban nhân dân xã Thanh Lương tỉnh Yên Bái</v>
      </c>
      <c r="C605" s="12" t="s">
        <v>228</v>
      </c>
      <c r="F605" s="5"/>
      <c r="G605" s="5"/>
      <c r="H605" s="5"/>
      <c r="I605" s="2"/>
      <c r="J605" s="2"/>
      <c r="K605" s="2"/>
      <c r="L605" s="2"/>
      <c r="M605" s="2"/>
      <c r="N605" s="5"/>
      <c r="O605" s="5"/>
      <c r="P605" s="5"/>
      <c r="Q605" s="5"/>
    </row>
    <row r="606" spans="1:17" ht="30" customHeight="1" x14ac:dyDescent="0.25">
      <c r="A606" s="2">
        <v>4605</v>
      </c>
      <c r="B606" s="1" t="str">
        <f>HYPERLINK("https://www.facebook.com/profile.php?id=100065484159318", "Công an xã Hạnh Sơn tỉnh Yên Bái")</f>
        <v>Công an xã Hạnh Sơn tỉnh Yên Bái</v>
      </c>
      <c r="C606" s="12" t="s">
        <v>228</v>
      </c>
      <c r="D606" s="13" t="s">
        <v>229</v>
      </c>
      <c r="F606" s="5"/>
      <c r="G606" s="5"/>
      <c r="H606" s="5"/>
      <c r="I606" s="2"/>
      <c r="J606" s="2"/>
      <c r="K606" s="2"/>
      <c r="L606" s="2"/>
      <c r="M606" s="2"/>
      <c r="N606" s="5"/>
      <c r="O606" s="5"/>
      <c r="P606" s="5"/>
      <c r="Q606" s="5"/>
    </row>
    <row r="607" spans="1:17" ht="30" customHeight="1" x14ac:dyDescent="0.25">
      <c r="A607" s="2">
        <v>4606</v>
      </c>
      <c r="B607" s="3" t="str">
        <f>HYPERLINK("https://nghialo.yenbai.gov.vn/xa-phuong/xa-hanh-son", "UBND Ủy ban nhân dân xã Hạnh Sơn tỉnh Yên Bái")</f>
        <v>UBND Ủy ban nhân dân xã Hạnh Sơn tỉnh Yên Bái</v>
      </c>
      <c r="C607" s="12" t="s">
        <v>228</v>
      </c>
      <c r="F607" s="5"/>
      <c r="G607" s="5"/>
      <c r="H607" s="5"/>
      <c r="I607" s="2"/>
      <c r="J607" s="2"/>
      <c r="K607" s="2"/>
      <c r="L607" s="2"/>
      <c r="M607" s="2"/>
      <c r="N607" s="5"/>
      <c r="O607" s="5"/>
      <c r="P607" s="5"/>
      <c r="Q607" s="5"/>
    </row>
    <row r="608" spans="1:17" ht="30" customHeight="1" x14ac:dyDescent="0.25">
      <c r="A608" s="2">
        <v>4607</v>
      </c>
      <c r="B608" s="1" t="str">
        <f>HYPERLINK("", "Công an xã Phúc Sơn tỉnh Yên Bái")</f>
        <v>Công an xã Phúc Sơn tỉnh Yên Bái</v>
      </c>
      <c r="C608" s="12" t="s">
        <v>228</v>
      </c>
      <c r="D608" s="13" t="s">
        <v>229</v>
      </c>
      <c r="F608" s="5"/>
      <c r="G608" s="5"/>
      <c r="H608" s="5"/>
      <c r="I608" s="2"/>
      <c r="J608" s="2"/>
      <c r="K608" s="2"/>
      <c r="L608" s="2"/>
      <c r="M608" s="2"/>
      <c r="N608" s="5"/>
      <c r="O608" s="5"/>
      <c r="P608" s="5"/>
      <c r="Q608" s="5"/>
    </row>
    <row r="609" spans="1:17" ht="30" customHeight="1" x14ac:dyDescent="0.25">
      <c r="A609" s="2">
        <v>4608</v>
      </c>
      <c r="B609" s="3" t="str">
        <f>HYPERLINK("https://nghialo.yenbai.gov.vn/xa-phuong/xa-phuc-son", "UBND Ủy ban nhân dân xã Phúc Sơn tỉnh Yên Bái")</f>
        <v>UBND Ủy ban nhân dân xã Phúc Sơn tỉnh Yên Bái</v>
      </c>
      <c r="C609" s="12" t="s">
        <v>228</v>
      </c>
      <c r="F609" s="5"/>
      <c r="G609" s="5"/>
      <c r="H609" s="5"/>
      <c r="I609" s="2"/>
      <c r="J609" s="2"/>
      <c r="K609" s="2"/>
      <c r="L609" s="2"/>
      <c r="M609" s="2"/>
      <c r="N609" s="5"/>
      <c r="O609" s="5"/>
      <c r="P609" s="5"/>
      <c r="Q609" s="5"/>
    </row>
    <row r="610" spans="1:17" ht="30" customHeight="1" x14ac:dyDescent="0.25">
      <c r="A610" s="2">
        <v>4609</v>
      </c>
      <c r="B610" s="1" t="str">
        <f>HYPERLINK("", "Công an xã Thạch Lương tỉnh Yên Bái")</f>
        <v>Công an xã Thạch Lương tỉnh Yên Bái</v>
      </c>
      <c r="C610" s="12" t="s">
        <v>228</v>
      </c>
      <c r="D610" s="13" t="s">
        <v>229</v>
      </c>
      <c r="F610" s="5"/>
      <c r="G610" s="5"/>
      <c r="H610" s="5"/>
      <c r="I610" s="2"/>
      <c r="J610" s="2"/>
      <c r="K610" s="2"/>
      <c r="L610" s="2"/>
      <c r="M610" s="2"/>
      <c r="N610" s="5"/>
      <c r="O610" s="5"/>
      <c r="P610" s="5"/>
      <c r="Q610" s="5"/>
    </row>
    <row r="611" spans="1:17" ht="30" customHeight="1" x14ac:dyDescent="0.25">
      <c r="A611" s="2">
        <v>4610</v>
      </c>
      <c r="B611" s="3" t="str">
        <f>HYPERLINK("https://nghialo.yenbai.gov.vn/xa-phuong/xa-thach-luong", "UBND Ủy ban nhân dân xã Thạch Lương tỉnh Yên Bái")</f>
        <v>UBND Ủy ban nhân dân xã Thạch Lương tỉnh Yên Bái</v>
      </c>
      <c r="C611" s="12" t="s">
        <v>228</v>
      </c>
      <c r="F611" s="5"/>
      <c r="G611" s="5"/>
      <c r="H611" s="5"/>
      <c r="I611" s="2"/>
      <c r="J611" s="2"/>
      <c r="K611" s="2"/>
      <c r="L611" s="2"/>
      <c r="M611" s="2"/>
      <c r="N611" s="5"/>
      <c r="O611" s="5"/>
      <c r="P611" s="5"/>
      <c r="Q611" s="5"/>
    </row>
    <row r="612" spans="1:17" ht="30" customHeight="1" x14ac:dyDescent="0.25">
      <c r="A612" s="2">
        <v>4611</v>
      </c>
      <c r="B612" s="1" t="str">
        <f>HYPERLINK("https://www.facebook.com/profile.php?id=100072112368916", "Công an xã Đại Lịch tỉnh Yên Bái")</f>
        <v>Công an xã Đại Lịch tỉnh Yên Bái</v>
      </c>
      <c r="C612" s="12" t="s">
        <v>228</v>
      </c>
      <c r="D612" s="13" t="s">
        <v>229</v>
      </c>
      <c r="F612" s="5"/>
      <c r="G612" s="5"/>
      <c r="H612" s="5"/>
      <c r="I612" s="2"/>
      <c r="J612" s="2"/>
      <c r="K612" s="2"/>
      <c r="L612" s="2"/>
      <c r="M612" s="2"/>
      <c r="N612" s="5"/>
      <c r="O612" s="5"/>
      <c r="P612" s="5"/>
      <c r="Q612" s="5"/>
    </row>
    <row r="613" spans="1:17" ht="30" customHeight="1" x14ac:dyDescent="0.25">
      <c r="A613" s="2">
        <v>4612</v>
      </c>
      <c r="B613" s="3" t="str">
        <f>HYPERLINK("https://www.yenbai.gov.vn/noidung/tintuc/Pages/gioi-thieu-chi-tiet.aspx?ItemID=115&amp;l=Ditichcaptinh&amp;lv=4", "UBND Ủy ban nhân dân xã Đại Lịch tỉnh Yên Bái")</f>
        <v>UBND Ủy ban nhân dân xã Đại Lịch tỉnh Yên Bái</v>
      </c>
      <c r="C613" s="12" t="s">
        <v>228</v>
      </c>
      <c r="F613" s="5"/>
      <c r="G613" s="5"/>
      <c r="H613" s="5"/>
      <c r="I613" s="2"/>
      <c r="J613" s="2"/>
      <c r="K613" s="2"/>
      <c r="L613" s="2"/>
      <c r="M613" s="2"/>
      <c r="N613" s="5"/>
      <c r="O613" s="5"/>
      <c r="P613" s="5"/>
      <c r="Q613" s="5"/>
    </row>
    <row r="614" spans="1:17" ht="30" customHeight="1" x14ac:dyDescent="0.25">
      <c r="A614" s="2">
        <v>4613</v>
      </c>
      <c r="B614" s="3" t="s">
        <v>138</v>
      </c>
      <c r="C614" s="14" t="s">
        <v>1</v>
      </c>
      <c r="D614" s="13" t="s">
        <v>229</v>
      </c>
      <c r="F614" s="5"/>
      <c r="G614" s="5"/>
      <c r="H614" s="5"/>
      <c r="I614" s="2"/>
      <c r="J614" s="2"/>
      <c r="K614" s="2"/>
      <c r="L614" s="2"/>
      <c r="M614" s="2"/>
      <c r="N614" s="5"/>
      <c r="O614" s="5"/>
      <c r="P614" s="5"/>
      <c r="Q614" s="5"/>
    </row>
    <row r="615" spans="1:17" ht="30" customHeight="1" x14ac:dyDescent="0.25">
      <c r="A615" s="2">
        <v>4614</v>
      </c>
      <c r="B615" s="3" t="str">
        <f>HYPERLINK("https://vanchan.yenbai.gov.vn/cac-xa-thi-tran/xa-dong-khe", "UBND Ủy ban nhân dân xã Đồng Khê tỉnh Yên Bái")</f>
        <v>UBND Ủy ban nhân dân xã Đồng Khê tỉnh Yên Bái</v>
      </c>
      <c r="C615" s="12" t="s">
        <v>228</v>
      </c>
      <c r="F615" s="5"/>
      <c r="G615" s="5"/>
      <c r="H615" s="5"/>
      <c r="I615" s="2"/>
      <c r="J615" s="2"/>
      <c r="K615" s="2"/>
      <c r="L615" s="2"/>
      <c r="M615" s="2"/>
      <c r="N615" s="5"/>
      <c r="O615" s="5"/>
      <c r="P615" s="5"/>
      <c r="Q615" s="5"/>
    </row>
    <row r="616" spans="1:17" ht="30" customHeight="1" x14ac:dyDescent="0.25">
      <c r="A616" s="2">
        <v>4615</v>
      </c>
      <c r="B616" s="1" t="str">
        <f>HYPERLINK("https://www.facebook.com/profile.php?id=100063712560146", "Công an xã Cát Thịnh tỉnh Yên Bái")</f>
        <v>Công an xã Cát Thịnh tỉnh Yên Bái</v>
      </c>
      <c r="C616" s="12" t="s">
        <v>228</v>
      </c>
      <c r="D616" s="13" t="s">
        <v>229</v>
      </c>
      <c r="F616" s="5"/>
      <c r="G616" s="5"/>
      <c r="H616" s="5"/>
      <c r="I616" s="2"/>
      <c r="J616" s="2"/>
      <c r="K616" s="2"/>
      <c r="L616" s="2"/>
      <c r="M616" s="2"/>
      <c r="N616" s="5"/>
      <c r="O616" s="5"/>
      <c r="P616" s="5"/>
      <c r="Q616" s="5"/>
    </row>
    <row r="617" spans="1:17" ht="30" customHeight="1" x14ac:dyDescent="0.25">
      <c r="A617" s="2">
        <v>4616</v>
      </c>
      <c r="B617" s="3" t="str">
        <f>HYPERLINK("https://vanchan.yenbai.gov.vn/cac-xa-thi-tran/xa-cat-thinh", "UBND Ủy ban nhân dân xã Cát Thịnh tỉnh Yên Bái")</f>
        <v>UBND Ủy ban nhân dân xã Cát Thịnh tỉnh Yên Bái</v>
      </c>
      <c r="C617" s="12" t="s">
        <v>228</v>
      </c>
      <c r="F617" s="5"/>
      <c r="G617" s="5"/>
      <c r="H617" s="5"/>
      <c r="I617" s="2"/>
      <c r="J617" s="2"/>
      <c r="K617" s="2"/>
      <c r="L617" s="2"/>
      <c r="M617" s="2"/>
      <c r="N617" s="5"/>
      <c r="O617" s="5"/>
      <c r="P617" s="5"/>
      <c r="Q617" s="5"/>
    </row>
    <row r="618" spans="1:17" ht="30" customHeight="1" x14ac:dyDescent="0.25">
      <c r="A618" s="2">
        <v>4617</v>
      </c>
      <c r="B618" s="3" t="str">
        <f>HYPERLINK("https://www.facebook.com/conganxatanthinh/", "Công an xã Tân Thịnh tỉnh Yên Bái")</f>
        <v>Công an xã Tân Thịnh tỉnh Yên Bái</v>
      </c>
      <c r="C618" s="12" t="s">
        <v>228</v>
      </c>
      <c r="D618" s="13" t="s">
        <v>229</v>
      </c>
      <c r="F618" s="5"/>
      <c r="G618" s="5"/>
      <c r="H618" s="5"/>
      <c r="I618" s="2"/>
      <c r="J618" s="2"/>
      <c r="K618" s="2"/>
      <c r="L618" s="2"/>
      <c r="M618" s="2"/>
      <c r="N618" s="5"/>
      <c r="O618" s="5"/>
      <c r="P618" s="5"/>
      <c r="Q618" s="5"/>
    </row>
    <row r="619" spans="1:17" ht="30" customHeight="1" x14ac:dyDescent="0.25">
      <c r="A619" s="2">
        <v>4618</v>
      </c>
      <c r="B619" s="3" t="str">
        <f>HYPERLINK("https://hoilhpn.yenbai.gov.vn/noidung/tintuc/Pages/chi-tiet-tin-tuc.aspx?ItemID=458&amp;l=Tinhoatdong&amp;lv=5", "UBND Ủy ban nhân dân xã Tân Thịnh tỉnh Yên Bái")</f>
        <v>UBND Ủy ban nhân dân xã Tân Thịnh tỉnh Yên Bái</v>
      </c>
      <c r="C619" s="12" t="s">
        <v>228</v>
      </c>
      <c r="F619" s="5"/>
      <c r="G619" s="5"/>
      <c r="H619" s="5"/>
      <c r="I619" s="2"/>
      <c r="J619" s="2"/>
      <c r="K619" s="2"/>
      <c r="L619" s="2"/>
      <c r="M619" s="2"/>
      <c r="N619" s="5"/>
      <c r="O619" s="5"/>
      <c r="P619" s="5"/>
      <c r="Q619" s="5"/>
    </row>
    <row r="620" spans="1:17" ht="30" customHeight="1" x14ac:dyDescent="0.25">
      <c r="A620" s="2">
        <v>4619</v>
      </c>
      <c r="B620" s="3" t="s">
        <v>139</v>
      </c>
      <c r="C620" s="14" t="s">
        <v>1</v>
      </c>
      <c r="D620" s="13" t="s">
        <v>229</v>
      </c>
      <c r="F620" s="5"/>
      <c r="G620" s="5"/>
      <c r="H620" s="5"/>
      <c r="I620" s="2"/>
      <c r="J620" s="2"/>
      <c r="K620" s="2"/>
      <c r="L620" s="2"/>
      <c r="M620" s="2"/>
      <c r="N620" s="5"/>
      <c r="O620" s="5"/>
      <c r="P620" s="5"/>
      <c r="Q620" s="5"/>
    </row>
    <row r="621" spans="1:17" ht="30" customHeight="1" x14ac:dyDescent="0.25">
      <c r="A621" s="2">
        <v>4620</v>
      </c>
      <c r="B621" s="3" t="str">
        <f>HYPERLINK("https://vanchan.yenbai.gov.vn/cac-xa-thi-tran/xa-chan-thinh", "UBND Ủy ban nhân dân xã Chấn Thịnh tỉnh Yên Bái")</f>
        <v>UBND Ủy ban nhân dân xã Chấn Thịnh tỉnh Yên Bái</v>
      </c>
      <c r="C621" s="12" t="s">
        <v>228</v>
      </c>
      <c r="F621" s="5"/>
      <c r="G621" s="5"/>
      <c r="H621" s="5"/>
      <c r="I621" s="2"/>
      <c r="J621" s="2"/>
      <c r="K621" s="2"/>
      <c r="L621" s="2"/>
      <c r="M621" s="2"/>
      <c r="N621" s="5"/>
      <c r="O621" s="5"/>
      <c r="P621" s="5"/>
      <c r="Q621" s="5"/>
    </row>
    <row r="622" spans="1:17" ht="30" customHeight="1" x14ac:dyDescent="0.25">
      <c r="A622" s="2">
        <v>4621</v>
      </c>
      <c r="B622" s="3" t="str">
        <f>HYPERLINK("https://www.facebook.com/p/C%C3%B4ng-an-x%C3%A3-B%C3%ACnh-Thu%E1%BA%ADn-huy%E1%BB%87n-V%C4%83n-Ch%E1%BA%A5n-t%E1%BB%89nh-Y%C3%AAn-B%C3%A1i-100065198263393/", "Công an xã Bình Thuận tỉnh Yên Bái")</f>
        <v>Công an xã Bình Thuận tỉnh Yên Bái</v>
      </c>
      <c r="C622" s="12" t="s">
        <v>228</v>
      </c>
      <c r="D622" s="13"/>
      <c r="F622" s="5"/>
      <c r="G622" s="5"/>
      <c r="H622" s="5"/>
      <c r="I622" s="2"/>
      <c r="J622" s="2"/>
      <c r="K622" s="2"/>
      <c r="L622" s="2"/>
      <c r="M622" s="2"/>
      <c r="N622" s="5"/>
      <c r="O622" s="5"/>
      <c r="P622" s="5"/>
      <c r="Q622" s="5"/>
    </row>
    <row r="623" spans="1:17" ht="30" customHeight="1" x14ac:dyDescent="0.25">
      <c r="A623" s="2">
        <v>4622</v>
      </c>
      <c r="B623" s="3" t="str">
        <f>HYPERLINK("https://bandantoc.yenbai.gov.vn/noidung/tintuc/Pages/chi-tiet-tin-tuc.aspx?ItemID=199&amp;l=Tinhoatdong&amp;lv=4", "UBND Ủy ban nhân dân xã Bình Thuận tỉnh Yên Bái")</f>
        <v>UBND Ủy ban nhân dân xã Bình Thuận tỉnh Yên Bái</v>
      </c>
      <c r="C623" s="12" t="s">
        <v>228</v>
      </c>
      <c r="F623" s="5"/>
      <c r="G623" s="5"/>
      <c r="H623" s="5"/>
      <c r="I623" s="2"/>
      <c r="J623" s="2"/>
      <c r="K623" s="2"/>
      <c r="L623" s="2"/>
      <c r="M623" s="2"/>
      <c r="N623" s="5"/>
      <c r="O623" s="5"/>
      <c r="P623" s="5"/>
      <c r="Q623" s="5"/>
    </row>
    <row r="624" spans="1:17" ht="30" customHeight="1" x14ac:dyDescent="0.25">
      <c r="A624" s="2">
        <v>4623</v>
      </c>
      <c r="B624" s="3" t="str">
        <f>HYPERLINK("https://www.facebook.com/CAXTBL/?locale=vi_VN", "Công an xã Thượng Bằng La tỉnh Yên Bái")</f>
        <v>Công an xã Thượng Bằng La tỉnh Yên Bái</v>
      </c>
      <c r="C624" s="12" t="s">
        <v>228</v>
      </c>
      <c r="D624" s="13" t="s">
        <v>229</v>
      </c>
      <c r="F624" s="5"/>
      <c r="G624" s="5"/>
      <c r="H624" s="5"/>
      <c r="I624" s="2"/>
      <c r="J624" s="2"/>
      <c r="K624" s="2"/>
      <c r="L624" s="2"/>
      <c r="M624" s="2"/>
      <c r="N624" s="5"/>
      <c r="O624" s="5"/>
      <c r="P624" s="5"/>
      <c r="Q624" s="5"/>
    </row>
    <row r="625" spans="1:17" ht="30" customHeight="1" x14ac:dyDescent="0.25">
      <c r="A625" s="2">
        <v>4624</v>
      </c>
      <c r="B625" s="3" t="str">
        <f>HYPERLINK("https://vanchan.yenbai.gov.vn/cac-xa-thi-tran/xa-thuong-bang-la", "UBND Ủy ban nhân dân xã Thượng Bằng La tỉnh Yên Bái")</f>
        <v>UBND Ủy ban nhân dân xã Thượng Bằng La tỉnh Yên Bái</v>
      </c>
      <c r="C625" s="12" t="s">
        <v>228</v>
      </c>
      <c r="F625" s="5"/>
      <c r="G625" s="5"/>
      <c r="H625" s="5"/>
      <c r="I625" s="2"/>
      <c r="J625" s="2"/>
      <c r="K625" s="2"/>
      <c r="L625" s="2"/>
      <c r="M625" s="2"/>
      <c r="N625" s="5"/>
      <c r="O625" s="5"/>
      <c r="P625" s="5"/>
      <c r="Q625" s="5"/>
    </row>
    <row r="626" spans="1:17" ht="30" customHeight="1" x14ac:dyDescent="0.25">
      <c r="A626" s="2">
        <v>4625</v>
      </c>
      <c r="B626" s="3" t="s">
        <v>140</v>
      </c>
      <c r="C626" s="14" t="s">
        <v>1</v>
      </c>
      <c r="D626" s="13" t="s">
        <v>229</v>
      </c>
      <c r="F626" s="5"/>
      <c r="G626" s="5"/>
      <c r="H626" s="5"/>
      <c r="I626" s="2"/>
      <c r="J626" s="2"/>
      <c r="K626" s="2"/>
      <c r="L626" s="2"/>
      <c r="M626" s="2"/>
      <c r="N626" s="5"/>
      <c r="O626" s="5"/>
      <c r="P626" s="5"/>
      <c r="Q626" s="5"/>
    </row>
    <row r="627" spans="1:17" ht="30" customHeight="1" x14ac:dyDescent="0.25">
      <c r="A627" s="2">
        <v>4626</v>
      </c>
      <c r="B627" s="3" t="str">
        <f>HYPERLINK("https://tranyen.yenbai.gov.vn/xa-thi-tran/xa-minh-quan", "UBND Ủy ban nhân dân xã Minh An tỉnh Yên Bái")</f>
        <v>UBND Ủy ban nhân dân xã Minh An tỉnh Yên Bái</v>
      </c>
      <c r="C627" s="12" t="s">
        <v>228</v>
      </c>
      <c r="F627" s="5"/>
      <c r="G627" s="5"/>
      <c r="H627" s="5"/>
      <c r="I627" s="2"/>
      <c r="J627" s="2"/>
      <c r="K627" s="2"/>
      <c r="L627" s="2"/>
      <c r="M627" s="2"/>
      <c r="N627" s="5"/>
      <c r="O627" s="5"/>
      <c r="P627" s="5"/>
      <c r="Q627" s="5"/>
    </row>
    <row r="628" spans="1:17" ht="30" customHeight="1" x14ac:dyDescent="0.25">
      <c r="A628" s="2">
        <v>4627</v>
      </c>
      <c r="B628" s="3" t="str">
        <f>HYPERLINK("https://www.facebook.com/100064909396771", "Công an xã Nghĩa Tâm tỉnh Yên Bái")</f>
        <v>Công an xã Nghĩa Tâm tỉnh Yên Bái</v>
      </c>
      <c r="C628" s="12" t="s">
        <v>228</v>
      </c>
      <c r="D628" s="13" t="s">
        <v>229</v>
      </c>
      <c r="F628" s="5"/>
      <c r="G628" s="5"/>
      <c r="H628" s="5"/>
      <c r="I628" s="2"/>
      <c r="J628" s="2"/>
      <c r="K628" s="2"/>
      <c r="L628" s="2"/>
      <c r="M628" s="2"/>
      <c r="N628" s="5"/>
      <c r="O628" s="5"/>
      <c r="P628" s="5"/>
      <c r="Q628" s="5"/>
    </row>
    <row r="629" spans="1:17" ht="30" customHeight="1" x14ac:dyDescent="0.25">
      <c r="A629" s="2">
        <v>4628</v>
      </c>
      <c r="B629" s="3" t="str">
        <f>HYPERLINK("https://nghialo.yenbai.gov.vn/", "UBND Ủy ban nhân dân xã Nghĩa Tâm tỉnh Yên Bái")</f>
        <v>UBND Ủy ban nhân dân xã Nghĩa Tâm tỉnh Yên Bái</v>
      </c>
      <c r="C629" s="12" t="s">
        <v>228</v>
      </c>
      <c r="F629" s="5"/>
      <c r="G629" s="5"/>
      <c r="H629" s="5"/>
      <c r="I629" s="2"/>
      <c r="J629" s="2"/>
      <c r="K629" s="2"/>
      <c r="L629" s="2"/>
      <c r="M629" s="2"/>
      <c r="N629" s="5"/>
      <c r="O629" s="5"/>
      <c r="P629" s="5"/>
      <c r="Q629" s="5"/>
    </row>
    <row r="630" spans="1:17" ht="30" customHeight="1" x14ac:dyDescent="0.25">
      <c r="A630" s="2">
        <v>4629</v>
      </c>
      <c r="B630" s="1" t="str">
        <f>HYPERLINK("", "Công an xã Văn Lãng tỉnh Yên Bái")</f>
        <v>Công an xã Văn Lãng tỉnh Yên Bái</v>
      </c>
      <c r="C630" s="12" t="s">
        <v>228</v>
      </c>
      <c r="D630" s="13"/>
      <c r="F630" s="5"/>
      <c r="G630" s="5"/>
      <c r="H630" s="5"/>
      <c r="I630" s="2"/>
      <c r="J630" s="2"/>
      <c r="K630" s="2"/>
      <c r="L630" s="2"/>
      <c r="M630" s="2"/>
      <c r="N630" s="5"/>
      <c r="O630" s="5"/>
      <c r="P630" s="5"/>
      <c r="Q630" s="5"/>
    </row>
    <row r="631" spans="1:17" ht="30" customHeight="1" x14ac:dyDescent="0.25">
      <c r="A631" s="2">
        <v>4630</v>
      </c>
      <c r="B631" s="3" t="str">
        <f>HYPERLINK("https://yenbinh.yenbai.gov.vn/Articles/view/?Userkey=Di-tich-Lich-su-van-hoa-Chua-Van-Lang-Chua-Nga-Hai-&amp;Category=GFQ2MPBN3HBYDWD6", "UBND Ủy ban nhân dân xã Văn Lãng tỉnh Yên Bái")</f>
        <v>UBND Ủy ban nhân dân xã Văn Lãng tỉnh Yên Bái</v>
      </c>
      <c r="C631" s="12" t="s">
        <v>228</v>
      </c>
      <c r="F631" s="5"/>
      <c r="G631" s="5"/>
      <c r="H631" s="5"/>
      <c r="I631" s="2"/>
      <c r="J631" s="2"/>
      <c r="K631" s="2"/>
      <c r="L631" s="2"/>
      <c r="M631" s="2"/>
      <c r="N631" s="5"/>
      <c r="O631" s="5"/>
      <c r="P631" s="5"/>
      <c r="Q631" s="5"/>
    </row>
    <row r="632" spans="1:17" ht="30" customHeight="1" x14ac:dyDescent="0.25">
      <c r="A632" s="2">
        <v>4631</v>
      </c>
      <c r="B632" s="3" t="str">
        <f>HYPERLINK("https://www.facebook.com/p/C%C3%B4ng-an-th%E1%BB%8B-tr%E1%BA%A5n-Y%C3%AAn-B%C3%ACnh-100066717932065/", "Công an thị trấn Yên Bình tỉnh Yên Bái")</f>
        <v>Công an thị trấn Yên Bình tỉnh Yên Bái</v>
      </c>
      <c r="C632" s="12" t="s">
        <v>228</v>
      </c>
      <c r="D632" s="13" t="s">
        <v>229</v>
      </c>
      <c r="F632" s="5"/>
      <c r="G632" s="5"/>
      <c r="H632" s="5"/>
      <c r="I632" s="2"/>
      <c r="J632" s="2"/>
      <c r="K632" s="2"/>
      <c r="L632" s="2"/>
      <c r="M632" s="2"/>
      <c r="N632" s="5"/>
      <c r="O632" s="5"/>
      <c r="P632" s="5"/>
      <c r="Q632" s="5"/>
    </row>
    <row r="633" spans="1:17" ht="30" customHeight="1" x14ac:dyDescent="0.25">
      <c r="A633" s="2">
        <v>4632</v>
      </c>
      <c r="B633" s="3" t="str">
        <f>HYPERLINK("https://yenbinh.yenbai.gov.vn/", "UBND Ủy ban nhân dân thị trấn Yên Bình tỉnh Yên Bái")</f>
        <v>UBND Ủy ban nhân dân thị trấn Yên Bình tỉnh Yên Bái</v>
      </c>
      <c r="C633" s="12" t="s">
        <v>228</v>
      </c>
      <c r="F633" s="5"/>
      <c r="G633" s="5"/>
      <c r="H633" s="5"/>
      <c r="I633" s="2"/>
      <c r="J633" s="2"/>
      <c r="K633" s="2"/>
      <c r="L633" s="2"/>
      <c r="M633" s="2"/>
      <c r="N633" s="5"/>
      <c r="O633" s="5"/>
      <c r="P633" s="5"/>
      <c r="Q633" s="5"/>
    </row>
    <row r="634" spans="1:17" ht="30" customHeight="1" x14ac:dyDescent="0.25">
      <c r="A634" s="2">
        <v>4633</v>
      </c>
      <c r="B634" s="3" t="str">
        <f>HYPERLINK("https://www.facebook.com/p/Tu%E1%BB%95i-tr%E1%BA%BB-C%C3%B4ng-an-Ngh%C4%A9a-L%E1%BB%99-100081887170070/", "Công an thị trấn Thác Bà tỉnh Yên Bái")</f>
        <v>Công an thị trấn Thác Bà tỉnh Yên Bái</v>
      </c>
      <c r="C634" s="12" t="s">
        <v>228</v>
      </c>
      <c r="D634" s="13" t="s">
        <v>229</v>
      </c>
      <c r="F634" s="5"/>
      <c r="G634" s="5"/>
      <c r="H634" s="5"/>
      <c r="I634" s="2"/>
      <c r="J634" s="2"/>
      <c r="K634" s="2"/>
      <c r="L634" s="2"/>
      <c r="M634" s="2"/>
      <c r="N634" s="5"/>
      <c r="O634" s="5"/>
      <c r="P634" s="5"/>
      <c r="Q634" s="5"/>
    </row>
    <row r="635" spans="1:17" ht="30" customHeight="1" x14ac:dyDescent="0.25">
      <c r="A635" s="2">
        <v>4634</v>
      </c>
      <c r="B635" s="3" t="str">
        <f>HYPERLINK("https://yenbinh.yenbai.gov.vn/Articles/one/Thong-tin-thi-tran-Thac-Ba", "UBND Ủy ban nhân dân thị trấn Thác Bà tỉnh Yên Bái")</f>
        <v>UBND Ủy ban nhân dân thị trấn Thác Bà tỉnh Yên Bái</v>
      </c>
      <c r="C635" s="12" t="s">
        <v>228</v>
      </c>
      <c r="F635" s="5"/>
      <c r="G635" s="5"/>
      <c r="H635" s="5"/>
      <c r="I635" s="2"/>
      <c r="J635" s="2"/>
      <c r="K635" s="2"/>
      <c r="L635" s="2"/>
      <c r="M635" s="2"/>
      <c r="N635" s="5"/>
      <c r="O635" s="5"/>
      <c r="P635" s="5"/>
      <c r="Q635" s="5"/>
    </row>
    <row r="636" spans="1:17" ht="30" customHeight="1" x14ac:dyDescent="0.25">
      <c r="A636" s="2">
        <v>4635</v>
      </c>
      <c r="B636" s="3" t="s">
        <v>141</v>
      </c>
      <c r="C636" s="14" t="s">
        <v>1</v>
      </c>
      <c r="D636" s="13" t="s">
        <v>229</v>
      </c>
      <c r="F636" s="5"/>
      <c r="G636" s="5"/>
      <c r="H636" s="5"/>
      <c r="I636" s="2"/>
      <c r="J636" s="2"/>
      <c r="K636" s="2"/>
      <c r="L636" s="2"/>
      <c r="M636" s="2"/>
      <c r="N636" s="5"/>
      <c r="O636" s="5"/>
      <c r="P636" s="5"/>
      <c r="Q636" s="5"/>
    </row>
    <row r="637" spans="1:17" ht="30" customHeight="1" x14ac:dyDescent="0.25">
      <c r="A637" s="2">
        <v>4636</v>
      </c>
      <c r="B637" s="3" t="str">
        <f>HYPERLINK("https://yenbinh.yenbai.gov.vn/Articles/one/Thong-tin-xa-Xuan-Long", "UBND Ủy ban nhân dân xã Xuân Long tỉnh Yên Bái")</f>
        <v>UBND Ủy ban nhân dân xã Xuân Long tỉnh Yên Bái</v>
      </c>
      <c r="C637" s="12" t="s">
        <v>228</v>
      </c>
      <c r="F637" s="5"/>
      <c r="G637" s="5"/>
      <c r="H637" s="5"/>
      <c r="I637" s="2"/>
      <c r="J637" s="2"/>
      <c r="K637" s="2"/>
      <c r="L637" s="2"/>
      <c r="M637" s="2"/>
      <c r="N637" s="5"/>
      <c r="O637" s="5"/>
      <c r="P637" s="5"/>
      <c r="Q637" s="5"/>
    </row>
    <row r="638" spans="1:17" ht="30" customHeight="1" x14ac:dyDescent="0.25">
      <c r="A638" s="2">
        <v>4637</v>
      </c>
      <c r="B638" s="3" t="s">
        <v>142</v>
      </c>
      <c r="C638" s="14" t="s">
        <v>1</v>
      </c>
      <c r="D638" s="13"/>
      <c r="F638" s="5"/>
      <c r="G638" s="5"/>
      <c r="H638" s="5"/>
      <c r="I638" s="2"/>
      <c r="J638" s="2"/>
      <c r="K638" s="2"/>
      <c r="L638" s="2"/>
      <c r="M638" s="2"/>
      <c r="N638" s="5"/>
      <c r="O638" s="5"/>
      <c r="P638" s="5"/>
      <c r="Q638" s="5"/>
    </row>
    <row r="639" spans="1:17" ht="30" customHeight="1" x14ac:dyDescent="0.25">
      <c r="A639" s="2">
        <v>4638</v>
      </c>
      <c r="B639" s="3" t="str">
        <f>HYPERLINK("https://yenbinh.yenbai.gov.vn/dev~HuyenYenBinh/Articles/view/?UserKey=Huyen-Yen-Binh-to-chuc-Le-cong-bo-Nghi-quyet-cua-Uy-ban-Thuong-vu-Quoc-hoi-ve-viec-sap-nha&amp;Category=GTCJ76WEHHR33MNU", "UBND Ủy ban nhân dân xã Tích Cốc tỉnh Yên Bái")</f>
        <v>UBND Ủy ban nhân dân xã Tích Cốc tỉnh Yên Bái</v>
      </c>
      <c r="C639" s="12" t="s">
        <v>228</v>
      </c>
      <c r="F639" s="5"/>
      <c r="G639" s="5"/>
      <c r="H639" s="5"/>
      <c r="I639" s="2"/>
      <c r="J639" s="2"/>
      <c r="K639" s="2"/>
      <c r="L639" s="2"/>
      <c r="M639" s="2"/>
      <c r="N639" s="5"/>
      <c r="O639" s="5"/>
      <c r="P639" s="5"/>
      <c r="Q639" s="5"/>
    </row>
    <row r="640" spans="1:17" ht="30" customHeight="1" x14ac:dyDescent="0.25">
      <c r="A640" s="2">
        <v>4639</v>
      </c>
      <c r="B640" s="3" t="str">
        <f>HYPERLINK("https://www.facebook.com/conganxacamnhan/", "Công an xã Cảm Nhân tỉnh Yên Bái")</f>
        <v>Công an xã Cảm Nhân tỉnh Yên Bái</v>
      </c>
      <c r="C640" s="12" t="s">
        <v>228</v>
      </c>
      <c r="D640" s="13" t="s">
        <v>229</v>
      </c>
      <c r="F640" s="5"/>
      <c r="G640" s="5"/>
      <c r="H640" s="5"/>
      <c r="I640" s="2"/>
      <c r="J640" s="2"/>
      <c r="K640" s="2"/>
      <c r="L640" s="2"/>
      <c r="M640" s="2"/>
      <c r="N640" s="5"/>
      <c r="O640" s="5"/>
      <c r="P640" s="5"/>
      <c r="Q640" s="5"/>
    </row>
    <row r="641" spans="1:17" ht="30" customHeight="1" x14ac:dyDescent="0.25">
      <c r="A641" s="2">
        <v>4640</v>
      </c>
      <c r="B641" s="3" t="str">
        <f>HYPERLINK("https://yenbinh.yenbai.gov.vn/Articles/one/Thong-tin-xa-Cam-Nhan", "UBND Ủy ban nhân dân xã Cảm Nhân tỉnh Yên Bái")</f>
        <v>UBND Ủy ban nhân dân xã Cảm Nhân tỉnh Yên Bái</v>
      </c>
      <c r="C641" s="12" t="s">
        <v>228</v>
      </c>
      <c r="F641" s="5"/>
      <c r="G641" s="5"/>
      <c r="H641" s="5"/>
      <c r="I641" s="2"/>
      <c r="J641" s="2"/>
      <c r="K641" s="2"/>
      <c r="L641" s="2"/>
      <c r="M641" s="2"/>
      <c r="N641" s="5"/>
      <c r="O641" s="5"/>
      <c r="P641" s="5"/>
      <c r="Q641" s="5"/>
    </row>
    <row r="642" spans="1:17" ht="30" customHeight="1" x14ac:dyDescent="0.25">
      <c r="A642" s="2">
        <v>4641</v>
      </c>
      <c r="B642" s="3" t="str">
        <f>HYPERLINK("https://www.facebook.com/conganxangocchan/", "Công an xã Ngọc Chấn tỉnh Yên Bái")</f>
        <v>Công an xã Ngọc Chấn tỉnh Yên Bái</v>
      </c>
      <c r="C642" s="12" t="s">
        <v>228</v>
      </c>
      <c r="D642" s="13" t="s">
        <v>229</v>
      </c>
      <c r="F642" s="5"/>
      <c r="G642" s="5"/>
      <c r="H642" s="5"/>
      <c r="I642" s="2"/>
      <c r="J642" s="2"/>
      <c r="K642" s="2"/>
      <c r="L642" s="2"/>
      <c r="M642" s="2"/>
      <c r="N642" s="5"/>
      <c r="O642" s="5"/>
      <c r="P642" s="5"/>
      <c r="Q642" s="5"/>
    </row>
    <row r="643" spans="1:17" ht="30" customHeight="1" x14ac:dyDescent="0.25">
      <c r="A643" s="2">
        <v>4642</v>
      </c>
      <c r="B643" s="3" t="str">
        <f>HYPERLINK("https://yenbinh.yenbai.gov.vn/Articles/one/Thong-tin-xa-Ngoc-Chan", "UBND Ủy ban nhân dân xã Ngọc Chấn tỉnh Yên Bái")</f>
        <v>UBND Ủy ban nhân dân xã Ngọc Chấn tỉnh Yên Bái</v>
      </c>
      <c r="C643" s="12" t="s">
        <v>228</v>
      </c>
      <c r="F643" s="5"/>
      <c r="G643" s="5"/>
      <c r="H643" s="5"/>
      <c r="I643" s="2"/>
      <c r="J643" s="2"/>
      <c r="K643" s="2"/>
      <c r="L643" s="2"/>
      <c r="M643" s="2"/>
      <c r="N643" s="5"/>
      <c r="O643" s="5"/>
      <c r="P643" s="5"/>
      <c r="Q643" s="5"/>
    </row>
    <row r="644" spans="1:17" ht="30" customHeight="1" x14ac:dyDescent="0.25">
      <c r="A644" s="2">
        <v>4643</v>
      </c>
      <c r="B644" s="3" t="s">
        <v>143</v>
      </c>
      <c r="C644" s="14" t="s">
        <v>1</v>
      </c>
      <c r="D644" s="13" t="s">
        <v>229</v>
      </c>
      <c r="F644" s="5"/>
      <c r="G644" s="5"/>
      <c r="H644" s="5"/>
      <c r="I644" s="2"/>
      <c r="J644" s="2"/>
      <c r="K644" s="2"/>
      <c r="L644" s="2"/>
      <c r="M644" s="2"/>
      <c r="N644" s="5"/>
      <c r="O644" s="5"/>
      <c r="P644" s="5"/>
      <c r="Q644" s="5"/>
    </row>
    <row r="645" spans="1:17" ht="30" customHeight="1" x14ac:dyDescent="0.25">
      <c r="A645" s="2">
        <v>4644</v>
      </c>
      <c r="B645" s="3" t="str">
        <f>HYPERLINK("https://yenbinh.yenbai.gov.vn/Articles/one/Thong-tin-xa-Tan-Nguyen", "UBND Ủy ban nhân dân xã Tân Nguyên tỉnh Yên Bái")</f>
        <v>UBND Ủy ban nhân dân xã Tân Nguyên tỉnh Yên Bái</v>
      </c>
      <c r="C645" s="12" t="s">
        <v>228</v>
      </c>
      <c r="F645" s="5"/>
      <c r="G645" s="5"/>
      <c r="H645" s="5"/>
      <c r="I645" s="2"/>
      <c r="J645" s="2"/>
      <c r="K645" s="2"/>
      <c r="L645" s="2"/>
      <c r="M645" s="2"/>
      <c r="N645" s="5"/>
      <c r="O645" s="5"/>
      <c r="P645" s="5"/>
      <c r="Q645" s="5"/>
    </row>
    <row r="646" spans="1:17" ht="30" customHeight="1" x14ac:dyDescent="0.25">
      <c r="A646" s="2">
        <v>4645</v>
      </c>
      <c r="B646" s="3" t="str">
        <f>HYPERLINK("https://www.facebook.com/100066342593821", "Công an xã Phúc Ninh tỉnh Yên Bái")</f>
        <v>Công an xã Phúc Ninh tỉnh Yên Bái</v>
      </c>
      <c r="C646" s="12" t="s">
        <v>228</v>
      </c>
      <c r="D646" s="13" t="s">
        <v>229</v>
      </c>
      <c r="F646" s="5"/>
      <c r="G646" s="5"/>
      <c r="H646" s="5"/>
      <c r="I646" s="2"/>
      <c r="J646" s="2"/>
      <c r="K646" s="2"/>
      <c r="L646" s="2"/>
      <c r="M646" s="2"/>
      <c r="N646" s="5"/>
      <c r="O646" s="5"/>
      <c r="P646" s="5"/>
      <c r="Q646" s="5"/>
    </row>
    <row r="647" spans="1:17" ht="30" customHeight="1" x14ac:dyDescent="0.25">
      <c r="A647" s="2">
        <v>4646</v>
      </c>
      <c r="B647" s="3" t="str">
        <f>HYPERLINK("https://phucninh.tuyenquang.gov.vn/vi/tin-bai/ky-hop-chuyen-de-hoi-dong-nhan-dan-xa-phuc-ninh-khoa-xxi-nhiem-ky-2021-2026?type=NEWS&amp;id=127445", "UBND Ủy ban nhân dân xã Phúc Ninh tỉnh Yên Bái")</f>
        <v>UBND Ủy ban nhân dân xã Phúc Ninh tỉnh Yên Bái</v>
      </c>
      <c r="C647" s="12" t="s">
        <v>228</v>
      </c>
      <c r="F647" s="5"/>
      <c r="G647" s="5"/>
      <c r="H647" s="5"/>
      <c r="I647" s="2"/>
      <c r="J647" s="2"/>
      <c r="K647" s="2"/>
      <c r="L647" s="2"/>
      <c r="M647" s="2"/>
      <c r="N647" s="5"/>
      <c r="O647" s="5"/>
      <c r="P647" s="5"/>
      <c r="Q647" s="5"/>
    </row>
    <row r="648" spans="1:17" ht="30" customHeight="1" x14ac:dyDescent="0.25">
      <c r="A648" s="2">
        <v>4647</v>
      </c>
      <c r="B648" s="3" t="str">
        <f>HYPERLINK("https://www.facebook.com/ConganxaBaoAi/", "Công an xã Bảo Ái tỉnh Yên Bái")</f>
        <v>Công an xã Bảo Ái tỉnh Yên Bái</v>
      </c>
      <c r="C648" s="12" t="s">
        <v>228</v>
      </c>
      <c r="D648" s="13" t="s">
        <v>229</v>
      </c>
      <c r="F648" s="5"/>
      <c r="G648" s="5"/>
      <c r="H648" s="5"/>
      <c r="I648" s="2"/>
      <c r="J648" s="2"/>
      <c r="K648" s="2"/>
      <c r="L648" s="2"/>
      <c r="M648" s="2"/>
      <c r="N648" s="5"/>
      <c r="O648" s="5"/>
      <c r="P648" s="5"/>
      <c r="Q648" s="5"/>
    </row>
    <row r="649" spans="1:17" ht="30" customHeight="1" x14ac:dyDescent="0.25">
      <c r="A649" s="2">
        <v>4648</v>
      </c>
      <c r="B649" s="3" t="str">
        <f>HYPERLINK("https://yenbinh.yenbai.gov.vn/Articles/one/Thong-tin-xa-Bao-Ai", "UBND Ủy ban nhân dân xã Bảo Ái tỉnh Yên Bái")</f>
        <v>UBND Ủy ban nhân dân xã Bảo Ái tỉnh Yên Bái</v>
      </c>
      <c r="C649" s="12" t="s">
        <v>228</v>
      </c>
      <c r="F649" s="5"/>
      <c r="G649" s="5"/>
      <c r="H649" s="5"/>
      <c r="I649" s="2"/>
      <c r="J649" s="2"/>
      <c r="K649" s="2"/>
      <c r="L649" s="2"/>
      <c r="M649" s="2"/>
      <c r="N649" s="5"/>
      <c r="O649" s="5"/>
      <c r="P649" s="5"/>
      <c r="Q649" s="5"/>
    </row>
    <row r="650" spans="1:17" ht="30" customHeight="1" x14ac:dyDescent="0.25">
      <c r="A650" s="2">
        <v>4649</v>
      </c>
      <c r="B650" s="3" t="s">
        <v>144</v>
      </c>
      <c r="C650" s="14" t="s">
        <v>1</v>
      </c>
      <c r="D650" s="13" t="s">
        <v>229</v>
      </c>
      <c r="F650" s="5"/>
      <c r="G650" s="5"/>
      <c r="H650" s="5"/>
      <c r="I650" s="2"/>
      <c r="J650" s="2"/>
      <c r="K650" s="2"/>
      <c r="L650" s="2"/>
      <c r="M650" s="2"/>
      <c r="N650" s="5"/>
      <c r="O650" s="5"/>
      <c r="P650" s="5"/>
      <c r="Q650" s="5"/>
    </row>
    <row r="651" spans="1:17" ht="30" customHeight="1" x14ac:dyDescent="0.25">
      <c r="A651" s="2">
        <v>4650</v>
      </c>
      <c r="B651" s="3" t="str">
        <f>HYPERLINK("https://yenbinh.yenbai.gov.vn/Articles/one/Thong-tin-xa-My-Gia", "UBND Ủy ban nhân dân xã Mỹ Gia tỉnh Yên Bái")</f>
        <v>UBND Ủy ban nhân dân xã Mỹ Gia tỉnh Yên Bái</v>
      </c>
      <c r="C651" s="12" t="s">
        <v>228</v>
      </c>
      <c r="F651" s="5"/>
      <c r="G651" s="5"/>
      <c r="H651" s="5"/>
      <c r="I651" s="2"/>
      <c r="J651" s="2"/>
      <c r="K651" s="2"/>
      <c r="L651" s="2"/>
      <c r="M651" s="2"/>
      <c r="N651" s="5"/>
      <c r="O651" s="5"/>
      <c r="P651" s="5"/>
      <c r="Q651" s="5"/>
    </row>
    <row r="652" spans="1:17" ht="30" customHeight="1" x14ac:dyDescent="0.25">
      <c r="A652" s="2">
        <v>4651</v>
      </c>
      <c r="B652" s="1" t="str">
        <f>HYPERLINK("https://www.facebook.com/conganxaxuanlai", "Công an xã Xuân Lai tỉnh Yên Bái")</f>
        <v>Công an xã Xuân Lai tỉnh Yên Bái</v>
      </c>
      <c r="C652" s="12" t="s">
        <v>228</v>
      </c>
      <c r="D652" s="13" t="s">
        <v>229</v>
      </c>
      <c r="F652" s="5"/>
      <c r="G652" s="5"/>
      <c r="H652" s="5"/>
      <c r="I652" s="2"/>
      <c r="J652" s="2"/>
      <c r="K652" s="2"/>
      <c r="L652" s="2"/>
      <c r="M652" s="2"/>
      <c r="N652" s="5"/>
      <c r="O652" s="5"/>
      <c r="P652" s="5"/>
      <c r="Q652" s="5"/>
    </row>
    <row r="653" spans="1:17" ht="30" customHeight="1" x14ac:dyDescent="0.25">
      <c r="A653" s="2">
        <v>4652</v>
      </c>
      <c r="B653" s="3" t="str">
        <f>HYPERLINK("https://yenbinh.yenbai.gov.vn/Articles/one/Thong-tin-xa-Xuan-Lai", "UBND Ủy ban nhân dân xã Xuân Lai tỉnh Yên Bái")</f>
        <v>UBND Ủy ban nhân dân xã Xuân Lai tỉnh Yên Bái</v>
      </c>
      <c r="C653" s="12" t="s">
        <v>228</v>
      </c>
      <c r="F653" s="5"/>
      <c r="G653" s="5"/>
      <c r="H653" s="5"/>
      <c r="I653" s="2"/>
      <c r="J653" s="2"/>
      <c r="K653" s="2"/>
      <c r="L653" s="2"/>
      <c r="M653" s="2"/>
      <c r="N653" s="5"/>
      <c r="O653" s="5"/>
      <c r="P653" s="5"/>
      <c r="Q653" s="5"/>
    </row>
    <row r="654" spans="1:17" ht="30" customHeight="1" x14ac:dyDescent="0.25">
      <c r="A654" s="2">
        <v>4653</v>
      </c>
      <c r="B654" s="3" t="str">
        <f>HYPERLINK("https://www.facebook.com/p/C%C3%B4ng-an-x%C3%A3-M%C3%B4ng-S%C6%A1n-100068917864254/", "Công an xã Mông Sơn tỉnh Yên Bái")</f>
        <v>Công an xã Mông Sơn tỉnh Yên Bái</v>
      </c>
      <c r="C654" s="12" t="s">
        <v>228</v>
      </c>
      <c r="D654" s="13" t="s">
        <v>229</v>
      </c>
      <c r="F654" s="5"/>
      <c r="G654" s="5"/>
      <c r="H654" s="5"/>
      <c r="I654" s="2"/>
      <c r="J654" s="2"/>
      <c r="K654" s="2"/>
      <c r="L654" s="2"/>
      <c r="M654" s="2"/>
      <c r="N654" s="5"/>
      <c r="O654" s="5"/>
      <c r="P654" s="5"/>
      <c r="Q654" s="5"/>
    </row>
    <row r="655" spans="1:17" ht="30" customHeight="1" x14ac:dyDescent="0.25">
      <c r="A655" s="2">
        <v>4654</v>
      </c>
      <c r="B655" s="3" t="str">
        <f>HYPERLINK("https://yenbinh.yenbai.gov.vn/Articles/one/Thong-tin-xa-Mong-Son", "UBND Ủy ban nhân dân xã Mông Sơn tỉnh Yên Bái")</f>
        <v>UBND Ủy ban nhân dân xã Mông Sơn tỉnh Yên Bái</v>
      </c>
      <c r="C655" s="12" t="s">
        <v>228</v>
      </c>
      <c r="F655" s="5"/>
      <c r="G655" s="5"/>
      <c r="H655" s="5"/>
      <c r="I655" s="2"/>
      <c r="J655" s="2"/>
      <c r="K655" s="2"/>
      <c r="L655" s="2"/>
      <c r="M655" s="2"/>
      <c r="N655" s="5"/>
      <c r="O655" s="5"/>
      <c r="P655" s="5"/>
      <c r="Q655" s="5"/>
    </row>
    <row r="656" spans="1:17" ht="30" customHeight="1" x14ac:dyDescent="0.25">
      <c r="A656" s="2">
        <v>4655</v>
      </c>
      <c r="B656" s="3" t="str">
        <f>HYPERLINK("https://www.facebook.com/camanyenbinh/", "Công an xã Cảm Ân tỉnh Yên Bái")</f>
        <v>Công an xã Cảm Ân tỉnh Yên Bái</v>
      </c>
      <c r="C656" s="12" t="s">
        <v>228</v>
      </c>
      <c r="D656" s="13" t="s">
        <v>229</v>
      </c>
      <c r="F656" s="5"/>
      <c r="G656" s="5"/>
      <c r="H656" s="5"/>
      <c r="I656" s="2"/>
      <c r="J656" s="2"/>
      <c r="K656" s="2"/>
      <c r="L656" s="2"/>
      <c r="M656" s="2"/>
      <c r="N656" s="5"/>
      <c r="O656" s="5"/>
      <c r="P656" s="5"/>
      <c r="Q656" s="5"/>
    </row>
    <row r="657" spans="1:17" ht="30" customHeight="1" x14ac:dyDescent="0.25">
      <c r="A657" s="2">
        <v>4656</v>
      </c>
      <c r="B657" s="3" t="str">
        <f>HYPERLINK("https://yenbinh.yenbai.gov.vn/Articles/one/Thong-tin-xa-Cam-An", "UBND Ủy ban nhân dân xã Cảm Ân tỉnh Yên Bái")</f>
        <v>UBND Ủy ban nhân dân xã Cảm Ân tỉnh Yên Bái</v>
      </c>
      <c r="C657" s="12" t="s">
        <v>228</v>
      </c>
      <c r="F657" s="5"/>
      <c r="G657" s="5"/>
      <c r="H657" s="5"/>
      <c r="I657" s="2"/>
      <c r="J657" s="2"/>
      <c r="K657" s="2"/>
      <c r="L657" s="2"/>
      <c r="M657" s="2"/>
      <c r="N657" s="5"/>
      <c r="O657" s="5"/>
      <c r="P657" s="5"/>
      <c r="Q657" s="5"/>
    </row>
    <row r="658" spans="1:17" ht="30" customHeight="1" x14ac:dyDescent="0.25">
      <c r="A658" s="2">
        <v>4657</v>
      </c>
      <c r="B658" s="3" t="str">
        <f>HYPERLINK("https://www.facebook.com/conganxayenthanh/", "Công an xã Yên Thành tỉnh Yên Bái")</f>
        <v>Công an xã Yên Thành tỉnh Yên Bái</v>
      </c>
      <c r="C658" s="12" t="s">
        <v>228</v>
      </c>
      <c r="D658" s="13" t="s">
        <v>229</v>
      </c>
      <c r="F658" s="5"/>
      <c r="G658" s="5"/>
      <c r="H658" s="5"/>
      <c r="I658" s="2"/>
      <c r="J658" s="2"/>
      <c r="K658" s="2"/>
      <c r="L658" s="2"/>
      <c r="M658" s="2"/>
      <c r="N658" s="5"/>
      <c r="O658" s="5"/>
      <c r="P658" s="5"/>
      <c r="Q658" s="5"/>
    </row>
    <row r="659" spans="1:17" ht="30" customHeight="1" x14ac:dyDescent="0.25">
      <c r="A659" s="2">
        <v>4658</v>
      </c>
      <c r="B659" s="3" t="str">
        <f>HYPERLINK("https://yenbinh.yenbai.gov.vn/Articles/one/Thong-tin-xa-Yen-Thanh", "UBND Ủy ban nhân dân xã Yên Thành tỉnh Yên Bái")</f>
        <v>UBND Ủy ban nhân dân xã Yên Thành tỉnh Yên Bái</v>
      </c>
      <c r="C659" s="12" t="s">
        <v>228</v>
      </c>
      <c r="F659" s="5"/>
      <c r="G659" s="5"/>
      <c r="H659" s="5"/>
      <c r="I659" s="2"/>
      <c r="J659" s="2"/>
      <c r="K659" s="2"/>
      <c r="L659" s="2"/>
      <c r="M659" s="2"/>
      <c r="N659" s="5"/>
      <c r="O659" s="5"/>
      <c r="P659" s="5"/>
      <c r="Q659" s="5"/>
    </row>
    <row r="660" spans="1:17" ht="30" customHeight="1" x14ac:dyDescent="0.25">
      <c r="A660" s="2">
        <v>4659</v>
      </c>
      <c r="B660" s="3" t="str">
        <f>HYPERLINK("https://www.facebook.com/conganxatanhuongyenbinh/", "Công an xã Tân Hương tỉnh Yên Bái")</f>
        <v>Công an xã Tân Hương tỉnh Yên Bái</v>
      </c>
      <c r="C660" s="12" t="s">
        <v>228</v>
      </c>
      <c r="D660" s="13"/>
      <c r="F660" s="5"/>
      <c r="G660" s="5"/>
      <c r="H660" s="5"/>
      <c r="I660" s="2"/>
      <c r="J660" s="2"/>
      <c r="K660" s="2"/>
      <c r="L660" s="2"/>
      <c r="M660" s="2"/>
      <c r="N660" s="5"/>
      <c r="O660" s="5"/>
      <c r="P660" s="5"/>
      <c r="Q660" s="5"/>
    </row>
    <row r="661" spans="1:17" ht="30" customHeight="1" x14ac:dyDescent="0.25">
      <c r="A661" s="2">
        <v>4660</v>
      </c>
      <c r="B661" s="3" t="str">
        <f>HYPERLINK("https://yenbinh.yenbai.gov.vn/Articles/one/Thong-tin-xa-Tan-Huong", "UBND Ủy ban nhân dân xã Tân Hương tỉnh Yên Bái")</f>
        <v>UBND Ủy ban nhân dân xã Tân Hương tỉnh Yên Bái</v>
      </c>
      <c r="C661" s="12" t="s">
        <v>228</v>
      </c>
      <c r="F661" s="5"/>
      <c r="G661" s="5"/>
      <c r="H661" s="5"/>
      <c r="I661" s="2"/>
      <c r="J661" s="2"/>
      <c r="K661" s="2"/>
      <c r="L661" s="2"/>
      <c r="M661" s="2"/>
      <c r="N661" s="5"/>
      <c r="O661" s="5"/>
      <c r="P661" s="5"/>
      <c r="Q661" s="5"/>
    </row>
    <row r="662" spans="1:17" ht="30" customHeight="1" x14ac:dyDescent="0.25">
      <c r="A662" s="2">
        <v>4661</v>
      </c>
      <c r="B662" s="3" t="s">
        <v>145</v>
      </c>
      <c r="C662" s="14" t="s">
        <v>1</v>
      </c>
      <c r="D662" s="13"/>
      <c r="F662" s="5"/>
      <c r="G662" s="5"/>
      <c r="H662" s="5"/>
      <c r="I662" s="2"/>
      <c r="J662" s="2"/>
      <c r="K662" s="2"/>
      <c r="L662" s="2"/>
      <c r="M662" s="2"/>
      <c r="N662" s="5"/>
      <c r="O662" s="5"/>
      <c r="P662" s="5"/>
      <c r="Q662" s="5"/>
    </row>
    <row r="663" spans="1:17" ht="30" customHeight="1" x14ac:dyDescent="0.25">
      <c r="A663" s="2">
        <v>4662</v>
      </c>
      <c r="B663" s="3" t="str">
        <f>HYPERLINK("https://yenbinh.yenbai.gov.vn/Articles/one/Thong-tin-xa-Phuc-An", "UBND Ủy ban nhân dân xã Phúc An tỉnh Yên Bái")</f>
        <v>UBND Ủy ban nhân dân xã Phúc An tỉnh Yên Bái</v>
      </c>
      <c r="C663" s="12" t="s">
        <v>228</v>
      </c>
      <c r="F663" s="5"/>
      <c r="G663" s="5"/>
      <c r="H663" s="5"/>
      <c r="I663" s="2"/>
      <c r="J663" s="2"/>
      <c r="K663" s="2"/>
      <c r="L663" s="2"/>
      <c r="M663" s="2"/>
      <c r="N663" s="5"/>
      <c r="O663" s="5"/>
      <c r="P663" s="5"/>
      <c r="Q663" s="5"/>
    </row>
    <row r="664" spans="1:17" ht="30" customHeight="1" x14ac:dyDescent="0.25">
      <c r="A664" s="2">
        <v>4663</v>
      </c>
      <c r="B664" s="3" t="str">
        <f>HYPERLINK("https://www.facebook.com/p/C%C3%B4ng-an-x%C3%A3-B%E1%BA%A1ch-H%C3%A0-huy%E1%BB%87n-Y%C3%AAn-B%C3%ACnh-t%E1%BB%89nh-Y%C3%AAn-B%C3%A1i-100066350333204/", "Công an xã Bạch Hà tỉnh Yên Bái")</f>
        <v>Công an xã Bạch Hà tỉnh Yên Bái</v>
      </c>
      <c r="C664" s="12" t="s">
        <v>228</v>
      </c>
      <c r="D664" s="13" t="s">
        <v>229</v>
      </c>
      <c r="F664" s="5"/>
      <c r="G664" s="5"/>
      <c r="H664" s="5"/>
      <c r="I664" s="2"/>
      <c r="J664" s="2"/>
      <c r="K664" s="2"/>
      <c r="L664" s="2"/>
      <c r="M664" s="2"/>
      <c r="N664" s="5"/>
      <c r="O664" s="5"/>
      <c r="P664" s="5"/>
      <c r="Q664" s="5"/>
    </row>
    <row r="665" spans="1:17" ht="30" customHeight="1" x14ac:dyDescent="0.25">
      <c r="A665" s="2">
        <v>4664</v>
      </c>
      <c r="B665" s="3" t="str">
        <f>HYPERLINK("https://yenbinh.yenbai.gov.vn/", "UBND Ủy ban nhân dân xã Bạch Hà tỉnh Yên Bái")</f>
        <v>UBND Ủy ban nhân dân xã Bạch Hà tỉnh Yên Bái</v>
      </c>
      <c r="C665" s="12" t="s">
        <v>228</v>
      </c>
      <c r="F665" s="5"/>
      <c r="G665" s="5"/>
      <c r="H665" s="5"/>
      <c r="I665" s="2"/>
      <c r="J665" s="2"/>
      <c r="K665" s="2"/>
      <c r="L665" s="2"/>
      <c r="M665" s="2"/>
      <c r="N665" s="5"/>
      <c r="O665" s="5"/>
      <c r="P665" s="5"/>
      <c r="Q665" s="5"/>
    </row>
    <row r="666" spans="1:17" ht="30" customHeight="1" x14ac:dyDescent="0.25">
      <c r="A666" s="2">
        <v>4665</v>
      </c>
      <c r="B666" s="3" t="s">
        <v>146</v>
      </c>
      <c r="C666" s="14" t="s">
        <v>1</v>
      </c>
      <c r="D666" s="13" t="s">
        <v>229</v>
      </c>
      <c r="F666" s="5"/>
      <c r="G666" s="5"/>
      <c r="H666" s="5"/>
      <c r="I666" s="2"/>
      <c r="J666" s="2"/>
      <c r="K666" s="2"/>
      <c r="L666" s="2"/>
      <c r="M666" s="2"/>
      <c r="N666" s="5"/>
      <c r="O666" s="5"/>
      <c r="P666" s="5"/>
      <c r="Q666" s="5"/>
    </row>
    <row r="667" spans="1:17" ht="30" customHeight="1" x14ac:dyDescent="0.25">
      <c r="A667" s="2">
        <v>4666</v>
      </c>
      <c r="B667" s="3" t="str">
        <f>HYPERLINK("https://yenbinh.yenbai.gov.vn/Articles/one/Thong-tin-xa-Vu-Linh", "UBND Ủy ban nhân dân xã Vũ Linh tỉnh Yên Bái")</f>
        <v>UBND Ủy ban nhân dân xã Vũ Linh tỉnh Yên Bái</v>
      </c>
      <c r="C667" s="12" t="s">
        <v>228</v>
      </c>
      <c r="F667" s="5"/>
      <c r="G667" s="5"/>
      <c r="H667" s="5"/>
      <c r="I667" s="2"/>
      <c r="J667" s="2"/>
      <c r="K667" s="2"/>
      <c r="L667" s="2"/>
      <c r="M667" s="2"/>
      <c r="N667" s="5"/>
      <c r="O667" s="5"/>
      <c r="P667" s="5"/>
      <c r="Q667" s="5"/>
    </row>
    <row r="668" spans="1:17" ht="30" customHeight="1" x14ac:dyDescent="0.25">
      <c r="A668" s="2">
        <v>4667</v>
      </c>
      <c r="B668" s="1" t="str">
        <f>HYPERLINK("https://www.facebook.com/profile.php?id=100066724740859", "Công an xã Đại Đồng tỉnh Yên Bái")</f>
        <v>Công an xã Đại Đồng tỉnh Yên Bái</v>
      </c>
      <c r="C668" s="12" t="s">
        <v>228</v>
      </c>
      <c r="D668" s="13" t="s">
        <v>229</v>
      </c>
      <c r="F668" s="5"/>
      <c r="G668" s="5"/>
      <c r="H668" s="5"/>
      <c r="I668" s="2"/>
      <c r="J668" s="2"/>
      <c r="K668" s="2"/>
      <c r="L668" s="2"/>
      <c r="M668" s="2"/>
      <c r="N668" s="5"/>
      <c r="O668" s="5"/>
      <c r="P668" s="5"/>
      <c r="Q668" s="5"/>
    </row>
    <row r="669" spans="1:17" ht="30" customHeight="1" x14ac:dyDescent="0.25">
      <c r="A669" s="2">
        <v>4668</v>
      </c>
      <c r="B669" s="3" t="str">
        <f>HYPERLINK("https://yenbinh.yenbai.gov.vn/Articles/one/Thong-tin-xa-Dai-Dong", "UBND Ủy ban nhân dân xã Đại Đồng tỉnh Yên Bái")</f>
        <v>UBND Ủy ban nhân dân xã Đại Đồng tỉnh Yên Bái</v>
      </c>
      <c r="C669" s="12" t="s">
        <v>228</v>
      </c>
      <c r="F669" s="5"/>
      <c r="G669" s="5"/>
      <c r="H669" s="5"/>
      <c r="I669" s="2"/>
      <c r="J669" s="2"/>
      <c r="K669" s="2"/>
      <c r="L669" s="2"/>
      <c r="M669" s="2"/>
      <c r="N669" s="5"/>
      <c r="O669" s="5"/>
      <c r="P669" s="5"/>
      <c r="Q669" s="5"/>
    </row>
    <row r="670" spans="1:17" ht="30" customHeight="1" x14ac:dyDescent="0.25">
      <c r="A670" s="2">
        <v>4669</v>
      </c>
      <c r="B670" s="3" t="s">
        <v>147</v>
      </c>
      <c r="C670" s="14" t="s">
        <v>1</v>
      </c>
      <c r="D670" s="13" t="s">
        <v>229</v>
      </c>
      <c r="F670" s="5"/>
      <c r="G670" s="5"/>
      <c r="H670" s="5"/>
      <c r="I670" s="2"/>
      <c r="J670" s="2"/>
      <c r="K670" s="2"/>
      <c r="L670" s="2"/>
      <c r="M670" s="2"/>
      <c r="N670" s="5"/>
      <c r="O670" s="5"/>
      <c r="P670" s="5"/>
      <c r="Q670" s="5"/>
    </row>
    <row r="671" spans="1:17" ht="30" customHeight="1" x14ac:dyDescent="0.25">
      <c r="A671" s="2">
        <v>4670</v>
      </c>
      <c r="B671" s="3" t="str">
        <f>HYPERLINK("https://yenbinh.yenbai.gov.vn/Articles/one/Thong-tin-xa-Vinh-Kien", "UBND Ủy ban nhân dân xã Vĩnh Kiên tỉnh Yên Bái")</f>
        <v>UBND Ủy ban nhân dân xã Vĩnh Kiên tỉnh Yên Bái</v>
      </c>
      <c r="C671" s="12" t="s">
        <v>228</v>
      </c>
      <c r="F671" s="5"/>
      <c r="G671" s="5"/>
      <c r="H671" s="5"/>
      <c r="I671" s="2"/>
      <c r="J671" s="2"/>
      <c r="K671" s="2"/>
      <c r="L671" s="2"/>
      <c r="M671" s="2"/>
      <c r="N671" s="5"/>
      <c r="O671" s="5"/>
      <c r="P671" s="5"/>
      <c r="Q671" s="5"/>
    </row>
    <row r="672" spans="1:17" ht="30" customHeight="1" x14ac:dyDescent="0.25">
      <c r="A672" s="2">
        <v>4671</v>
      </c>
      <c r="B672" s="1" t="str">
        <f>HYPERLINK("https://www.facebook.com/YenBinhxaAnhHung", "Công an xã Yên Bình tỉnh Yên Bái")</f>
        <v>Công an xã Yên Bình tỉnh Yên Bái</v>
      </c>
      <c r="C672" s="12" t="s">
        <v>228</v>
      </c>
      <c r="D672" s="13" t="s">
        <v>229</v>
      </c>
      <c r="F672" s="5"/>
      <c r="G672" s="5"/>
      <c r="H672" s="5"/>
      <c r="I672" s="2"/>
      <c r="J672" s="2"/>
      <c r="K672" s="2"/>
      <c r="L672" s="2"/>
      <c r="M672" s="2"/>
      <c r="N672" s="5"/>
      <c r="O672" s="5"/>
      <c r="P672" s="5"/>
      <c r="Q672" s="5"/>
    </row>
    <row r="673" spans="1:17" ht="30" customHeight="1" x14ac:dyDescent="0.25">
      <c r="A673" s="2">
        <v>4672</v>
      </c>
      <c r="B673" s="3" t="str">
        <f>HYPERLINK("https://yenbinh.yenbai.gov.vn/", "UBND Ủy ban nhân dân xã Yên Bình tỉnh Yên Bái")</f>
        <v>UBND Ủy ban nhân dân xã Yên Bình tỉnh Yên Bái</v>
      </c>
      <c r="C673" s="12" t="s">
        <v>228</v>
      </c>
      <c r="F673" s="5"/>
      <c r="G673" s="5"/>
      <c r="H673" s="5"/>
      <c r="I673" s="2"/>
      <c r="J673" s="2"/>
      <c r="K673" s="2"/>
      <c r="L673" s="2"/>
      <c r="M673" s="2"/>
      <c r="N673" s="5"/>
      <c r="O673" s="5"/>
      <c r="P673" s="5"/>
      <c r="Q673" s="5"/>
    </row>
    <row r="674" spans="1:17" ht="30" customHeight="1" x14ac:dyDescent="0.25">
      <c r="A674" s="2">
        <v>4673</v>
      </c>
      <c r="B674" s="3" t="s">
        <v>148</v>
      </c>
      <c r="C674" s="14" t="s">
        <v>1</v>
      </c>
      <c r="D674" s="13" t="s">
        <v>229</v>
      </c>
      <c r="F674" s="5"/>
      <c r="G674" s="5"/>
      <c r="H674" s="5"/>
      <c r="I674" s="2"/>
      <c r="J674" s="2"/>
      <c r="K674" s="2"/>
      <c r="L674" s="2"/>
      <c r="M674" s="2"/>
      <c r="N674" s="5"/>
      <c r="O674" s="5"/>
      <c r="P674" s="5"/>
      <c r="Q674" s="5"/>
    </row>
    <row r="675" spans="1:17" ht="30" customHeight="1" x14ac:dyDescent="0.25">
      <c r="A675" s="2">
        <v>4674</v>
      </c>
      <c r="B675" s="3" t="str">
        <f>HYPERLINK("https://yenbinh.yenbai.gov.vn/Articles/one/Thong-tin-xa-Thinh-Hung", "UBND Ủy ban nhân dân xã Thịnh Hưng tỉnh Yên Bái")</f>
        <v>UBND Ủy ban nhân dân xã Thịnh Hưng tỉnh Yên Bái</v>
      </c>
      <c r="C675" s="12" t="s">
        <v>228</v>
      </c>
      <c r="F675" s="5"/>
      <c r="G675" s="5"/>
      <c r="H675" s="5"/>
      <c r="I675" s="2"/>
      <c r="J675" s="2"/>
      <c r="K675" s="2"/>
      <c r="L675" s="2"/>
      <c r="M675" s="2"/>
      <c r="N675" s="5"/>
      <c r="O675" s="5"/>
      <c r="P675" s="5"/>
      <c r="Q675" s="5"/>
    </row>
    <row r="676" spans="1:17" ht="30" customHeight="1" x14ac:dyDescent="0.25">
      <c r="A676" s="2">
        <v>4675</v>
      </c>
      <c r="B676" s="3" t="s">
        <v>149</v>
      </c>
      <c r="C676" s="14" t="s">
        <v>1</v>
      </c>
      <c r="D676" s="13" t="s">
        <v>229</v>
      </c>
      <c r="F676" s="5"/>
      <c r="G676" s="5"/>
      <c r="H676" s="5"/>
      <c r="I676" s="2"/>
      <c r="J676" s="2"/>
      <c r="K676" s="2"/>
      <c r="L676" s="2"/>
      <c r="M676" s="2"/>
      <c r="N676" s="5"/>
      <c r="O676" s="5"/>
      <c r="P676" s="5"/>
      <c r="Q676" s="5"/>
    </row>
    <row r="677" spans="1:17" ht="30" customHeight="1" x14ac:dyDescent="0.25">
      <c r="A677" s="2">
        <v>4676</v>
      </c>
      <c r="B677" s="3" t="str">
        <f>HYPERLINK("https://yenbinh.yenbai.gov.vn/Articles/one/Thong-tin-xa-Han-Da", "UBND Ủy ban nhân dân xã Hán Đà tỉnh Yên Bái")</f>
        <v>UBND Ủy ban nhân dân xã Hán Đà tỉnh Yên Bái</v>
      </c>
      <c r="C677" s="12" t="s">
        <v>228</v>
      </c>
      <c r="F677" s="5"/>
      <c r="G677" s="5"/>
      <c r="H677" s="5"/>
      <c r="I677" s="2"/>
      <c r="J677" s="2"/>
      <c r="K677" s="2"/>
      <c r="L677" s="2"/>
      <c r="M677" s="2"/>
      <c r="N677" s="5"/>
      <c r="O677" s="5"/>
      <c r="P677" s="5"/>
      <c r="Q677" s="5"/>
    </row>
    <row r="678" spans="1:17" ht="30" customHeight="1" x14ac:dyDescent="0.25">
      <c r="A678" s="2">
        <v>4677</v>
      </c>
      <c r="B678" s="3" t="str">
        <f>HYPERLINK("https://www.facebook.com/conganxaphuthinh/", "Công an xã Phú Thịnh tỉnh Yên Bái")</f>
        <v>Công an xã Phú Thịnh tỉnh Yên Bái</v>
      </c>
      <c r="C678" s="12" t="s">
        <v>228</v>
      </c>
      <c r="D678" s="13" t="s">
        <v>229</v>
      </c>
      <c r="F678" s="5"/>
      <c r="G678" s="5"/>
      <c r="H678" s="5"/>
      <c r="I678" s="2"/>
      <c r="J678" s="2"/>
      <c r="K678" s="2"/>
      <c r="L678" s="2"/>
      <c r="M678" s="2"/>
      <c r="N678" s="5"/>
      <c r="O678" s="5"/>
      <c r="P678" s="5"/>
      <c r="Q678" s="5"/>
    </row>
    <row r="679" spans="1:17" ht="30" customHeight="1" x14ac:dyDescent="0.25">
      <c r="A679" s="2">
        <v>4678</v>
      </c>
      <c r="B679" s="3" t="str">
        <f>HYPERLINK("https://yenbinh.yenbai.gov.vn/Articles/one/Thong-tin-xa-Phu-Thinh", "UBND Ủy ban nhân dân xã Phú Thịnh tỉnh Yên Bái")</f>
        <v>UBND Ủy ban nhân dân xã Phú Thịnh tỉnh Yên Bái</v>
      </c>
      <c r="C679" s="12" t="s">
        <v>228</v>
      </c>
      <c r="F679" s="5"/>
      <c r="G679" s="5"/>
      <c r="H679" s="5"/>
      <c r="I679" s="2"/>
      <c r="J679" s="2"/>
      <c r="K679" s="2"/>
      <c r="L679" s="2"/>
      <c r="M679" s="2"/>
      <c r="N679" s="5"/>
      <c r="O679" s="5"/>
      <c r="P679" s="5"/>
      <c r="Q679" s="5"/>
    </row>
    <row r="680" spans="1:17" ht="30" customHeight="1" x14ac:dyDescent="0.25">
      <c r="A680" s="2">
        <v>4679</v>
      </c>
      <c r="B680" s="3" t="str">
        <f>HYPERLINK("https://www.facebook.com/conganxadaiminh", "Công an xã Đại Minh tỉnh Yên Bái")</f>
        <v>Công an xã Đại Minh tỉnh Yên Bái</v>
      </c>
      <c r="C680" s="12" t="s">
        <v>228</v>
      </c>
      <c r="D680" s="13" t="s">
        <v>229</v>
      </c>
      <c r="F680" s="5"/>
      <c r="G680" s="5"/>
      <c r="H680" s="5"/>
      <c r="I680" s="2"/>
      <c r="J680" s="2"/>
      <c r="K680" s="2"/>
      <c r="L680" s="2"/>
      <c r="M680" s="2"/>
      <c r="N680" s="5"/>
      <c r="O680" s="5"/>
      <c r="P680" s="5"/>
      <c r="Q680" s="5"/>
    </row>
    <row r="681" spans="1:17" ht="30" customHeight="1" x14ac:dyDescent="0.25">
      <c r="A681" s="2">
        <v>4680</v>
      </c>
      <c r="B681" s="3" t="str">
        <f>HYPERLINK("https://yenbinh.yenbai.gov.vn/Articles/one/Thong-tin-xa-Dai-Minh", "UBND Ủy ban nhân dân xã Đại Minh tỉnh Yên Bái")</f>
        <v>UBND Ủy ban nhân dân xã Đại Minh tỉnh Yên Bái</v>
      </c>
      <c r="C681" s="12" t="s">
        <v>228</v>
      </c>
      <c r="F681" s="5"/>
      <c r="G681" s="5"/>
      <c r="H681" s="5"/>
      <c r="I681" s="2"/>
      <c r="J681" s="2"/>
      <c r="K681" s="2"/>
      <c r="L681" s="2"/>
      <c r="M681" s="2"/>
      <c r="N681" s="5"/>
      <c r="O681" s="5"/>
      <c r="P681" s="5"/>
      <c r="Q681" s="5"/>
    </row>
    <row r="682" spans="1:17" ht="30" customHeight="1" x14ac:dyDescent="0.25">
      <c r="A682" s="2">
        <v>4681</v>
      </c>
      <c r="B682" s="1" t="str">
        <f>HYPERLINK("", "Công an phường Thái Bình tỉnh Hòa Bình")</f>
        <v>Công an phường Thái Bình tỉnh Hòa Bình</v>
      </c>
      <c r="C682" s="12" t="s">
        <v>228</v>
      </c>
      <c r="D682" s="13"/>
      <c r="F682" s="5"/>
      <c r="G682" s="5"/>
      <c r="H682" s="5"/>
      <c r="I682" s="2"/>
      <c r="J682" s="2"/>
      <c r="K682" s="2"/>
      <c r="L682" s="2"/>
      <c r="M682" s="2"/>
      <c r="N682" s="5"/>
      <c r="O682" s="5"/>
      <c r="P682" s="5"/>
      <c r="Q682" s="5"/>
    </row>
    <row r="683" spans="1:17" ht="30" customHeight="1" x14ac:dyDescent="0.25">
      <c r="A683" s="2">
        <v>4682</v>
      </c>
      <c r="B683" s="3" t="str">
        <f>HYPERLINK("https://www.hoabinh.gov.vn/tin-chi-tiet/-/bai-viet/giao-dat-cho-ubnd-thanh-pho-hoa-binh-de-thuc-hien-du-an-khu-nha-o-phuong-thai-binh-ha-tang-ky-thuat-khu-dan-cu-phuong-thai-binh--49398-1636.html", "UBND Ủy ban nhân dân phường Thái Bình tỉnh Hòa Bình")</f>
        <v>UBND Ủy ban nhân dân phường Thái Bình tỉnh Hòa Bình</v>
      </c>
      <c r="C683" s="12" t="s">
        <v>228</v>
      </c>
      <c r="F683" s="5"/>
      <c r="G683" s="5"/>
      <c r="H683" s="5"/>
      <c r="I683" s="2"/>
      <c r="J683" s="2"/>
      <c r="K683" s="2"/>
      <c r="L683" s="2"/>
      <c r="M683" s="2"/>
      <c r="N683" s="5"/>
      <c r="O683" s="5"/>
      <c r="P683" s="5"/>
      <c r="Q683" s="5"/>
    </row>
    <row r="684" spans="1:17" ht="30" customHeight="1" x14ac:dyDescent="0.25">
      <c r="A684" s="2">
        <v>4683</v>
      </c>
      <c r="B684" s="3" t="str">
        <f>HYPERLINK("https://www.facebook.com/p/C%C3%B4ng-an-ph%C6%B0%E1%BB%9Dng-T%C3%A2n-Ho%C3%A0-TP-Ho%C3%A0-B%C3%ACnh-100071089855612/", "Công an phường Tân Hòa tỉnh Hòa Bình")</f>
        <v>Công an phường Tân Hòa tỉnh Hòa Bình</v>
      </c>
      <c r="C684" s="12" t="s">
        <v>228</v>
      </c>
      <c r="D684" s="13" t="s">
        <v>229</v>
      </c>
      <c r="F684" s="5"/>
      <c r="G684" s="5"/>
      <c r="H684" s="5"/>
      <c r="I684" s="2"/>
      <c r="J684" s="2"/>
      <c r="K684" s="2"/>
      <c r="L684" s="2"/>
      <c r="M684" s="2"/>
      <c r="N684" s="5"/>
      <c r="O684" s="5"/>
      <c r="P684" s="5"/>
      <c r="Q684" s="5"/>
    </row>
    <row r="685" spans="1:17" ht="30" customHeight="1" x14ac:dyDescent="0.25">
      <c r="A685" s="2">
        <v>4684</v>
      </c>
      <c r="B685" s="3" t="str">
        <f>HYPERLINK("https://phuongtanhoa.hoabinh.gov.vn/", "UBND Ủy ban nhân dân phường Tân Hòa tỉnh Hòa Bình")</f>
        <v>UBND Ủy ban nhân dân phường Tân Hòa tỉnh Hòa Bình</v>
      </c>
      <c r="C685" s="12" t="s">
        <v>228</v>
      </c>
      <c r="F685" s="5"/>
      <c r="G685" s="5"/>
      <c r="H685" s="5"/>
      <c r="I685" s="2"/>
      <c r="J685" s="2"/>
      <c r="K685" s="2"/>
      <c r="L685" s="2"/>
      <c r="M685" s="2"/>
      <c r="N685" s="5"/>
      <c r="O685" s="5"/>
      <c r="P685" s="5"/>
      <c r="Q685" s="5"/>
    </row>
    <row r="686" spans="1:17" ht="30" customHeight="1" x14ac:dyDescent="0.25">
      <c r="A686" s="2">
        <v>4685</v>
      </c>
      <c r="B686" s="1" t="str">
        <f>HYPERLINK("https://www.facebook.com/profile.php?id=100095030053482", "Công an phường Thịnh Lang tỉnh Hòa Bình")</f>
        <v>Công an phường Thịnh Lang tỉnh Hòa Bình</v>
      </c>
      <c r="C686" s="12" t="s">
        <v>228</v>
      </c>
      <c r="D686" s="13" t="s">
        <v>229</v>
      </c>
      <c r="F686" s="5"/>
      <c r="G686" s="5"/>
      <c r="H686" s="5"/>
      <c r="I686" s="2"/>
      <c r="J686" s="2"/>
      <c r="K686" s="2"/>
      <c r="L686" s="2"/>
      <c r="M686" s="2"/>
      <c r="N686" s="5"/>
      <c r="O686" s="5"/>
      <c r="P686" s="5"/>
      <c r="Q686" s="5"/>
    </row>
    <row r="687" spans="1:17" ht="30" customHeight="1" x14ac:dyDescent="0.25">
      <c r="A687" s="2">
        <v>4686</v>
      </c>
      <c r="B687" s="3" t="str">
        <f>HYPERLINK("https://phuongthinhlang.hoabinh.gov.vn/", "UBND Ủy ban nhân dân phường Thịnh Lang tỉnh Hòa Bình")</f>
        <v>UBND Ủy ban nhân dân phường Thịnh Lang tỉnh Hòa Bình</v>
      </c>
      <c r="C687" s="12" t="s">
        <v>228</v>
      </c>
      <c r="F687" s="5"/>
      <c r="G687" s="5"/>
      <c r="H687" s="5"/>
      <c r="I687" s="2"/>
      <c r="J687" s="2"/>
      <c r="K687" s="2"/>
      <c r="L687" s="2"/>
      <c r="M687" s="2"/>
      <c r="N687" s="5"/>
      <c r="O687" s="5"/>
      <c r="P687" s="5"/>
      <c r="Q687" s="5"/>
    </row>
    <row r="688" spans="1:17" ht="30" customHeight="1" x14ac:dyDescent="0.25">
      <c r="A688" s="2">
        <v>4687</v>
      </c>
      <c r="B688" s="3" t="s">
        <v>150</v>
      </c>
      <c r="C688" s="14" t="s">
        <v>1</v>
      </c>
      <c r="D688" s="13" t="s">
        <v>229</v>
      </c>
      <c r="F688" s="5"/>
      <c r="G688" s="5"/>
      <c r="H688" s="5"/>
      <c r="I688" s="2"/>
      <c r="J688" s="2"/>
      <c r="K688" s="2"/>
      <c r="L688" s="2"/>
      <c r="M688" s="2"/>
      <c r="N688" s="5"/>
      <c r="O688" s="5"/>
      <c r="P688" s="5"/>
      <c r="Q688" s="5"/>
    </row>
    <row r="689" spans="1:17" ht="30" customHeight="1" x14ac:dyDescent="0.25">
      <c r="A689" s="2">
        <v>4688</v>
      </c>
      <c r="B689" s="3" t="str">
        <f>HYPERLINK("https://phuonghuunghi.hoabinh.gov.vn/", "UBND Ủy ban nhân dân phường Hữu Nghị tỉnh Hòa Bình")</f>
        <v>UBND Ủy ban nhân dân phường Hữu Nghị tỉnh Hòa Bình</v>
      </c>
      <c r="C689" s="12" t="s">
        <v>228</v>
      </c>
      <c r="F689" s="5"/>
      <c r="G689" s="5"/>
      <c r="H689" s="5"/>
      <c r="I689" s="2"/>
      <c r="J689" s="2"/>
      <c r="K689" s="2"/>
      <c r="L689" s="2"/>
      <c r="M689" s="2"/>
      <c r="N689" s="5"/>
      <c r="O689" s="5"/>
      <c r="P689" s="5"/>
      <c r="Q689" s="5"/>
    </row>
    <row r="690" spans="1:17" ht="30" customHeight="1" x14ac:dyDescent="0.25">
      <c r="A690" s="2">
        <v>4689</v>
      </c>
      <c r="B690" s="3" t="s">
        <v>151</v>
      </c>
      <c r="C690" s="14" t="s">
        <v>1</v>
      </c>
      <c r="D690" s="13" t="s">
        <v>229</v>
      </c>
      <c r="F690" s="5"/>
      <c r="G690" s="5"/>
      <c r="H690" s="5"/>
      <c r="I690" s="2"/>
      <c r="J690" s="2"/>
      <c r="K690" s="2"/>
      <c r="L690" s="2"/>
      <c r="M690" s="2"/>
      <c r="N690" s="5"/>
      <c r="O690" s="5"/>
      <c r="P690" s="5"/>
      <c r="Q690" s="5"/>
    </row>
    <row r="691" spans="1:17" ht="30" customHeight="1" x14ac:dyDescent="0.25">
      <c r="A691" s="2">
        <v>4690</v>
      </c>
      <c r="B691" s="3" t="str">
        <f>HYPERLINK("https://phuongtanthinh.hoabinh.gov.vn/", "UBND Ủy ban nhân dân phường Tân Thịnh tỉnh Hòa Bình")</f>
        <v>UBND Ủy ban nhân dân phường Tân Thịnh tỉnh Hòa Bình</v>
      </c>
      <c r="C691" s="12" t="s">
        <v>228</v>
      </c>
      <c r="F691" s="5"/>
      <c r="G691" s="5"/>
      <c r="H691" s="5"/>
      <c r="I691" s="2"/>
      <c r="J691" s="2"/>
      <c r="K691" s="2"/>
      <c r="L691" s="2"/>
      <c r="M691" s="2"/>
      <c r="N691" s="5"/>
      <c r="O691" s="5"/>
      <c r="P691" s="5"/>
      <c r="Q691" s="5"/>
    </row>
    <row r="692" spans="1:17" ht="30" customHeight="1" x14ac:dyDescent="0.25">
      <c r="A692" s="2">
        <v>4691</v>
      </c>
      <c r="B692" s="3" t="s">
        <v>152</v>
      </c>
      <c r="C692" s="14" t="s">
        <v>1</v>
      </c>
      <c r="D692" s="13"/>
      <c r="F692" s="5"/>
      <c r="G692" s="5"/>
      <c r="H692" s="5"/>
      <c r="I692" s="2"/>
      <c r="J692" s="2"/>
      <c r="K692" s="2"/>
      <c r="L692" s="2"/>
      <c r="M692" s="2"/>
      <c r="N692" s="5"/>
      <c r="O692" s="5"/>
      <c r="P692" s="5"/>
      <c r="Q692" s="5"/>
    </row>
    <row r="693" spans="1:17" ht="30" customHeight="1" x14ac:dyDescent="0.25">
      <c r="A693" s="2">
        <v>4692</v>
      </c>
      <c r="B693" s="3" t="str">
        <f>HYPERLINK("https://phuongdongtien.hoabinh.gov.vn/", "UBND Ủy ban nhân dân phường Đồng Tiến tỉnh Hòa Bình")</f>
        <v>UBND Ủy ban nhân dân phường Đồng Tiến tỉnh Hòa Bình</v>
      </c>
      <c r="C693" s="12" t="s">
        <v>228</v>
      </c>
      <c r="F693" s="5"/>
      <c r="G693" s="5"/>
      <c r="H693" s="5"/>
      <c r="I693" s="2"/>
      <c r="J693" s="2"/>
      <c r="K693" s="2"/>
      <c r="L693" s="2"/>
      <c r="M693" s="2"/>
      <c r="N693" s="5"/>
      <c r="O693" s="5"/>
      <c r="P693" s="5"/>
      <c r="Q693" s="5"/>
    </row>
    <row r="694" spans="1:17" ht="30" customHeight="1" x14ac:dyDescent="0.25">
      <c r="A694" s="2">
        <v>4693</v>
      </c>
      <c r="B694" s="3" t="s">
        <v>153</v>
      </c>
      <c r="C694" s="14" t="s">
        <v>1</v>
      </c>
      <c r="D694" s="13"/>
      <c r="F694" s="5"/>
      <c r="G694" s="5"/>
      <c r="H694" s="5"/>
      <c r="I694" s="2"/>
      <c r="J694" s="2"/>
      <c r="K694" s="2"/>
      <c r="L694" s="2"/>
      <c r="M694" s="2"/>
      <c r="N694" s="5"/>
      <c r="O694" s="5"/>
      <c r="P694" s="5"/>
      <c r="Q694" s="5"/>
    </row>
    <row r="695" spans="1:17" ht="30" customHeight="1" x14ac:dyDescent="0.25">
      <c r="A695" s="2">
        <v>4694</v>
      </c>
      <c r="B695" s="3" t="str">
        <f>HYPERLINK("https://phuongphuonglam.hoabinh.gov.vn/index.php/co-cau-to-chuc-ls", "UBND Ủy ban nhân dân phường Phương Lâm tỉnh Hòa Bình")</f>
        <v>UBND Ủy ban nhân dân phường Phương Lâm tỉnh Hòa Bình</v>
      </c>
      <c r="C695" s="12" t="s">
        <v>228</v>
      </c>
      <c r="F695" s="5"/>
      <c r="G695" s="5"/>
      <c r="H695" s="5"/>
      <c r="I695" s="2"/>
      <c r="J695" s="2"/>
      <c r="K695" s="2"/>
      <c r="L695" s="2"/>
      <c r="M695" s="2"/>
      <c r="N695" s="5"/>
      <c r="O695" s="5"/>
      <c r="P695" s="5"/>
      <c r="Q695" s="5"/>
    </row>
    <row r="696" spans="1:17" ht="30" customHeight="1" x14ac:dyDescent="0.25">
      <c r="A696" s="2">
        <v>4695</v>
      </c>
      <c r="B696" s="3" t="s">
        <v>154</v>
      </c>
      <c r="C696" s="14" t="s">
        <v>1</v>
      </c>
      <c r="D696" s="13"/>
      <c r="F696" s="5"/>
      <c r="G696" s="5"/>
      <c r="H696" s="5"/>
      <c r="I696" s="2"/>
      <c r="J696" s="2"/>
      <c r="K696" s="2"/>
      <c r="L696" s="2"/>
      <c r="M696" s="2"/>
      <c r="N696" s="5"/>
      <c r="O696" s="5"/>
      <c r="P696" s="5"/>
      <c r="Q696" s="5"/>
    </row>
    <row r="697" spans="1:17" ht="30" customHeight="1" x14ac:dyDescent="0.25">
      <c r="A697" s="2">
        <v>4696</v>
      </c>
      <c r="B697" s="3" t="s">
        <v>155</v>
      </c>
      <c r="C697" s="12" t="s">
        <v>228</v>
      </c>
      <c r="F697" s="5"/>
      <c r="G697" s="5"/>
      <c r="H697" s="5"/>
      <c r="I697" s="2"/>
      <c r="J697" s="2"/>
      <c r="K697" s="2"/>
      <c r="L697" s="2"/>
      <c r="M697" s="2"/>
      <c r="N697" s="5"/>
      <c r="O697" s="5"/>
      <c r="P697" s="5"/>
      <c r="Q697" s="5"/>
    </row>
    <row r="698" spans="1:17" ht="30" customHeight="1" x14ac:dyDescent="0.25">
      <c r="A698" s="2">
        <v>4697</v>
      </c>
      <c r="B698" s="3" t="s">
        <v>156</v>
      </c>
      <c r="C698" s="14" t="s">
        <v>1</v>
      </c>
      <c r="D698" s="13" t="s">
        <v>229</v>
      </c>
      <c r="F698" s="5"/>
      <c r="G698" s="5"/>
      <c r="H698" s="5"/>
      <c r="I698" s="2"/>
      <c r="J698" s="2"/>
      <c r="K698" s="2"/>
      <c r="L698" s="2"/>
      <c r="M698" s="2"/>
      <c r="N698" s="5"/>
      <c r="O698" s="5"/>
      <c r="P698" s="5"/>
      <c r="Q698" s="5"/>
    </row>
    <row r="699" spans="1:17" ht="30" customHeight="1" x14ac:dyDescent="0.25">
      <c r="A699" s="2">
        <v>4698</v>
      </c>
      <c r="B699" s="3" t="str">
        <f>HYPERLINK("https://ubndtp.hoabinh.gov.vn/index.php/vi/xa-c-tia-n-a-u-t/959-xa-ya-n-ma-ng-ta-cha-c-ha-i-ngha-s-ka-t-gia-a-nhia-m-ka-tha-c-hia-n-ngha-quya-t-a-i-ha-i-a-ng-ba-xa-la-n-tha-xviii-nhia-m-ka-2020-a-2025", "UBND Ủy ban nhân dân xã Yên Mông tỉnh Hòa Bình")</f>
        <v>UBND Ủy ban nhân dân xã Yên Mông tỉnh Hòa Bình</v>
      </c>
      <c r="C699" s="12" t="s">
        <v>228</v>
      </c>
      <c r="F699" s="5"/>
      <c r="G699" s="5"/>
      <c r="H699" s="5"/>
      <c r="I699" s="2"/>
      <c r="J699" s="2"/>
      <c r="K699" s="2"/>
      <c r="L699" s="2"/>
      <c r="M699" s="2"/>
      <c r="N699" s="5"/>
      <c r="O699" s="5"/>
      <c r="P699" s="5"/>
      <c r="Q699" s="5"/>
    </row>
    <row r="700" spans="1:17" ht="30" customHeight="1" x14ac:dyDescent="0.25">
      <c r="A700" s="2">
        <v>4699</v>
      </c>
      <c r="B700" s="3" t="s">
        <v>157</v>
      </c>
      <c r="C700" s="14" t="s">
        <v>1</v>
      </c>
      <c r="D700" s="13"/>
      <c r="F700" s="5"/>
      <c r="G700" s="5"/>
      <c r="H700" s="5"/>
      <c r="I700" s="2"/>
      <c r="J700" s="2"/>
      <c r="K700" s="2"/>
      <c r="L700" s="2"/>
      <c r="M700" s="2"/>
      <c r="N700" s="5"/>
      <c r="O700" s="5"/>
      <c r="P700" s="5"/>
      <c r="Q700" s="5"/>
    </row>
    <row r="701" spans="1:17" ht="30" customHeight="1" x14ac:dyDescent="0.25">
      <c r="A701" s="2">
        <v>4700</v>
      </c>
      <c r="B701" s="3" t="str">
        <f>HYPERLINK("https://www.hoabinh.gov.vn/tin-chi-tiet/-/bai-viet/thanh-pho-hoa-binh-khai-hoi-inh-ngoi-9882-1359.html", "UBND Ủy ban nhân dân xã Sủ Ngòi tỉnh Hòa Bình")</f>
        <v>UBND Ủy ban nhân dân xã Sủ Ngòi tỉnh Hòa Bình</v>
      </c>
      <c r="C701" s="12" t="s">
        <v>228</v>
      </c>
      <c r="F701" s="5"/>
      <c r="G701" s="5"/>
      <c r="H701" s="5"/>
      <c r="I701" s="2"/>
      <c r="J701" s="2"/>
      <c r="K701" s="2"/>
      <c r="L701" s="2"/>
      <c r="M701" s="2"/>
      <c r="N701" s="5"/>
      <c r="O701" s="5"/>
      <c r="P701" s="5"/>
      <c r="Q701" s="5"/>
    </row>
    <row r="702" spans="1:17" ht="30" customHeight="1" x14ac:dyDescent="0.25">
      <c r="A702" s="2">
        <v>4701</v>
      </c>
      <c r="B702" s="1" t="str">
        <f>HYPERLINK("https://www.facebook.com/profile.php?id=100070152248253", "Công an xã Dân Chủ tỉnh Hòa Bình")</f>
        <v>Công an xã Dân Chủ tỉnh Hòa Bình</v>
      </c>
      <c r="C702" s="12" t="s">
        <v>228</v>
      </c>
      <c r="D702" s="13" t="s">
        <v>229</v>
      </c>
      <c r="F702" s="5"/>
      <c r="G702" s="5"/>
      <c r="H702" s="5"/>
      <c r="I702" s="2"/>
      <c r="J702" s="2"/>
      <c r="K702" s="2"/>
      <c r="L702" s="2"/>
      <c r="M702" s="2"/>
      <c r="N702" s="5"/>
      <c r="O702" s="5"/>
      <c r="P702" s="5"/>
      <c r="Q702" s="5"/>
    </row>
    <row r="703" spans="1:17" ht="30" customHeight="1" x14ac:dyDescent="0.25">
      <c r="A703" s="2">
        <v>4702</v>
      </c>
      <c r="B703" s="3" t="str">
        <f>HYPERLINK("https://www.hoabinh.gov.vn/", "UBND Ủy ban nhân dân xã Dân Chủ tỉnh Hòa Bình")</f>
        <v>UBND Ủy ban nhân dân xã Dân Chủ tỉnh Hòa Bình</v>
      </c>
      <c r="C703" s="12" t="s">
        <v>228</v>
      </c>
      <c r="F703" s="5"/>
      <c r="G703" s="5"/>
      <c r="H703" s="5"/>
      <c r="I703" s="2"/>
      <c r="J703" s="2"/>
      <c r="K703" s="2"/>
      <c r="L703" s="2"/>
      <c r="M703" s="2"/>
      <c r="N703" s="5"/>
      <c r="O703" s="5"/>
      <c r="P703" s="5"/>
      <c r="Q703" s="5"/>
    </row>
    <row r="704" spans="1:17" ht="30" customHeight="1" x14ac:dyDescent="0.25">
      <c r="A704" s="2">
        <v>4703</v>
      </c>
      <c r="B704" s="3" t="s">
        <v>158</v>
      </c>
      <c r="C704" s="14" t="s">
        <v>1</v>
      </c>
      <c r="D704" s="13" t="s">
        <v>229</v>
      </c>
      <c r="F704" s="5"/>
      <c r="G704" s="5"/>
      <c r="H704" s="5"/>
      <c r="I704" s="2"/>
      <c r="J704" s="2"/>
      <c r="K704" s="2"/>
      <c r="L704" s="2"/>
      <c r="M704" s="2"/>
      <c r="N704" s="5"/>
      <c r="O704" s="5"/>
      <c r="P704" s="5"/>
      <c r="Q704" s="5"/>
    </row>
    <row r="705" spans="1:17" ht="30" customHeight="1" x14ac:dyDescent="0.25">
      <c r="A705" s="2">
        <v>4704</v>
      </c>
      <c r="B705" s="3" t="str">
        <f>HYPERLINK("https://www.hoabinh.gov.vn/tin-chi-tiet/-/bai-viet/xa-thai-thinh-khai-thac-tiem-nang-phat-trien-kinh-te-15430-1170.html", "UBND Ủy ban nhân dân xã Thái Thịnh tỉnh Hòa Bình")</f>
        <v>UBND Ủy ban nhân dân xã Thái Thịnh tỉnh Hòa Bình</v>
      </c>
      <c r="C705" s="12" t="s">
        <v>228</v>
      </c>
      <c r="F705" s="5"/>
      <c r="G705" s="5"/>
      <c r="H705" s="5"/>
      <c r="I705" s="2"/>
      <c r="J705" s="2"/>
      <c r="K705" s="2"/>
      <c r="L705" s="2"/>
      <c r="M705" s="2"/>
      <c r="N705" s="5"/>
      <c r="O705" s="5"/>
      <c r="P705" s="5"/>
      <c r="Q705" s="5"/>
    </row>
    <row r="706" spans="1:17" ht="30" customHeight="1" x14ac:dyDescent="0.25">
      <c r="A706" s="2">
        <v>4705</v>
      </c>
      <c r="B706" s="1" t="str">
        <f>HYPERLINK("", "Công an xã Hòa Bình tỉnh Hòa Bình")</f>
        <v>Công an xã Hòa Bình tỉnh Hòa Bình</v>
      </c>
      <c r="C706" s="12" t="s">
        <v>228</v>
      </c>
      <c r="D706" s="13"/>
      <c r="F706" s="5"/>
      <c r="G706" s="5"/>
      <c r="H706" s="5"/>
      <c r="I706" s="2"/>
      <c r="J706" s="2"/>
      <c r="K706" s="2"/>
      <c r="L706" s="2"/>
      <c r="M706" s="2"/>
      <c r="N706" s="5"/>
      <c r="O706" s="5"/>
      <c r="P706" s="5"/>
      <c r="Q706" s="5"/>
    </row>
    <row r="707" spans="1:17" ht="30" customHeight="1" x14ac:dyDescent="0.25">
      <c r="A707" s="2">
        <v>4706</v>
      </c>
      <c r="B707" s="3" t="str">
        <f>HYPERLINK("https://www.hoabinh.gov.vn/", "UBND Ủy ban nhân dân xã Hòa Bình tỉnh Hòa Bình")</f>
        <v>UBND Ủy ban nhân dân xã Hòa Bình tỉnh Hòa Bình</v>
      </c>
      <c r="C707" s="12" t="s">
        <v>228</v>
      </c>
      <c r="F707" s="5"/>
      <c r="G707" s="5"/>
      <c r="H707" s="5"/>
      <c r="I707" s="2"/>
      <c r="J707" s="2"/>
      <c r="K707" s="2"/>
      <c r="L707" s="2"/>
      <c r="M707" s="2"/>
      <c r="N707" s="5"/>
      <c r="O707" s="5"/>
      <c r="P707" s="5"/>
      <c r="Q707" s="5"/>
    </row>
    <row r="708" spans="1:17" ht="30" customHeight="1" x14ac:dyDescent="0.25">
      <c r="A708" s="2">
        <v>4707</v>
      </c>
      <c r="B708" s="1" t="str">
        <f>HYPERLINK("", "Công an xã Hòa Bình tỉnh Hòa Bình")</f>
        <v>Công an xã Hòa Bình tỉnh Hòa Bình</v>
      </c>
      <c r="C708" s="12" t="s">
        <v>228</v>
      </c>
      <c r="D708" s="13"/>
      <c r="F708" s="5"/>
      <c r="G708" s="5"/>
      <c r="H708" s="5"/>
      <c r="I708" s="2"/>
      <c r="J708" s="2"/>
      <c r="K708" s="2"/>
      <c r="L708" s="2"/>
      <c r="M708" s="2"/>
      <c r="N708" s="5"/>
      <c r="O708" s="5"/>
      <c r="P708" s="5"/>
      <c r="Q708" s="5"/>
    </row>
    <row r="709" spans="1:17" ht="30" customHeight="1" x14ac:dyDescent="0.25">
      <c r="A709" s="2">
        <v>4708</v>
      </c>
      <c r="B709" s="3" t="str">
        <f>HYPERLINK("https://www.hoabinh.gov.vn/", "UBND Ủy ban nhân dân xã Hòa Bình tỉnh Hòa Bình")</f>
        <v>UBND Ủy ban nhân dân xã Hòa Bình tỉnh Hòa Bình</v>
      </c>
      <c r="C709" s="12" t="s">
        <v>228</v>
      </c>
      <c r="F709" s="5"/>
      <c r="G709" s="5"/>
      <c r="H709" s="5"/>
      <c r="I709" s="2"/>
      <c r="J709" s="2"/>
      <c r="K709" s="2"/>
      <c r="L709" s="2"/>
      <c r="M709" s="2"/>
      <c r="N709" s="5"/>
      <c r="O709" s="5"/>
      <c r="P709" s="5"/>
      <c r="Q709" s="5"/>
    </row>
    <row r="710" spans="1:17" ht="30" customHeight="1" x14ac:dyDescent="0.25">
      <c r="A710" s="2">
        <v>4709</v>
      </c>
      <c r="B710" s="3" t="s">
        <v>159</v>
      </c>
      <c r="C710" s="14" t="s">
        <v>1</v>
      </c>
      <c r="D710" s="13" t="s">
        <v>229</v>
      </c>
      <c r="F710" s="5"/>
      <c r="G710" s="5"/>
      <c r="H710" s="5"/>
      <c r="I710" s="2"/>
      <c r="J710" s="2"/>
      <c r="K710" s="2"/>
      <c r="L710" s="2"/>
      <c r="M710" s="2"/>
      <c r="N710" s="5"/>
      <c r="O710" s="5"/>
      <c r="P710" s="5"/>
      <c r="Q710" s="5"/>
    </row>
    <row r="711" spans="1:17" ht="30" customHeight="1" x14ac:dyDescent="0.25">
      <c r="A711" s="2">
        <v>4710</v>
      </c>
      <c r="B711" s="3" t="str">
        <f>HYPERLINK("https://xatrungthanh.hoabinh.gov.vn/", "UBND Ủy ban nhân dân xã Trung Minh tỉnh Hòa Bình")</f>
        <v>UBND Ủy ban nhân dân xã Trung Minh tỉnh Hòa Bình</v>
      </c>
      <c r="C711" s="12" t="s">
        <v>228</v>
      </c>
      <c r="F711" s="5"/>
      <c r="G711" s="5"/>
      <c r="H711" s="5"/>
      <c r="I711" s="2"/>
      <c r="J711" s="2"/>
      <c r="K711" s="2"/>
      <c r="L711" s="2"/>
      <c r="M711" s="2"/>
      <c r="N711" s="5"/>
      <c r="O711" s="5"/>
      <c r="P711" s="5"/>
      <c r="Q711" s="5"/>
    </row>
    <row r="712" spans="1:17" ht="30" customHeight="1" x14ac:dyDescent="0.25">
      <c r="A712" s="2">
        <v>4711</v>
      </c>
      <c r="B712" s="1" t="str">
        <f>HYPERLINK("", "Công an thị trấn Đà Bắc tỉnh Hòa Bình")</f>
        <v>Công an thị trấn Đà Bắc tỉnh Hòa Bình</v>
      </c>
      <c r="C712" s="12" t="s">
        <v>228</v>
      </c>
      <c r="D712" s="13" t="s">
        <v>229</v>
      </c>
      <c r="F712" s="5"/>
      <c r="G712" s="5"/>
      <c r="H712" s="5"/>
      <c r="I712" s="2"/>
      <c r="J712" s="2"/>
      <c r="K712" s="2"/>
      <c r="L712" s="2"/>
      <c r="M712" s="2"/>
      <c r="N712" s="5"/>
      <c r="O712" s="5"/>
      <c r="P712" s="5"/>
      <c r="Q712" s="5"/>
    </row>
    <row r="713" spans="1:17" ht="30" customHeight="1" x14ac:dyDescent="0.25">
      <c r="A713" s="2">
        <v>4712</v>
      </c>
      <c r="B713" s="3" t="str">
        <f>HYPERLINK("https://www.hoabinh.gov.vn/huyen-da-bac", "UBND Ủy ban nhân dân thị trấn Đà Bắc tỉnh Hòa Bình")</f>
        <v>UBND Ủy ban nhân dân thị trấn Đà Bắc tỉnh Hòa Bình</v>
      </c>
      <c r="C713" s="12" t="s">
        <v>228</v>
      </c>
      <c r="F713" s="5"/>
      <c r="G713" s="5"/>
      <c r="H713" s="5"/>
      <c r="I713" s="2"/>
      <c r="J713" s="2"/>
      <c r="K713" s="2"/>
      <c r="L713" s="2"/>
      <c r="M713" s="2"/>
      <c r="N713" s="5"/>
      <c r="O713" s="5"/>
      <c r="P713" s="5"/>
      <c r="Q713" s="5"/>
    </row>
    <row r="714" spans="1:17" ht="30" customHeight="1" x14ac:dyDescent="0.25">
      <c r="A714" s="2">
        <v>4713</v>
      </c>
      <c r="B714" s="3" t="s">
        <v>160</v>
      </c>
      <c r="C714" s="14" t="s">
        <v>1</v>
      </c>
      <c r="D714" s="13"/>
      <c r="F714" s="5"/>
      <c r="G714" s="5"/>
      <c r="H714" s="5"/>
      <c r="I714" s="2"/>
      <c r="J714" s="2"/>
      <c r="K714" s="2"/>
      <c r="L714" s="2"/>
      <c r="M714" s="2"/>
      <c r="N714" s="5"/>
      <c r="O714" s="5"/>
      <c r="P714" s="5"/>
      <c r="Q714" s="5"/>
    </row>
    <row r="715" spans="1:17" ht="30" customHeight="1" x14ac:dyDescent="0.25">
      <c r="A715" s="2">
        <v>4714</v>
      </c>
      <c r="B715" s="3" t="str">
        <f>HYPERLINK("https://xananhnghe.hoabinh.gov.vn/index.php/14-sample-data-articles/213-tra-sa-ubnd-xa-a-ng-ngha", "UBND Ủy ban nhân dân xã Đồng Nghê tỉnh Hòa Bình")</f>
        <v>UBND Ủy ban nhân dân xã Đồng Nghê tỉnh Hòa Bình</v>
      </c>
      <c r="C715" s="12" t="s">
        <v>228</v>
      </c>
      <c r="F715" s="5"/>
      <c r="G715" s="5"/>
      <c r="H715" s="5"/>
      <c r="I715" s="2"/>
      <c r="J715" s="2"/>
      <c r="K715" s="2"/>
      <c r="L715" s="2"/>
      <c r="M715" s="2"/>
      <c r="N715" s="5"/>
      <c r="O715" s="5"/>
      <c r="P715" s="5"/>
      <c r="Q715" s="5"/>
    </row>
    <row r="716" spans="1:17" ht="30" customHeight="1" x14ac:dyDescent="0.25">
      <c r="A716" s="2">
        <v>4715</v>
      </c>
      <c r="B716" s="3" t="s">
        <v>161</v>
      </c>
      <c r="C716" s="14" t="s">
        <v>1</v>
      </c>
      <c r="D716" s="13"/>
      <c r="F716" s="5"/>
      <c r="G716" s="5"/>
      <c r="H716" s="5"/>
      <c r="I716" s="2"/>
      <c r="J716" s="2"/>
      <c r="K716" s="2"/>
      <c r="L716" s="2"/>
      <c r="M716" s="2"/>
      <c r="N716" s="5"/>
      <c r="O716" s="5"/>
      <c r="P716" s="5"/>
      <c r="Q716" s="5"/>
    </row>
    <row r="717" spans="1:17" ht="30" customHeight="1" x14ac:dyDescent="0.25">
      <c r="A717" s="2">
        <v>4716</v>
      </c>
      <c r="B717" s="3" t="str">
        <f>HYPERLINK("https://xananhnghe.hoabinh.gov.vn/", "UBND Ủy ban nhân dân xã Suối Nánh tỉnh Hòa Bình")</f>
        <v>UBND Ủy ban nhân dân xã Suối Nánh tỉnh Hòa Bình</v>
      </c>
      <c r="C717" s="12" t="s">
        <v>228</v>
      </c>
      <c r="F717" s="5"/>
      <c r="G717" s="5"/>
      <c r="H717" s="5"/>
      <c r="I717" s="2"/>
      <c r="J717" s="2"/>
      <c r="K717" s="2"/>
      <c r="L717" s="2"/>
      <c r="M717" s="2"/>
      <c r="N717" s="5"/>
      <c r="O717" s="5"/>
      <c r="P717" s="5"/>
      <c r="Q717" s="5"/>
    </row>
    <row r="718" spans="1:17" ht="30" customHeight="1" x14ac:dyDescent="0.25">
      <c r="A718" s="2">
        <v>4717</v>
      </c>
      <c r="B718" s="3" t="s">
        <v>162</v>
      </c>
      <c r="C718" s="14" t="s">
        <v>1</v>
      </c>
      <c r="D718" s="13" t="s">
        <v>229</v>
      </c>
      <c r="F718" s="5"/>
      <c r="G718" s="5"/>
      <c r="H718" s="5"/>
      <c r="I718" s="2"/>
      <c r="J718" s="2"/>
      <c r="K718" s="2"/>
      <c r="L718" s="2"/>
      <c r="M718" s="2"/>
      <c r="N718" s="5"/>
      <c r="O718" s="5"/>
      <c r="P718" s="5"/>
      <c r="Q718" s="5"/>
    </row>
    <row r="719" spans="1:17" ht="30" customHeight="1" x14ac:dyDescent="0.25">
      <c r="A719" s="2">
        <v>4718</v>
      </c>
      <c r="B719" s="3" t="str">
        <f>HYPERLINK("https://xagiapdat.hoabinh.gov.vn/", "UBND Ủy ban nhân dân xã Giáp Đắt tỉnh Hòa Bình")</f>
        <v>UBND Ủy ban nhân dân xã Giáp Đắt tỉnh Hòa Bình</v>
      </c>
      <c r="C719" s="12" t="s">
        <v>228</v>
      </c>
      <c r="F719" s="5"/>
      <c r="G719" s="5"/>
      <c r="H719" s="5"/>
      <c r="I719" s="2"/>
      <c r="J719" s="2"/>
      <c r="K719" s="2"/>
      <c r="L719" s="2"/>
      <c r="M719" s="2"/>
      <c r="N719" s="5"/>
      <c r="O719" s="5"/>
      <c r="P719" s="5"/>
      <c r="Q719" s="5"/>
    </row>
    <row r="720" spans="1:17" ht="30" customHeight="1" x14ac:dyDescent="0.25">
      <c r="A720" s="2">
        <v>4719</v>
      </c>
      <c r="B720" s="3" t="s">
        <v>163</v>
      </c>
      <c r="C720" s="14" t="s">
        <v>1</v>
      </c>
      <c r="D720" s="13"/>
      <c r="F720" s="5"/>
      <c r="G720" s="5"/>
      <c r="H720" s="5"/>
      <c r="I720" s="2"/>
      <c r="J720" s="2"/>
      <c r="K720" s="2"/>
      <c r="L720" s="2"/>
      <c r="M720" s="2"/>
      <c r="N720" s="5"/>
      <c r="O720" s="5"/>
      <c r="P720" s="5"/>
      <c r="Q720" s="5"/>
    </row>
    <row r="721" spans="1:17" ht="30" customHeight="1" x14ac:dyDescent="0.25">
      <c r="A721" s="2">
        <v>4720</v>
      </c>
      <c r="B721" s="3" t="str">
        <f>HYPERLINK("https://xamuongchieng.hoabinh.gov.vn/", "UBND Ủy ban nhân dân xã Mường Tuổng tỉnh Hòa Bình")</f>
        <v>UBND Ủy ban nhân dân xã Mường Tuổng tỉnh Hòa Bình</v>
      </c>
      <c r="C721" s="12" t="s">
        <v>228</v>
      </c>
      <c r="F721" s="5"/>
      <c r="G721" s="5"/>
      <c r="H721" s="5"/>
      <c r="I721" s="2"/>
      <c r="J721" s="2"/>
      <c r="K721" s="2"/>
      <c r="L721" s="2"/>
      <c r="M721" s="2"/>
      <c r="N721" s="5"/>
      <c r="O721" s="5"/>
      <c r="P721" s="5"/>
      <c r="Q721" s="5"/>
    </row>
    <row r="722" spans="1:17" ht="30" customHeight="1" x14ac:dyDescent="0.25">
      <c r="A722" s="2">
        <v>4721</v>
      </c>
      <c r="B722" s="1" t="str">
        <f>HYPERLINK("https://www.facebook.com/dabac.caxmuongchieng", "Công an xã Mường Chiềng tỉnh Hòa Bình")</f>
        <v>Công an xã Mường Chiềng tỉnh Hòa Bình</v>
      </c>
      <c r="C722" s="12" t="s">
        <v>228</v>
      </c>
      <c r="D722" s="13" t="s">
        <v>229</v>
      </c>
      <c r="F722" s="5"/>
      <c r="G722" s="5"/>
      <c r="H722" s="5"/>
      <c r="I722" s="2"/>
      <c r="J722" s="2"/>
      <c r="K722" s="2"/>
      <c r="L722" s="2"/>
      <c r="M722" s="2"/>
      <c r="N722" s="5"/>
      <c r="O722" s="5"/>
      <c r="P722" s="5"/>
      <c r="Q722" s="5"/>
    </row>
    <row r="723" spans="1:17" ht="30" customHeight="1" x14ac:dyDescent="0.25">
      <c r="A723" s="2">
        <v>4722</v>
      </c>
      <c r="B723" s="3" t="str">
        <f>HYPERLINK("https://xamuongchieng.hoabinh.gov.vn/", "UBND Ủy ban nhân dân xã Mường Chiềng tỉnh Hòa Bình")</f>
        <v>UBND Ủy ban nhân dân xã Mường Chiềng tỉnh Hòa Bình</v>
      </c>
      <c r="C723" s="12" t="s">
        <v>228</v>
      </c>
      <c r="F723" s="5"/>
      <c r="G723" s="5"/>
      <c r="H723" s="5"/>
      <c r="I723" s="2"/>
      <c r="J723" s="2"/>
      <c r="K723" s="2"/>
      <c r="L723" s="2"/>
      <c r="M723" s="2"/>
      <c r="N723" s="5"/>
      <c r="O723" s="5"/>
      <c r="P723" s="5"/>
      <c r="Q723" s="5"/>
    </row>
    <row r="724" spans="1:17" ht="30" customHeight="1" x14ac:dyDescent="0.25">
      <c r="A724" s="2">
        <v>4723</v>
      </c>
      <c r="B724" s="3" t="str">
        <f>HYPERLINK("https://www.facebook.com/p/C%C3%B4ng-an-x%C3%A3-T%C3%A2n-Pheo-%C4%90%C3%A0-B%E1%BA%AFc-H%C3%B2a-B%C3%ACnh-61554876114822/", "Công an xã Tân Pheo tỉnh Hòa Bình")</f>
        <v>Công an xã Tân Pheo tỉnh Hòa Bình</v>
      </c>
      <c r="C724" s="12" t="s">
        <v>228</v>
      </c>
      <c r="D724" s="13" t="s">
        <v>229</v>
      </c>
      <c r="F724" s="5"/>
      <c r="G724" s="5"/>
      <c r="H724" s="5"/>
      <c r="I724" s="2"/>
      <c r="J724" s="2"/>
      <c r="K724" s="2"/>
      <c r="L724" s="2"/>
      <c r="M724" s="2"/>
      <c r="N724" s="5"/>
      <c r="O724" s="5"/>
      <c r="P724" s="5"/>
      <c r="Q724" s="5"/>
    </row>
    <row r="725" spans="1:17" ht="30" customHeight="1" x14ac:dyDescent="0.25">
      <c r="A725" s="2">
        <v>4724</v>
      </c>
      <c r="B725" s="3" t="str">
        <f>HYPERLINK("https://www.hoabinh.gov.vn/tin-chi-tiet/-/bai-viet/cong-bo-benh-dich-ta-lon-chau-phi-tai-xa-tan-pheo-va-xa-trung-thanh-huyen-da-bac-51728-1475.html", "UBND Ủy ban nhân dân xã Tân Pheo tỉnh Hòa Bình")</f>
        <v>UBND Ủy ban nhân dân xã Tân Pheo tỉnh Hòa Bình</v>
      </c>
      <c r="C725" s="12" t="s">
        <v>228</v>
      </c>
      <c r="F725" s="5"/>
      <c r="G725" s="5"/>
      <c r="H725" s="5"/>
      <c r="I725" s="2"/>
      <c r="J725" s="2"/>
      <c r="K725" s="2"/>
      <c r="L725" s="2"/>
      <c r="M725" s="2"/>
      <c r="N725" s="5"/>
      <c r="O725" s="5"/>
      <c r="P725" s="5"/>
      <c r="Q725" s="5"/>
    </row>
    <row r="726" spans="1:17" ht="30" customHeight="1" x14ac:dyDescent="0.25">
      <c r="A726" s="2">
        <v>4725</v>
      </c>
      <c r="B726" s="3" t="s">
        <v>164</v>
      </c>
      <c r="C726" s="14" t="s">
        <v>1</v>
      </c>
      <c r="D726" s="13" t="s">
        <v>229</v>
      </c>
      <c r="F726" s="5"/>
      <c r="G726" s="5"/>
      <c r="H726" s="5"/>
      <c r="I726" s="2"/>
      <c r="J726" s="2"/>
      <c r="K726" s="2"/>
      <c r="L726" s="2"/>
      <c r="M726" s="2"/>
      <c r="N726" s="5"/>
      <c r="O726" s="5"/>
      <c r="P726" s="5"/>
      <c r="Q726" s="5"/>
    </row>
    <row r="727" spans="1:17" ht="30" customHeight="1" x14ac:dyDescent="0.25">
      <c r="A727" s="2">
        <v>4726</v>
      </c>
      <c r="B727" s="3" t="str">
        <f>HYPERLINK("https://www.hoabinh.gov.vn/tin-chi-tiet/-/bai-viet/xa-dong-chum-huyen-da-bac-phan-dau-hoan-thanh-tung-tieu-chi-chung-suc-xay-dung-nong-thon-moi-46073-1170.html", "UBND Ủy ban nhân dân xã Đồng Chum tỉnh Hòa Bình")</f>
        <v>UBND Ủy ban nhân dân xã Đồng Chum tỉnh Hòa Bình</v>
      </c>
      <c r="C727" s="12" t="s">
        <v>228</v>
      </c>
      <c r="F727" s="5"/>
      <c r="G727" s="5"/>
      <c r="H727" s="5"/>
      <c r="I727" s="2"/>
      <c r="J727" s="2"/>
      <c r="K727" s="2"/>
      <c r="L727" s="2"/>
      <c r="M727" s="2"/>
      <c r="N727" s="5"/>
      <c r="O727" s="5"/>
      <c r="P727" s="5"/>
      <c r="Q727" s="5"/>
    </row>
    <row r="728" spans="1:17" ht="30" customHeight="1" x14ac:dyDescent="0.25">
      <c r="A728" s="2">
        <v>4727</v>
      </c>
      <c r="B728" s="3" t="str">
        <f>HYPERLINK("https://www.facebook.com/p/C%C3%B4ng-an-x%C3%A3-T%C3%A2n-Minh-huy%E1%BB%87n-%C4%90%C3%A0-B%E1%BA%AFc-t%E1%BB%89nh-Ho%C3%A0-B%C3%ACnh-100066812649960/", "Công an xã Tân Minh tỉnh Hòa Bình")</f>
        <v>Công an xã Tân Minh tỉnh Hòa Bình</v>
      </c>
      <c r="C728" s="12" t="s">
        <v>228</v>
      </c>
      <c r="D728" s="13" t="s">
        <v>229</v>
      </c>
      <c r="F728" s="5"/>
      <c r="G728" s="5"/>
      <c r="H728" s="5"/>
      <c r="I728" s="2"/>
      <c r="J728" s="2"/>
      <c r="K728" s="2"/>
      <c r="L728" s="2"/>
      <c r="M728" s="2"/>
      <c r="N728" s="5"/>
      <c r="O728" s="5"/>
      <c r="P728" s="5"/>
      <c r="Q728" s="5"/>
    </row>
    <row r="729" spans="1:17" ht="30" customHeight="1" x14ac:dyDescent="0.25">
      <c r="A729" s="2">
        <v>4728</v>
      </c>
      <c r="B729" s="3" t="str">
        <f>HYPERLINK("https://xatanminh.hoabinh.gov.vn/", "UBND Ủy ban nhân dân xã Tân Minh tỉnh Hòa Bình")</f>
        <v>UBND Ủy ban nhân dân xã Tân Minh tỉnh Hòa Bình</v>
      </c>
      <c r="C729" s="12" t="s">
        <v>228</v>
      </c>
      <c r="F729" s="5"/>
      <c r="G729" s="5"/>
      <c r="H729" s="5"/>
      <c r="I729" s="2"/>
      <c r="J729" s="2"/>
      <c r="K729" s="2"/>
      <c r="L729" s="2"/>
      <c r="M729" s="2"/>
      <c r="N729" s="5"/>
      <c r="O729" s="5"/>
      <c r="P729" s="5"/>
      <c r="Q729" s="5"/>
    </row>
    <row r="730" spans="1:17" ht="30" customHeight="1" x14ac:dyDescent="0.25">
      <c r="A730" s="2">
        <v>4729</v>
      </c>
      <c r="B730" s="3" t="s">
        <v>165</v>
      </c>
      <c r="C730" s="14" t="s">
        <v>1</v>
      </c>
      <c r="D730" s="13" t="s">
        <v>229</v>
      </c>
      <c r="F730" s="5"/>
      <c r="G730" s="5"/>
      <c r="H730" s="5"/>
      <c r="I730" s="2"/>
      <c r="J730" s="2"/>
      <c r="K730" s="2"/>
      <c r="L730" s="2"/>
      <c r="M730" s="2"/>
      <c r="N730" s="5"/>
      <c r="O730" s="5"/>
      <c r="P730" s="5"/>
      <c r="Q730" s="5"/>
    </row>
    <row r="731" spans="1:17" ht="30" customHeight="1" x14ac:dyDescent="0.25">
      <c r="A731" s="2">
        <v>4730</v>
      </c>
      <c r="B731" s="3" t="str">
        <f>HYPERLINK("https://doanket.hoabinh.gov.vn/", "UBND Ủy ban nhân dân xã Đoàn Kết tỉnh Hòa Bình")</f>
        <v>UBND Ủy ban nhân dân xã Đoàn Kết tỉnh Hòa Bình</v>
      </c>
      <c r="C731" s="12" t="s">
        <v>228</v>
      </c>
      <c r="F731" s="5"/>
      <c r="G731" s="5"/>
      <c r="H731" s="5"/>
      <c r="I731" s="2"/>
      <c r="J731" s="2"/>
      <c r="K731" s="2"/>
      <c r="L731" s="2"/>
      <c r="M731" s="2"/>
      <c r="N731" s="5"/>
      <c r="O731" s="5"/>
      <c r="P731" s="5"/>
      <c r="Q731" s="5"/>
    </row>
    <row r="732" spans="1:17" ht="30" customHeight="1" x14ac:dyDescent="0.25">
      <c r="A732" s="2">
        <v>4731</v>
      </c>
      <c r="B732" s="3" t="s">
        <v>166</v>
      </c>
      <c r="C732" s="14" t="s">
        <v>1</v>
      </c>
      <c r="D732" s="13" t="s">
        <v>229</v>
      </c>
      <c r="F732" s="5"/>
      <c r="G732" s="5"/>
      <c r="H732" s="5"/>
      <c r="I732" s="2"/>
      <c r="J732" s="2"/>
      <c r="K732" s="2"/>
      <c r="L732" s="2"/>
      <c r="M732" s="2"/>
      <c r="N732" s="5"/>
      <c r="O732" s="5"/>
      <c r="P732" s="5"/>
      <c r="Q732" s="5"/>
    </row>
    <row r="733" spans="1:17" ht="30" customHeight="1" x14ac:dyDescent="0.25">
      <c r="A733" s="2">
        <v>4732</v>
      </c>
      <c r="B733" s="3" t="str">
        <f>HYPERLINK("https://xadongruong.hoabinh.gov.vn/", "UBND Ủy ban nhân dân xã Đồng Ruộng tỉnh Hòa Bình")</f>
        <v>UBND Ủy ban nhân dân xã Đồng Ruộng tỉnh Hòa Bình</v>
      </c>
      <c r="C733" s="12" t="s">
        <v>228</v>
      </c>
      <c r="F733" s="5"/>
      <c r="G733" s="5"/>
      <c r="H733" s="5"/>
      <c r="I733" s="2"/>
      <c r="J733" s="2"/>
      <c r="K733" s="2"/>
      <c r="L733" s="2"/>
      <c r="M733" s="2"/>
      <c r="N733" s="5"/>
      <c r="O733" s="5"/>
      <c r="P733" s="5"/>
      <c r="Q733" s="5"/>
    </row>
    <row r="734" spans="1:17" ht="30" customHeight="1" x14ac:dyDescent="0.25">
      <c r="A734" s="2">
        <v>4733</v>
      </c>
      <c r="B734" s="3" t="str">
        <f>HYPERLINK("https://www.facebook.com/TuLyDaBac/", "Công an xã Hào Lý tỉnh Hòa Bình")</f>
        <v>Công an xã Hào Lý tỉnh Hòa Bình</v>
      </c>
      <c r="C734" s="12" t="s">
        <v>228</v>
      </c>
      <c r="D734" s="13"/>
      <c r="F734" s="5"/>
      <c r="G734" s="5"/>
      <c r="H734" s="5"/>
      <c r="I734" s="2"/>
      <c r="J734" s="2"/>
      <c r="K734" s="2"/>
      <c r="L734" s="2"/>
      <c r="M734" s="2"/>
      <c r="N734" s="5"/>
      <c r="O734" s="5"/>
      <c r="P734" s="5"/>
      <c r="Q734" s="5"/>
    </row>
    <row r="735" spans="1:17" ht="30" customHeight="1" x14ac:dyDescent="0.25">
      <c r="A735" s="2">
        <v>4734</v>
      </c>
      <c r="B735" s="3" t="str">
        <f>HYPERLINK("https://xatuly.hoabinh.gov.vn/", "UBND Ủy ban nhân dân xã Hào Lý tỉnh Hòa Bình")</f>
        <v>UBND Ủy ban nhân dân xã Hào Lý tỉnh Hòa Bình</v>
      </c>
      <c r="C735" s="12" t="s">
        <v>228</v>
      </c>
      <c r="F735" s="5"/>
      <c r="G735" s="5"/>
      <c r="H735" s="5"/>
      <c r="I735" s="2"/>
      <c r="J735" s="2"/>
      <c r="K735" s="2"/>
      <c r="L735" s="2"/>
      <c r="M735" s="2"/>
      <c r="N735" s="5"/>
      <c r="O735" s="5"/>
      <c r="P735" s="5"/>
      <c r="Q735" s="5"/>
    </row>
    <row r="736" spans="1:17" ht="30" customHeight="1" x14ac:dyDescent="0.25">
      <c r="A736" s="2">
        <v>4735</v>
      </c>
      <c r="B736" s="1" t="str">
        <f>HYPERLINK("https://www.facebook.com/profile.php?id=100066494625962", "Công an xã Tu Lý tỉnh Hòa Bình")</f>
        <v>Công an xã Tu Lý tỉnh Hòa Bình</v>
      </c>
      <c r="C736" s="12" t="s">
        <v>228</v>
      </c>
      <c r="D736" s="13" t="s">
        <v>229</v>
      </c>
      <c r="F736" s="5"/>
      <c r="G736" s="5"/>
      <c r="H736" s="5"/>
      <c r="I736" s="2"/>
      <c r="J736" s="2"/>
      <c r="K736" s="2"/>
      <c r="L736" s="2"/>
      <c r="M736" s="2"/>
      <c r="N736" s="5"/>
      <c r="O736" s="5"/>
      <c r="P736" s="5"/>
      <c r="Q736" s="5"/>
    </row>
    <row r="737" spans="1:17" ht="30" customHeight="1" x14ac:dyDescent="0.25">
      <c r="A737" s="2">
        <v>4736</v>
      </c>
      <c r="B737" s="3" t="str">
        <f>HYPERLINK("https://xatuly.hoabinh.gov.vn/", "UBND Ủy ban nhân dân xã Tu Lý tỉnh Hòa Bình")</f>
        <v>UBND Ủy ban nhân dân xã Tu Lý tỉnh Hòa Bình</v>
      </c>
      <c r="C737" s="12" t="s">
        <v>228</v>
      </c>
      <c r="F737" s="5"/>
      <c r="G737" s="5"/>
      <c r="H737" s="5"/>
      <c r="I737" s="2"/>
      <c r="J737" s="2"/>
      <c r="K737" s="2"/>
      <c r="L737" s="2"/>
      <c r="M737" s="2"/>
      <c r="N737" s="5"/>
      <c r="O737" s="5"/>
      <c r="P737" s="5"/>
      <c r="Q737" s="5"/>
    </row>
    <row r="738" spans="1:17" ht="30" customHeight="1" x14ac:dyDescent="0.25">
      <c r="A738" s="2">
        <v>4737</v>
      </c>
      <c r="B738" s="3" t="s">
        <v>167</v>
      </c>
      <c r="C738" s="14" t="s">
        <v>1</v>
      </c>
      <c r="D738" s="13" t="s">
        <v>229</v>
      </c>
      <c r="F738" s="5"/>
      <c r="G738" s="5"/>
      <c r="H738" s="5"/>
      <c r="I738" s="2"/>
      <c r="J738" s="2"/>
      <c r="K738" s="2"/>
      <c r="L738" s="2"/>
      <c r="M738" s="2"/>
      <c r="N738" s="5"/>
      <c r="O738" s="5"/>
      <c r="P738" s="5"/>
      <c r="Q738" s="5"/>
    </row>
    <row r="739" spans="1:17" ht="30" customHeight="1" x14ac:dyDescent="0.25">
      <c r="A739" s="2">
        <v>4738</v>
      </c>
      <c r="B739" s="3" t="str">
        <f>HYPERLINK("https://xatrungthanh.hoabinh.gov.vn/", "UBND Ủy ban nhân dân xã Trung Thành tỉnh Hòa Bình")</f>
        <v>UBND Ủy ban nhân dân xã Trung Thành tỉnh Hòa Bình</v>
      </c>
      <c r="C739" s="12" t="s">
        <v>228</v>
      </c>
      <c r="F739" s="5"/>
      <c r="G739" s="5"/>
      <c r="H739" s="5"/>
      <c r="I739" s="2"/>
      <c r="J739" s="2"/>
      <c r="K739" s="2"/>
      <c r="L739" s="2"/>
      <c r="M739" s="2"/>
      <c r="N739" s="5"/>
      <c r="O739" s="5"/>
      <c r="P739" s="5"/>
      <c r="Q739" s="5"/>
    </row>
    <row r="740" spans="1:17" ht="30" customHeight="1" x14ac:dyDescent="0.25">
      <c r="A740" s="2">
        <v>4739</v>
      </c>
      <c r="B740" s="3" t="str">
        <f>HYPERLINK("https://www.facebook.com/p/C%C3%B4ng-an-x%C3%A3-Y%C3%AAn-Ho%C3%A0-huy%E1%BB%87n-%C4%90%C3%A0-B%E1%BA%AFc-t%E1%BB%89nh-Ho%C3%A0-B%C3%ACnh-100069019728537/", "Công an xã Yên Hòa tỉnh Hòa Bình")</f>
        <v>Công an xã Yên Hòa tỉnh Hòa Bình</v>
      </c>
      <c r="C740" s="12" t="s">
        <v>228</v>
      </c>
      <c r="D740" s="13" t="s">
        <v>229</v>
      </c>
      <c r="F740" s="5"/>
      <c r="G740" s="5"/>
      <c r="H740" s="5"/>
      <c r="I740" s="2"/>
      <c r="J740" s="2"/>
      <c r="K740" s="2"/>
      <c r="L740" s="2"/>
      <c r="M740" s="2"/>
      <c r="N740" s="5"/>
      <c r="O740" s="5"/>
      <c r="P740" s="5"/>
      <c r="Q740" s="5"/>
    </row>
    <row r="741" spans="1:17" ht="30" customHeight="1" x14ac:dyDescent="0.25">
      <c r="A741" s="2">
        <v>4740</v>
      </c>
      <c r="B741" s="3" t="str">
        <f>HYPERLINK("https://yenhoa.yenmo.ninhbinh.gov.vn/", "UBND Ủy ban nhân dân xã Yên Hòa tỉnh Hòa Bình")</f>
        <v>UBND Ủy ban nhân dân xã Yên Hòa tỉnh Hòa Bình</v>
      </c>
      <c r="C741" s="12" t="s">
        <v>228</v>
      </c>
      <c r="F741" s="5"/>
      <c r="G741" s="5"/>
      <c r="H741" s="5"/>
      <c r="I741" s="2"/>
      <c r="J741" s="2"/>
      <c r="K741" s="2"/>
      <c r="L741" s="2"/>
      <c r="M741" s="2"/>
      <c r="N741" s="5"/>
      <c r="O741" s="5"/>
      <c r="P741" s="5"/>
      <c r="Q741" s="5"/>
    </row>
    <row r="742" spans="1:17" ht="30" customHeight="1" x14ac:dyDescent="0.25">
      <c r="A742" s="2">
        <v>4741</v>
      </c>
      <c r="B742" s="3" t="str">
        <f>HYPERLINK("https://www.facebook.com/p/C%C3%B4ng-an-x%C3%A3-Cao-S%C6%A1n-huy%E1%BB%87n-L%C6%B0%C6%A1ng-S%C6%A1n-Ho%C3%A0-B%C3%ACnh-100071414754686/", "Công an xã Cao Sơn tỉnh Hòa Bình")</f>
        <v>Công an xã Cao Sơn tỉnh Hòa Bình</v>
      </c>
      <c r="C742" s="12" t="s">
        <v>228</v>
      </c>
      <c r="D742" s="13" t="s">
        <v>229</v>
      </c>
      <c r="F742" s="5"/>
      <c r="G742" s="5"/>
      <c r="H742" s="5"/>
      <c r="I742" s="2"/>
      <c r="J742" s="2"/>
      <c r="K742" s="2"/>
      <c r="L742" s="2"/>
      <c r="M742" s="2"/>
      <c r="N742" s="5"/>
      <c r="O742" s="5"/>
      <c r="P742" s="5"/>
      <c r="Q742" s="5"/>
    </row>
    <row r="743" spans="1:17" ht="30" customHeight="1" x14ac:dyDescent="0.25">
      <c r="A743" s="2">
        <v>4742</v>
      </c>
      <c r="B743" s="3" t="str">
        <f>HYPERLINK("https://caoson.hoabinh.gov.vn/", "UBND Ủy ban nhân dân xã Cao Sơn tỉnh Hòa Bình")</f>
        <v>UBND Ủy ban nhân dân xã Cao Sơn tỉnh Hòa Bình</v>
      </c>
      <c r="C743" s="12" t="s">
        <v>228</v>
      </c>
      <c r="F743" s="5"/>
      <c r="G743" s="5"/>
      <c r="H743" s="5"/>
      <c r="I743" s="2"/>
      <c r="J743" s="2"/>
      <c r="K743" s="2"/>
      <c r="L743" s="2"/>
      <c r="M743" s="2"/>
      <c r="N743" s="5"/>
      <c r="O743" s="5"/>
      <c r="P743" s="5"/>
      <c r="Q743" s="5"/>
    </row>
    <row r="744" spans="1:17" ht="30" customHeight="1" x14ac:dyDescent="0.25">
      <c r="A744" s="2">
        <v>4743</v>
      </c>
      <c r="B744" s="3" t="str">
        <f>HYPERLINK("https://www.facebook.com/XaPhiHung0853504567/", "Công an xã Toàn Sơn tỉnh Hòa Bình")</f>
        <v>Công an xã Toàn Sơn tỉnh Hòa Bình</v>
      </c>
      <c r="C744" s="12" t="s">
        <v>228</v>
      </c>
      <c r="D744" s="13" t="s">
        <v>229</v>
      </c>
      <c r="F744" s="5"/>
      <c r="G744" s="5"/>
      <c r="H744" s="5"/>
      <c r="I744" s="2"/>
      <c r="J744" s="2"/>
      <c r="K744" s="2"/>
      <c r="L744" s="2"/>
      <c r="M744" s="2"/>
      <c r="N744" s="5"/>
      <c r="O744" s="5"/>
      <c r="P744" s="5"/>
      <c r="Q744" s="5"/>
    </row>
    <row r="745" spans="1:17" ht="30" customHeight="1" x14ac:dyDescent="0.25">
      <c r="A745" s="2">
        <v>4744</v>
      </c>
      <c r="B745" s="3" t="str">
        <f>HYPERLINK("https://xahoason.hoabinh.gov.vn/", "UBND Ủy ban nhân dân xã Toàn Sơn tỉnh Hòa Bình")</f>
        <v>UBND Ủy ban nhân dân xã Toàn Sơn tỉnh Hòa Bình</v>
      </c>
      <c r="C745" s="12" t="s">
        <v>228</v>
      </c>
      <c r="F745" s="5"/>
      <c r="G745" s="5"/>
      <c r="H745" s="5"/>
      <c r="I745" s="2"/>
      <c r="J745" s="2"/>
      <c r="K745" s="2"/>
      <c r="L745" s="2"/>
      <c r="M745" s="2"/>
      <c r="N745" s="5"/>
      <c r="O745" s="5"/>
      <c r="P745" s="5"/>
      <c r="Q745" s="5"/>
    </row>
    <row r="746" spans="1:17" ht="30" customHeight="1" x14ac:dyDescent="0.25">
      <c r="A746" s="2">
        <v>4745</v>
      </c>
      <c r="B746" s="3" t="s">
        <v>168</v>
      </c>
      <c r="C746" s="14" t="s">
        <v>1</v>
      </c>
      <c r="D746" s="13" t="s">
        <v>229</v>
      </c>
      <c r="F746" s="5"/>
      <c r="G746" s="5"/>
      <c r="H746" s="5"/>
      <c r="I746" s="2"/>
      <c r="J746" s="2"/>
      <c r="K746" s="2"/>
      <c r="L746" s="2"/>
      <c r="M746" s="2"/>
      <c r="N746" s="5"/>
      <c r="O746" s="5"/>
      <c r="P746" s="5"/>
      <c r="Q746" s="5"/>
    </row>
    <row r="747" spans="1:17" ht="30" customHeight="1" x14ac:dyDescent="0.25">
      <c r="A747" s="2">
        <v>4746</v>
      </c>
      <c r="B747" s="3" t="str">
        <f>HYPERLINK("https://xahienluong.hoabinh.gov.vn/", "UBND Ủy ban nhân dân xã Hiền Lương tỉnh Hòa Bình")</f>
        <v>UBND Ủy ban nhân dân xã Hiền Lương tỉnh Hòa Bình</v>
      </c>
      <c r="C747" s="12" t="s">
        <v>228</v>
      </c>
      <c r="F747" s="5"/>
      <c r="G747" s="5"/>
      <c r="H747" s="5"/>
      <c r="I747" s="2"/>
      <c r="J747" s="2"/>
      <c r="K747" s="2"/>
      <c r="L747" s="2"/>
      <c r="M747" s="2"/>
      <c r="N747" s="5"/>
      <c r="O747" s="5"/>
      <c r="P747" s="5"/>
      <c r="Q747" s="5"/>
    </row>
    <row r="748" spans="1:17" ht="30" customHeight="1" x14ac:dyDescent="0.25">
      <c r="A748" s="2">
        <v>4747</v>
      </c>
      <c r="B748" s="3" t="str">
        <f>HYPERLINK("https://www.facebook.com/groups/131767698914811/_join_/", "Công an xã Tiền Phong tỉnh Hòa Bình")</f>
        <v>Công an xã Tiền Phong tỉnh Hòa Bình</v>
      </c>
      <c r="C748" s="12" t="s">
        <v>228</v>
      </c>
      <c r="D748" s="13" t="s">
        <v>229</v>
      </c>
      <c r="F748" s="5"/>
      <c r="G748" s="5"/>
      <c r="H748" s="5"/>
      <c r="I748" s="2"/>
      <c r="J748" s="2"/>
      <c r="K748" s="2"/>
      <c r="L748" s="2"/>
      <c r="M748" s="2"/>
      <c r="N748" s="5"/>
      <c r="O748" s="5"/>
      <c r="P748" s="5"/>
      <c r="Q748" s="5"/>
    </row>
    <row r="749" spans="1:17" ht="30" customHeight="1" x14ac:dyDescent="0.25">
      <c r="A749" s="2">
        <v>4748</v>
      </c>
      <c r="B749" s="3" t="str">
        <f>HYPERLINK("https://xatienphong.hoabinh.gov.vn/", "UBND Ủy ban nhân dân xã Tiền Phong tỉnh Hòa Bình")</f>
        <v>UBND Ủy ban nhân dân xã Tiền Phong tỉnh Hòa Bình</v>
      </c>
      <c r="C749" s="12" t="s">
        <v>228</v>
      </c>
      <c r="F749" s="5"/>
      <c r="G749" s="5"/>
      <c r="H749" s="5"/>
      <c r="I749" s="2"/>
      <c r="J749" s="2"/>
      <c r="K749" s="2"/>
      <c r="L749" s="2"/>
      <c r="M749" s="2"/>
      <c r="N749" s="5"/>
      <c r="O749" s="5"/>
      <c r="P749" s="5"/>
      <c r="Q749" s="5"/>
    </row>
    <row r="750" spans="1:17" ht="30" customHeight="1" x14ac:dyDescent="0.25">
      <c r="A750" s="2">
        <v>4749</v>
      </c>
      <c r="B750" s="3" t="s">
        <v>169</v>
      </c>
      <c r="C750" s="14" t="s">
        <v>1</v>
      </c>
      <c r="D750" s="13" t="s">
        <v>229</v>
      </c>
      <c r="F750" s="5"/>
      <c r="G750" s="5"/>
      <c r="H750" s="5"/>
      <c r="I750" s="2"/>
      <c r="J750" s="2"/>
      <c r="K750" s="2"/>
      <c r="L750" s="2"/>
      <c r="M750" s="2"/>
      <c r="N750" s="5"/>
      <c r="O750" s="5"/>
      <c r="P750" s="5"/>
      <c r="Q750" s="5"/>
    </row>
    <row r="751" spans="1:17" ht="30" customHeight="1" x14ac:dyDescent="0.25">
      <c r="A751" s="2">
        <v>4750</v>
      </c>
      <c r="B751" s="3" t="str">
        <f>HYPERLINK("https://www.hoabinh.gov.vn/tin-chi-tiet/-/bai-viet/cong-bo-benh-dich-ta-lon-chau-phi-tai-xa-vay-nua-huyen-da-bac-tinh-hoa-binh-52395-1388.html", "UBND Ủy ban nhân dân xã Vầy Nưa tỉnh Hòa Bình")</f>
        <v>UBND Ủy ban nhân dân xã Vầy Nưa tỉnh Hòa Bình</v>
      </c>
      <c r="C751" s="12" t="s">
        <v>228</v>
      </c>
      <c r="F751" s="5"/>
      <c r="G751" s="5"/>
      <c r="H751" s="5"/>
      <c r="I751" s="2"/>
      <c r="J751" s="2"/>
      <c r="K751" s="2"/>
      <c r="L751" s="2"/>
      <c r="M751" s="2"/>
      <c r="N751" s="5"/>
      <c r="O751" s="5"/>
      <c r="P751" s="5"/>
      <c r="Q751" s="5"/>
    </row>
    <row r="752" spans="1:17" ht="30" customHeight="1" x14ac:dyDescent="0.25">
      <c r="A752" s="2">
        <v>4751</v>
      </c>
      <c r="B752" s="3" t="s">
        <v>170</v>
      </c>
      <c r="C752" s="14" t="s">
        <v>1</v>
      </c>
      <c r="D752" s="13"/>
      <c r="F752" s="5"/>
      <c r="G752" s="5"/>
      <c r="H752" s="5"/>
      <c r="I752" s="2"/>
      <c r="J752" s="2"/>
      <c r="K752" s="2"/>
      <c r="L752" s="2"/>
      <c r="M752" s="2"/>
      <c r="N752" s="5"/>
      <c r="O752" s="5"/>
      <c r="P752" s="5"/>
      <c r="Q752" s="5"/>
    </row>
    <row r="753" spans="1:17" ht="30" customHeight="1" x14ac:dyDescent="0.25">
      <c r="A753" s="2">
        <v>4752</v>
      </c>
      <c r="B753" s="3" t="str">
        <f>HYPERLINK("https://thitranluongson.hoabinh.gov.vn/", "UBND Ủy ban nhân dân thị trấn Kỳ Sơn tỉnh Hòa Bình")</f>
        <v>UBND Ủy ban nhân dân thị trấn Kỳ Sơn tỉnh Hòa Bình</v>
      </c>
      <c r="C753" s="12" t="s">
        <v>228</v>
      </c>
      <c r="F753" s="5"/>
      <c r="G753" s="5"/>
      <c r="H753" s="5"/>
      <c r="I753" s="2"/>
      <c r="J753" s="2"/>
      <c r="K753" s="2"/>
      <c r="L753" s="2"/>
      <c r="M753" s="2"/>
      <c r="N753" s="5"/>
      <c r="O753" s="5"/>
      <c r="P753" s="5"/>
      <c r="Q753" s="5"/>
    </row>
    <row r="754" spans="1:17" ht="30" customHeight="1" x14ac:dyDescent="0.25">
      <c r="A754" s="2">
        <v>4753</v>
      </c>
      <c r="B754" s="3" t="s">
        <v>171</v>
      </c>
      <c r="C754" s="14" t="s">
        <v>1</v>
      </c>
      <c r="D754" s="13" t="s">
        <v>229</v>
      </c>
      <c r="F754" s="5"/>
      <c r="G754" s="5"/>
      <c r="H754" s="5"/>
      <c r="I754" s="2"/>
      <c r="J754" s="2"/>
      <c r="K754" s="2"/>
      <c r="L754" s="2"/>
      <c r="M754" s="2"/>
      <c r="N754" s="5"/>
      <c r="O754" s="5"/>
      <c r="P754" s="5"/>
      <c r="Q754" s="5"/>
    </row>
    <row r="755" spans="1:17" ht="30" customHeight="1" x14ac:dyDescent="0.25">
      <c r="A755" s="2">
        <v>4754</v>
      </c>
      <c r="B755" s="3" t="str">
        <f>HYPERLINK("https://hopthinh.hiephoa.bacgiang.gov.vn/", "UBND Ủy ban nhân dân xã Hợp Thịnh tỉnh Hòa Bình")</f>
        <v>UBND Ủy ban nhân dân xã Hợp Thịnh tỉnh Hòa Bình</v>
      </c>
      <c r="C755" s="12" t="s">
        <v>228</v>
      </c>
      <c r="F755" s="5"/>
      <c r="G755" s="5"/>
      <c r="H755" s="5"/>
      <c r="I755" s="2"/>
      <c r="J755" s="2"/>
      <c r="K755" s="2"/>
      <c r="L755" s="2"/>
      <c r="M755" s="2"/>
      <c r="N755" s="5"/>
      <c r="O755" s="5"/>
      <c r="P755" s="5"/>
      <c r="Q755" s="5"/>
    </row>
    <row r="756" spans="1:17" ht="30" customHeight="1" x14ac:dyDescent="0.25">
      <c r="A756" s="2">
        <v>4755</v>
      </c>
      <c r="B756" s="1" t="str">
        <f>HYPERLINK("", "Công an xã Phú Minh tỉnh Hòa Bình")</f>
        <v>Công an xã Phú Minh tỉnh Hòa Bình</v>
      </c>
      <c r="C756" s="12" t="s">
        <v>228</v>
      </c>
      <c r="D756" s="13"/>
      <c r="F756" s="5"/>
      <c r="G756" s="5"/>
      <c r="H756" s="5"/>
      <c r="I756" s="2"/>
      <c r="J756" s="2"/>
      <c r="K756" s="2"/>
      <c r="L756" s="2"/>
      <c r="M756" s="2"/>
      <c r="N756" s="5"/>
      <c r="O756" s="5"/>
      <c r="P756" s="5"/>
      <c r="Q756" s="5"/>
    </row>
    <row r="757" spans="1:17" ht="30" customHeight="1" x14ac:dyDescent="0.25">
      <c r="A757" s="2">
        <v>4756</v>
      </c>
      <c r="B757" s="3" t="str">
        <f>HYPERLINK("https://xathinhminh.hoabinh.gov.vn/index.php/2013-12-13-01-52-22", "UBND Ủy ban nhân dân xã Phú Minh tỉnh Hòa Bình")</f>
        <v>UBND Ủy ban nhân dân xã Phú Minh tỉnh Hòa Bình</v>
      </c>
      <c r="C757" s="12" t="s">
        <v>228</v>
      </c>
      <c r="F757" s="5"/>
      <c r="G757" s="5"/>
      <c r="H757" s="5"/>
      <c r="I757" s="2"/>
      <c r="J757" s="2"/>
      <c r="K757" s="2"/>
      <c r="L757" s="2"/>
      <c r="M757" s="2"/>
      <c r="N757" s="5"/>
      <c r="O757" s="5"/>
      <c r="P757" s="5"/>
      <c r="Q757" s="5"/>
    </row>
    <row r="758" spans="1:17" ht="30" customHeight="1" x14ac:dyDescent="0.25">
      <c r="A758" s="2">
        <v>4757</v>
      </c>
      <c r="B758" s="1" t="str">
        <f>HYPERLINK("", "Công an xã Hợp Thành tỉnh Hòa Bình")</f>
        <v>Công an xã Hợp Thành tỉnh Hòa Bình</v>
      </c>
      <c r="C758" s="12" t="s">
        <v>228</v>
      </c>
      <c r="D758" s="13" t="s">
        <v>229</v>
      </c>
      <c r="F758" s="5"/>
      <c r="G758" s="5"/>
      <c r="H758" s="5"/>
      <c r="I758" s="2"/>
      <c r="J758" s="2"/>
      <c r="K758" s="2"/>
      <c r="L758" s="2"/>
      <c r="M758" s="2"/>
      <c r="N758" s="5"/>
      <c r="O758" s="5"/>
      <c r="P758" s="5"/>
      <c r="Q758" s="5"/>
    </row>
    <row r="759" spans="1:17" ht="30" customHeight="1" x14ac:dyDescent="0.25">
      <c r="A759" s="2">
        <v>4758</v>
      </c>
      <c r="B759" s="3" t="str">
        <f>HYPERLINK("https://xahopthanh.hoabinh.gov.vn/", "UBND Ủy ban nhân dân xã Hợp Thành tỉnh Hòa Bình")</f>
        <v>UBND Ủy ban nhân dân xã Hợp Thành tỉnh Hòa Bình</v>
      </c>
      <c r="C759" s="12" t="s">
        <v>228</v>
      </c>
      <c r="F759" s="5"/>
      <c r="G759" s="5"/>
      <c r="H759" s="5"/>
      <c r="I759" s="2"/>
      <c r="J759" s="2"/>
      <c r="K759" s="2"/>
      <c r="L759" s="2"/>
      <c r="M759" s="2"/>
      <c r="N759" s="5"/>
      <c r="O759" s="5"/>
      <c r="P759" s="5"/>
      <c r="Q759" s="5"/>
    </row>
    <row r="760" spans="1:17" ht="30" customHeight="1" x14ac:dyDescent="0.25">
      <c r="A760" s="2">
        <v>4759</v>
      </c>
      <c r="B760" s="3" t="s">
        <v>172</v>
      </c>
      <c r="C760" s="14" t="s">
        <v>1</v>
      </c>
      <c r="D760" s="13"/>
      <c r="F760" s="5"/>
      <c r="G760" s="5"/>
      <c r="H760" s="5"/>
      <c r="I760" s="2"/>
      <c r="J760" s="2"/>
      <c r="K760" s="2"/>
      <c r="L760" s="2"/>
      <c r="M760" s="2"/>
      <c r="N760" s="5"/>
      <c r="O760" s="5"/>
      <c r="P760" s="5"/>
      <c r="Q760" s="5"/>
    </row>
    <row r="761" spans="1:17" ht="30" customHeight="1" x14ac:dyDescent="0.25">
      <c r="A761" s="2">
        <v>4760</v>
      </c>
      <c r="B761" s="3" t="str">
        <f>HYPERLINK("https://www.hoabinh.gov.vn/tin-chi-tiet/-/bai-viet/-oan-bqh-tinh-tiep-xuc-cu-tri-xa-phuc-tien-yen-quang-cua-huyen-ky-son-33677-1475.html", "UBND Ủy ban nhân dân xã Phúc Tiến tỉnh Hòa Bình")</f>
        <v>UBND Ủy ban nhân dân xã Phúc Tiến tỉnh Hòa Bình</v>
      </c>
      <c r="C761" s="12" t="s">
        <v>228</v>
      </c>
      <c r="F761" s="5"/>
      <c r="G761" s="5"/>
      <c r="H761" s="5"/>
      <c r="I761" s="2"/>
      <c r="J761" s="2"/>
      <c r="K761" s="2"/>
      <c r="L761" s="2"/>
      <c r="M761" s="2"/>
      <c r="N761" s="5"/>
      <c r="O761" s="5"/>
      <c r="P761" s="5"/>
      <c r="Q761" s="5"/>
    </row>
    <row r="762" spans="1:17" ht="30" customHeight="1" x14ac:dyDescent="0.25">
      <c r="A762" s="2">
        <v>4761</v>
      </c>
      <c r="B762" s="1" t="str">
        <f>HYPERLINK("", "Công an xã Dân Hòa tỉnh Hòa Bình")</f>
        <v>Công an xã Dân Hòa tỉnh Hòa Bình</v>
      </c>
      <c r="C762" s="12" t="s">
        <v>228</v>
      </c>
      <c r="D762" s="13"/>
      <c r="F762" s="5"/>
      <c r="G762" s="5"/>
      <c r="H762" s="5"/>
      <c r="I762" s="2"/>
      <c r="J762" s="2"/>
      <c r="K762" s="2"/>
      <c r="L762" s="2"/>
      <c r="M762" s="2"/>
      <c r="N762" s="5"/>
      <c r="O762" s="5"/>
      <c r="P762" s="5"/>
      <c r="Q762" s="5"/>
    </row>
    <row r="763" spans="1:17" ht="30" customHeight="1" x14ac:dyDescent="0.25">
      <c r="A763" s="2">
        <v>4762</v>
      </c>
      <c r="B763" s="3" t="str">
        <f>HYPERLINK("https://www.hoabinh.gov.vn/", "UBND Ủy ban nhân dân xã Dân Hòa tỉnh Hòa Bình")</f>
        <v>UBND Ủy ban nhân dân xã Dân Hòa tỉnh Hòa Bình</v>
      </c>
      <c r="C763" s="12" t="s">
        <v>228</v>
      </c>
      <c r="F763" s="5"/>
      <c r="G763" s="5"/>
      <c r="H763" s="5"/>
      <c r="I763" s="2"/>
      <c r="J763" s="2"/>
      <c r="K763" s="2"/>
      <c r="L763" s="2"/>
      <c r="M763" s="2"/>
      <c r="N763" s="5"/>
      <c r="O763" s="5"/>
      <c r="P763" s="5"/>
      <c r="Q763" s="5"/>
    </row>
    <row r="764" spans="1:17" ht="30" customHeight="1" x14ac:dyDescent="0.25">
      <c r="A764" s="2">
        <v>4763</v>
      </c>
      <c r="B764" s="3" t="s">
        <v>173</v>
      </c>
      <c r="C764" s="14" t="s">
        <v>1</v>
      </c>
      <c r="D764" s="13"/>
      <c r="F764" s="5"/>
      <c r="G764" s="5"/>
      <c r="H764" s="5"/>
      <c r="I764" s="2"/>
      <c r="J764" s="2"/>
      <c r="K764" s="2"/>
      <c r="L764" s="2"/>
      <c r="M764" s="2"/>
      <c r="N764" s="5"/>
      <c r="O764" s="5"/>
      <c r="P764" s="5"/>
      <c r="Q764" s="5"/>
    </row>
    <row r="765" spans="1:17" ht="30" customHeight="1" x14ac:dyDescent="0.25">
      <c r="A765" s="2">
        <v>4764</v>
      </c>
      <c r="B765" s="3" t="str">
        <f>HYPERLINK("https://xamonghoa.hoabinh.gov.vn/", "UBND Ủy ban nhân dân xã Mông Hóa tỉnh Hòa Bình")</f>
        <v>UBND Ủy ban nhân dân xã Mông Hóa tỉnh Hòa Bình</v>
      </c>
      <c r="C765" s="12" t="s">
        <v>228</v>
      </c>
      <c r="F765" s="5"/>
      <c r="G765" s="5"/>
      <c r="H765" s="5"/>
      <c r="I765" s="2"/>
      <c r="J765" s="2"/>
      <c r="K765" s="2"/>
      <c r="L765" s="2"/>
      <c r="M765" s="2"/>
      <c r="N765" s="5"/>
      <c r="O765" s="5"/>
      <c r="P765" s="5"/>
      <c r="Q765" s="5"/>
    </row>
    <row r="766" spans="1:17" ht="30" customHeight="1" x14ac:dyDescent="0.25">
      <c r="A766" s="2">
        <v>4765</v>
      </c>
      <c r="B766" s="1" t="str">
        <f>HYPERLINK("", "Công an xã Dân Hạ tỉnh Hòa Bình")</f>
        <v>Công an xã Dân Hạ tỉnh Hòa Bình</v>
      </c>
      <c r="C766" s="12" t="s">
        <v>228</v>
      </c>
      <c r="D766" s="13"/>
      <c r="F766" s="5"/>
      <c r="G766" s="5"/>
      <c r="H766" s="5"/>
      <c r="I766" s="2"/>
      <c r="J766" s="2"/>
      <c r="K766" s="2"/>
      <c r="L766" s="2"/>
      <c r="M766" s="2"/>
      <c r="N766" s="5"/>
      <c r="O766" s="5"/>
      <c r="P766" s="5"/>
      <c r="Q766" s="5"/>
    </row>
    <row r="767" spans="1:17" ht="30" customHeight="1" x14ac:dyDescent="0.25">
      <c r="A767" s="2">
        <v>4766</v>
      </c>
      <c r="B767" s="3" t="str">
        <f>HYPERLINK("https://hoabinh.kontumcity.kontum.gov.vn/gioi-thieu/co-cau-to-chuc/uy-ban-nhan-dan-phuong", "UBND Ủy ban nhân dân xã Dân Hạ tỉnh Hòa Bình")</f>
        <v>UBND Ủy ban nhân dân xã Dân Hạ tỉnh Hòa Bình</v>
      </c>
      <c r="C767" s="12" t="s">
        <v>228</v>
      </c>
      <c r="F767" s="5"/>
      <c r="G767" s="5"/>
      <c r="H767" s="5"/>
      <c r="I767" s="2"/>
      <c r="J767" s="2"/>
      <c r="K767" s="2"/>
      <c r="L767" s="2"/>
      <c r="M767" s="2"/>
      <c r="N767" s="5"/>
      <c r="O767" s="5"/>
      <c r="P767" s="5"/>
      <c r="Q767" s="5"/>
    </row>
    <row r="768" spans="1:17" ht="30" customHeight="1" x14ac:dyDescent="0.25">
      <c r="A768" s="2">
        <v>4767</v>
      </c>
      <c r="B768" s="1" t="str">
        <f>HYPERLINK("", "Công an xã Độc Lập tỉnh Hòa Bình")</f>
        <v>Công an xã Độc Lập tỉnh Hòa Bình</v>
      </c>
      <c r="C768" s="12" t="s">
        <v>228</v>
      </c>
      <c r="D768" s="13"/>
      <c r="F768" s="5"/>
      <c r="G768" s="5"/>
      <c r="H768" s="5"/>
      <c r="I768" s="2"/>
      <c r="J768" s="2"/>
      <c r="K768" s="2"/>
      <c r="L768" s="2"/>
      <c r="M768" s="2"/>
      <c r="N768" s="5"/>
      <c r="O768" s="5"/>
      <c r="P768" s="5"/>
      <c r="Q768" s="5"/>
    </row>
    <row r="769" spans="1:17" ht="30" customHeight="1" x14ac:dyDescent="0.25">
      <c r="A769" s="2">
        <v>4768</v>
      </c>
      <c r="B769" s="3" t="str">
        <f>HYPERLINK("https://xadoclap.hoabinh.gov.vn/", "UBND Ủy ban nhân dân xã Độc Lập tỉnh Hòa Bình")</f>
        <v>UBND Ủy ban nhân dân xã Độc Lập tỉnh Hòa Bình</v>
      </c>
      <c r="C769" s="12" t="s">
        <v>228</v>
      </c>
      <c r="F769" s="5"/>
      <c r="G769" s="5"/>
      <c r="H769" s="5"/>
      <c r="I769" s="2"/>
      <c r="J769" s="2"/>
      <c r="K769" s="2"/>
      <c r="L769" s="2"/>
      <c r="M769" s="2"/>
      <c r="N769" s="5"/>
      <c r="O769" s="5"/>
      <c r="P769" s="5"/>
      <c r="Q769" s="5"/>
    </row>
    <row r="770" spans="1:17" ht="30" customHeight="1" x14ac:dyDescent="0.25">
      <c r="A770" s="2">
        <v>4769</v>
      </c>
      <c r="B770" s="3" t="s">
        <v>174</v>
      </c>
      <c r="C770" s="14" t="s">
        <v>1</v>
      </c>
      <c r="D770" s="13" t="s">
        <v>229</v>
      </c>
      <c r="F770" s="5"/>
      <c r="G770" s="5"/>
      <c r="H770" s="5"/>
      <c r="I770" s="2"/>
      <c r="J770" s="2"/>
      <c r="K770" s="2"/>
      <c r="L770" s="2"/>
      <c r="M770" s="2"/>
      <c r="N770" s="5"/>
      <c r="O770" s="5"/>
      <c r="P770" s="5"/>
      <c r="Q770" s="5"/>
    </row>
    <row r="771" spans="1:17" ht="30" customHeight="1" x14ac:dyDescent="0.25">
      <c r="A771" s="2">
        <v>4770</v>
      </c>
      <c r="B771" s="3" t="str">
        <f>HYPERLINK("https://yenthuy.hoabinh.gov.vn/", "UBND Ủy ban nhân dân xã Yên Quang tỉnh Hòa Bình")</f>
        <v>UBND Ủy ban nhân dân xã Yên Quang tỉnh Hòa Bình</v>
      </c>
      <c r="C771" s="12" t="s">
        <v>228</v>
      </c>
      <c r="F771" s="5"/>
      <c r="G771" s="5"/>
      <c r="H771" s="5"/>
      <c r="I771" s="2"/>
      <c r="J771" s="2"/>
      <c r="K771" s="2"/>
      <c r="L771" s="2"/>
      <c r="M771" s="2"/>
      <c r="N771" s="5"/>
      <c r="O771" s="5"/>
      <c r="P771" s="5"/>
      <c r="Q771" s="5"/>
    </row>
    <row r="772" spans="1:17" ht="30" customHeight="1" x14ac:dyDescent="0.25">
      <c r="A772" s="2">
        <v>4771</v>
      </c>
      <c r="B772" s="3" t="s">
        <v>175</v>
      </c>
      <c r="C772" s="14" t="s">
        <v>1</v>
      </c>
      <c r="D772" s="13"/>
      <c r="F772" s="5"/>
      <c r="G772" s="5"/>
      <c r="H772" s="5"/>
      <c r="I772" s="2"/>
      <c r="J772" s="2"/>
      <c r="K772" s="2"/>
      <c r="L772" s="2"/>
      <c r="M772" s="2"/>
      <c r="N772" s="5"/>
      <c r="O772" s="5"/>
      <c r="P772" s="5"/>
      <c r="Q772" s="5"/>
    </row>
    <row r="773" spans="1:17" ht="30" customHeight="1" x14ac:dyDescent="0.25">
      <c r="A773" s="2">
        <v>4772</v>
      </c>
      <c r="B773" s="3" t="str">
        <f>HYPERLINK("https://thitranluongson.hoabinh.gov.vn/", "UBND Ủy ban nhân dân thị trấn Lương Sơn tỉnh Hòa Bình")</f>
        <v>UBND Ủy ban nhân dân thị trấn Lương Sơn tỉnh Hòa Bình</v>
      </c>
      <c r="C773" s="12" t="s">
        <v>228</v>
      </c>
      <c r="F773" s="5"/>
      <c r="G773" s="5"/>
      <c r="H773" s="5"/>
      <c r="I773" s="2"/>
      <c r="J773" s="2"/>
      <c r="K773" s="2"/>
      <c r="L773" s="2"/>
      <c r="M773" s="2"/>
      <c r="N773" s="5"/>
      <c r="O773" s="5"/>
      <c r="P773" s="5"/>
      <c r="Q773" s="5"/>
    </row>
    <row r="774" spans="1:17" ht="30" customHeight="1" x14ac:dyDescent="0.25">
      <c r="A774" s="2">
        <v>4773</v>
      </c>
      <c r="B774" s="3" t="str">
        <f>HYPERLINK("https://www.facebook.com/Conganlamson04942/", "Công an xã Lâm Sơn tỉnh Hòa Bình")</f>
        <v>Công an xã Lâm Sơn tỉnh Hòa Bình</v>
      </c>
      <c r="C774" s="12" t="s">
        <v>228</v>
      </c>
      <c r="D774" s="13"/>
      <c r="F774" s="5"/>
      <c r="G774" s="5"/>
      <c r="H774" s="5"/>
      <c r="I774" s="2"/>
      <c r="J774" s="2"/>
      <c r="K774" s="2"/>
      <c r="L774" s="2"/>
      <c r="M774" s="2"/>
      <c r="N774" s="5"/>
      <c r="O774" s="5"/>
      <c r="P774" s="5"/>
      <c r="Q774" s="5"/>
    </row>
    <row r="775" spans="1:17" ht="30" customHeight="1" x14ac:dyDescent="0.25">
      <c r="A775" s="2">
        <v>4774</v>
      </c>
      <c r="B775" s="3" t="str">
        <f>HYPERLINK("https://xalamson.hoabinh.gov.vn/", "UBND Ủy ban nhân dân xã Lâm Sơn tỉnh Hòa Bình")</f>
        <v>UBND Ủy ban nhân dân xã Lâm Sơn tỉnh Hòa Bình</v>
      </c>
      <c r="C775" s="12" t="s">
        <v>228</v>
      </c>
      <c r="F775" s="5"/>
      <c r="G775" s="5"/>
      <c r="H775" s="5"/>
      <c r="I775" s="2"/>
      <c r="J775" s="2"/>
      <c r="K775" s="2"/>
      <c r="L775" s="2"/>
      <c r="M775" s="2"/>
      <c r="N775" s="5"/>
      <c r="O775" s="5"/>
      <c r="P775" s="5"/>
      <c r="Q775" s="5"/>
    </row>
    <row r="776" spans="1:17" ht="30" customHeight="1" x14ac:dyDescent="0.25">
      <c r="A776" s="2">
        <v>4775</v>
      </c>
      <c r="B776" s="3" t="s">
        <v>176</v>
      </c>
      <c r="C776" s="14" t="s">
        <v>1</v>
      </c>
      <c r="D776" s="13" t="s">
        <v>229</v>
      </c>
      <c r="F776" s="5"/>
      <c r="G776" s="5"/>
      <c r="H776" s="5"/>
      <c r="I776" s="2"/>
      <c r="J776" s="2"/>
      <c r="K776" s="2"/>
      <c r="L776" s="2"/>
      <c r="M776" s="2"/>
      <c r="N776" s="5"/>
      <c r="O776" s="5"/>
      <c r="P776" s="5"/>
      <c r="Q776" s="5"/>
    </row>
    <row r="777" spans="1:17" ht="30" customHeight="1" x14ac:dyDescent="0.25">
      <c r="A777" s="2">
        <v>4776</v>
      </c>
      <c r="B777" s="3" t="str">
        <f>HYPERLINK("https://xahoason.hoabinh.gov.vn/", "UBND Ủy ban nhân dân xã Hòa Sơn tỉnh Hòa Bình")</f>
        <v>UBND Ủy ban nhân dân xã Hòa Sơn tỉnh Hòa Bình</v>
      </c>
      <c r="C777" s="12" t="s">
        <v>228</v>
      </c>
      <c r="F777" s="5"/>
      <c r="G777" s="5"/>
      <c r="H777" s="5"/>
      <c r="I777" s="2"/>
      <c r="J777" s="2"/>
      <c r="K777" s="2"/>
      <c r="L777" s="2"/>
      <c r="M777" s="2"/>
      <c r="N777" s="5"/>
      <c r="O777" s="5"/>
      <c r="P777" s="5"/>
      <c r="Q777" s="5"/>
    </row>
    <row r="778" spans="1:17" ht="30" customHeight="1" x14ac:dyDescent="0.25">
      <c r="A778" s="2">
        <v>4777</v>
      </c>
      <c r="B778" s="3" t="s">
        <v>177</v>
      </c>
      <c r="C778" s="14" t="s">
        <v>1</v>
      </c>
      <c r="D778" s="13" t="s">
        <v>229</v>
      </c>
      <c r="F778" s="5"/>
      <c r="G778" s="5"/>
      <c r="H778" s="5"/>
      <c r="I778" s="2"/>
      <c r="J778" s="2"/>
      <c r="K778" s="2"/>
      <c r="L778" s="2"/>
      <c r="M778" s="2"/>
      <c r="N778" s="5"/>
      <c r="O778" s="5"/>
      <c r="P778" s="5"/>
      <c r="Q778" s="5"/>
    </row>
    <row r="779" spans="1:17" ht="30" customHeight="1" x14ac:dyDescent="0.25">
      <c r="A779" s="2">
        <v>4778</v>
      </c>
      <c r="B779" s="3" t="str">
        <f>HYPERLINK("https://luongson.hoabinh.gov.vn/index.php/kinh-t/1966-tha-m-a-nh-xa-tr-a-ng-s-n-ha-p-ha-a-a-t-chua-n-na-ng-tha-n-ma-i", "UBND Ủy ban nhân dân xã Trường Sơn tỉnh Hòa Bình")</f>
        <v>UBND Ủy ban nhân dân xã Trường Sơn tỉnh Hòa Bình</v>
      </c>
      <c r="C779" s="12" t="s">
        <v>228</v>
      </c>
      <c r="F779" s="5"/>
      <c r="G779" s="5"/>
      <c r="H779" s="5"/>
      <c r="I779" s="2"/>
      <c r="J779" s="2"/>
      <c r="K779" s="2"/>
      <c r="L779" s="2"/>
      <c r="M779" s="2"/>
      <c r="N779" s="5"/>
      <c r="O779" s="5"/>
      <c r="P779" s="5"/>
      <c r="Q779" s="5"/>
    </row>
    <row r="780" spans="1:17" ht="30" customHeight="1" x14ac:dyDescent="0.25">
      <c r="A780" s="2">
        <v>4779</v>
      </c>
      <c r="B780" s="3" t="str">
        <f>HYPERLINK("https://www.facebook.com/people/C%C3%94NG-AN-X%C3%83-T%C3%82N-VINH/100071846994026/", "Công an xã Tân Vinh tỉnh Hòa Bình")</f>
        <v>Công an xã Tân Vinh tỉnh Hòa Bình</v>
      </c>
      <c r="C780" s="12" t="s">
        <v>228</v>
      </c>
      <c r="D780" s="13"/>
      <c r="F780" s="5"/>
      <c r="G780" s="5"/>
      <c r="H780" s="5"/>
      <c r="I780" s="2"/>
      <c r="J780" s="2"/>
      <c r="K780" s="2"/>
      <c r="L780" s="2"/>
      <c r="M780" s="2"/>
      <c r="N780" s="5"/>
      <c r="O780" s="5"/>
      <c r="P780" s="5"/>
      <c r="Q780" s="5"/>
    </row>
    <row r="781" spans="1:17" ht="30" customHeight="1" x14ac:dyDescent="0.25">
      <c r="A781" s="2">
        <v>4780</v>
      </c>
      <c r="B781" s="3" t="str">
        <f>HYPERLINK("https://xatanvinh.hoabinh.gov.vn/", "UBND Ủy ban nhân dân xã Tân Vinh tỉnh Hòa Bình")</f>
        <v>UBND Ủy ban nhân dân xã Tân Vinh tỉnh Hòa Bình</v>
      </c>
      <c r="C781" s="12" t="s">
        <v>228</v>
      </c>
      <c r="F781" s="5"/>
      <c r="G781" s="5"/>
      <c r="H781" s="5"/>
      <c r="I781" s="2"/>
      <c r="J781" s="2"/>
      <c r="K781" s="2"/>
      <c r="L781" s="2"/>
      <c r="M781" s="2"/>
      <c r="N781" s="5"/>
      <c r="O781" s="5"/>
      <c r="P781" s="5"/>
      <c r="Q781" s="5"/>
    </row>
    <row r="782" spans="1:17" ht="30" customHeight="1" x14ac:dyDescent="0.25">
      <c r="A782" s="2">
        <v>4781</v>
      </c>
      <c r="B782" s="3" t="s">
        <v>178</v>
      </c>
      <c r="C782" s="14" t="s">
        <v>1</v>
      </c>
      <c r="D782" s="13" t="s">
        <v>229</v>
      </c>
      <c r="F782" s="5"/>
      <c r="G782" s="5"/>
      <c r="H782" s="5"/>
      <c r="I782" s="2"/>
      <c r="J782" s="2"/>
      <c r="K782" s="2"/>
      <c r="L782" s="2"/>
      <c r="M782" s="2"/>
      <c r="N782" s="5"/>
      <c r="O782" s="5"/>
      <c r="P782" s="5"/>
      <c r="Q782" s="5"/>
    </row>
    <row r="783" spans="1:17" ht="30" customHeight="1" x14ac:dyDescent="0.25">
      <c r="A783" s="2">
        <v>4782</v>
      </c>
      <c r="B783" s="3" t="str">
        <f>HYPERLINK("https://xanhuantrach.hoabinh.gov.vn/", "UBND Ủy ban nhân dân xã Nhuận Trạch tỉnh Hòa Bình")</f>
        <v>UBND Ủy ban nhân dân xã Nhuận Trạch tỉnh Hòa Bình</v>
      </c>
      <c r="C783" s="12" t="s">
        <v>228</v>
      </c>
      <c r="F783" s="5"/>
      <c r="G783" s="5"/>
      <c r="H783" s="5"/>
      <c r="I783" s="2"/>
      <c r="J783" s="2"/>
      <c r="K783" s="2"/>
      <c r="L783" s="2"/>
      <c r="M783" s="2"/>
      <c r="N783" s="5"/>
      <c r="O783" s="5"/>
      <c r="P783" s="5"/>
      <c r="Q783" s="5"/>
    </row>
    <row r="784" spans="1:17" ht="30" customHeight="1" x14ac:dyDescent="0.25">
      <c r="A784" s="2">
        <v>4783</v>
      </c>
      <c r="B784" s="3" t="str">
        <f>HYPERLINK("https://www.facebook.com/tokiecolodgecaoram/", "Công an xã Cao Răm tỉnh Hòa Bình")</f>
        <v>Công an xã Cao Răm tỉnh Hòa Bình</v>
      </c>
      <c r="C784" s="12" t="s">
        <v>228</v>
      </c>
      <c r="D784" s="13"/>
      <c r="F784" s="5"/>
      <c r="G784" s="5"/>
      <c r="H784" s="5"/>
      <c r="I784" s="2"/>
      <c r="J784" s="2"/>
      <c r="K784" s="2"/>
      <c r="L784" s="2"/>
      <c r="M784" s="2"/>
      <c r="N784" s="5"/>
      <c r="O784" s="5"/>
      <c r="P784" s="5"/>
      <c r="Q784" s="5"/>
    </row>
    <row r="785" spans="1:17" ht="30" customHeight="1" x14ac:dyDescent="0.25">
      <c r="A785" s="2">
        <v>4784</v>
      </c>
      <c r="B785" s="3" t="str">
        <f>HYPERLINK("https://www.hoabinh.gov.vn/tin-chi-tiet/-/bai-viet/xa-cao-ram-luong-son-at-chuan-nong-thon-moi-31656-1218.html", "UBND Ủy ban nhân dân xã Cao Răm tỉnh Hòa Bình")</f>
        <v>UBND Ủy ban nhân dân xã Cao Răm tỉnh Hòa Bình</v>
      </c>
      <c r="C785" s="12" t="s">
        <v>228</v>
      </c>
      <c r="F785" s="5"/>
      <c r="G785" s="5"/>
      <c r="H785" s="5"/>
      <c r="I785" s="2"/>
      <c r="J785" s="2"/>
      <c r="K785" s="2"/>
      <c r="L785" s="2"/>
      <c r="M785" s="2"/>
      <c r="N785" s="5"/>
      <c r="O785" s="5"/>
      <c r="P785" s="5"/>
      <c r="Q785" s="5"/>
    </row>
    <row r="786" spans="1:17" ht="30" customHeight="1" x14ac:dyDescent="0.25">
      <c r="A786" s="2">
        <v>4785</v>
      </c>
      <c r="B786" s="3" t="str">
        <f>HYPERLINK("https://www.facebook.com/p/Trang-th%C3%B4ng-tin-c%C3%B4ng-an-x%C3%A3-C%C6%B0-Y%C3%AAn-247-100078647356743/", "Công an xã Cư Yên tỉnh Hòa Bình")</f>
        <v>Công an xã Cư Yên tỉnh Hòa Bình</v>
      </c>
      <c r="C786" s="12" t="s">
        <v>228</v>
      </c>
      <c r="D786" s="13" t="s">
        <v>229</v>
      </c>
      <c r="F786" s="5"/>
      <c r="G786" s="5"/>
      <c r="H786" s="5"/>
      <c r="I786" s="2"/>
      <c r="J786" s="2"/>
      <c r="K786" s="2"/>
      <c r="L786" s="2"/>
      <c r="M786" s="2"/>
      <c r="N786" s="5"/>
      <c r="O786" s="5"/>
      <c r="P786" s="5"/>
      <c r="Q786" s="5"/>
    </row>
    <row r="787" spans="1:17" ht="30" customHeight="1" x14ac:dyDescent="0.25">
      <c r="A787" s="2">
        <v>4786</v>
      </c>
      <c r="B787" s="3" t="str">
        <f>HYPERLINK("https://xacuyen.hoabinh.gov.vn/", "UBND Ủy ban nhân dân xã Cư Yên tỉnh Hòa Bình")</f>
        <v>UBND Ủy ban nhân dân xã Cư Yên tỉnh Hòa Bình</v>
      </c>
      <c r="C787" s="12" t="s">
        <v>228</v>
      </c>
      <c r="F787" s="5"/>
      <c r="G787" s="5"/>
      <c r="H787" s="5"/>
      <c r="I787" s="2"/>
      <c r="J787" s="2"/>
      <c r="K787" s="2"/>
      <c r="L787" s="2"/>
      <c r="M787" s="2"/>
      <c r="N787" s="5"/>
      <c r="O787" s="5"/>
      <c r="P787" s="5"/>
      <c r="Q787" s="5"/>
    </row>
    <row r="788" spans="1:17" ht="30" customHeight="1" x14ac:dyDescent="0.25">
      <c r="A788" s="2">
        <v>4787</v>
      </c>
      <c r="B788" s="3" t="s">
        <v>179</v>
      </c>
      <c r="C788" s="14" t="s">
        <v>1</v>
      </c>
      <c r="D788" s="13"/>
      <c r="F788" s="5"/>
      <c r="G788" s="5"/>
      <c r="H788" s="5"/>
      <c r="I788" s="2"/>
      <c r="J788" s="2"/>
      <c r="K788" s="2"/>
      <c r="L788" s="2"/>
      <c r="M788" s="2"/>
      <c r="N788" s="5"/>
      <c r="O788" s="5"/>
      <c r="P788" s="5"/>
      <c r="Q788" s="5"/>
    </row>
    <row r="789" spans="1:17" ht="30" customHeight="1" x14ac:dyDescent="0.25">
      <c r="A789" s="2">
        <v>4788</v>
      </c>
      <c r="B789" s="3" t="str">
        <f>HYPERLINK("https://luongson.hoabinh.gov.vn/", "UBND Ủy ban nhân dân xã Hợp Hòa tỉnh Hòa Bình")</f>
        <v>UBND Ủy ban nhân dân xã Hợp Hòa tỉnh Hòa Bình</v>
      </c>
      <c r="C789" s="12" t="s">
        <v>228</v>
      </c>
      <c r="F789" s="5"/>
      <c r="G789" s="5"/>
      <c r="H789" s="5"/>
      <c r="I789" s="2"/>
      <c r="J789" s="2"/>
      <c r="K789" s="2"/>
      <c r="L789" s="2"/>
      <c r="M789" s="2"/>
      <c r="N789" s="5"/>
      <c r="O789" s="5"/>
      <c r="P789" s="5"/>
      <c r="Q789" s="5"/>
    </row>
    <row r="790" spans="1:17" ht="30" customHeight="1" x14ac:dyDescent="0.25">
      <c r="A790" s="2">
        <v>4789</v>
      </c>
      <c r="B790" s="3" t="s">
        <v>180</v>
      </c>
      <c r="C790" s="14" t="s">
        <v>1</v>
      </c>
      <c r="D790" s="13" t="s">
        <v>229</v>
      </c>
      <c r="F790" s="5"/>
      <c r="G790" s="5"/>
      <c r="H790" s="5"/>
      <c r="I790" s="2"/>
      <c r="J790" s="2"/>
      <c r="K790" s="2"/>
      <c r="L790" s="2"/>
      <c r="M790" s="2"/>
      <c r="N790" s="5"/>
      <c r="O790" s="5"/>
      <c r="P790" s="5"/>
      <c r="Q790" s="5"/>
    </row>
    <row r="791" spans="1:17" ht="30" customHeight="1" x14ac:dyDescent="0.25">
      <c r="A791" s="2">
        <v>4790</v>
      </c>
      <c r="B791" s="3" t="str">
        <f>HYPERLINK("https://xalienson.hoabinh.gov.vn/", "UBND Ủy ban nhân dân xã Liên Sơn tỉnh Hòa Bình")</f>
        <v>UBND Ủy ban nhân dân xã Liên Sơn tỉnh Hòa Bình</v>
      </c>
      <c r="C791" s="12" t="s">
        <v>228</v>
      </c>
      <c r="F791" s="5"/>
      <c r="G791" s="5"/>
      <c r="H791" s="5"/>
      <c r="I791" s="2"/>
      <c r="J791" s="2"/>
      <c r="K791" s="2"/>
      <c r="L791" s="2"/>
      <c r="M791" s="2"/>
      <c r="N791" s="5"/>
      <c r="O791" s="5"/>
      <c r="P791" s="5"/>
      <c r="Q791" s="5"/>
    </row>
    <row r="792" spans="1:17" ht="30" customHeight="1" x14ac:dyDescent="0.25">
      <c r="A792" s="2">
        <v>4791</v>
      </c>
      <c r="B792" s="3" t="s">
        <v>181</v>
      </c>
      <c r="C792" s="14" t="s">
        <v>1</v>
      </c>
      <c r="D792" s="13"/>
      <c r="F792" s="5"/>
      <c r="G792" s="5"/>
      <c r="H792" s="5"/>
      <c r="I792" s="2"/>
      <c r="J792" s="2"/>
      <c r="K792" s="2"/>
      <c r="L792" s="2"/>
      <c r="M792" s="2"/>
      <c r="N792" s="5"/>
      <c r="O792" s="5"/>
      <c r="P792" s="5"/>
      <c r="Q792" s="5"/>
    </row>
    <row r="793" spans="1:17" ht="30" customHeight="1" x14ac:dyDescent="0.25">
      <c r="A793" s="2">
        <v>4792</v>
      </c>
      <c r="B793" s="3" t="str">
        <f>HYPERLINK("https://www.hoabinh.gov.vn/tin-chi-tiet/-/bai-viet/cong-bo-benh-dich-ta-lon-chau-phi-tai-dia-ban-xa-thach-yen-huyen-cao-phong-tinh-hoa-binh-53215-1475.html", "UBND Ủy ban nhân dân xã Thành Lập tỉnh Hòa Bình")</f>
        <v>UBND Ủy ban nhân dân xã Thành Lập tỉnh Hòa Bình</v>
      </c>
      <c r="C793" s="12" t="s">
        <v>228</v>
      </c>
      <c r="F793" s="5"/>
      <c r="G793" s="5"/>
      <c r="H793" s="5"/>
      <c r="I793" s="2"/>
      <c r="J793" s="2"/>
      <c r="K793" s="2"/>
      <c r="L793" s="2"/>
      <c r="M793" s="2"/>
      <c r="N793" s="5"/>
      <c r="O793" s="5"/>
      <c r="P793" s="5"/>
      <c r="Q793" s="5"/>
    </row>
    <row r="794" spans="1:17" ht="30" customHeight="1" x14ac:dyDescent="0.25">
      <c r="A794" s="2">
        <v>4793</v>
      </c>
      <c r="B794" s="3" t="s">
        <v>182</v>
      </c>
      <c r="C794" s="14" t="s">
        <v>1</v>
      </c>
      <c r="D794" s="13"/>
      <c r="F794" s="5"/>
      <c r="G794" s="5"/>
      <c r="H794" s="5"/>
      <c r="I794" s="2"/>
      <c r="J794" s="2"/>
      <c r="K794" s="2"/>
      <c r="L794" s="2"/>
      <c r="M794" s="2"/>
      <c r="N794" s="5"/>
      <c r="O794" s="5"/>
      <c r="P794" s="5"/>
      <c r="Q794" s="5"/>
    </row>
    <row r="795" spans="1:17" ht="30" customHeight="1" x14ac:dyDescent="0.25">
      <c r="A795" s="2">
        <v>4794</v>
      </c>
      <c r="B795" s="3" t="str">
        <f>HYPERLINK("https://luongson.hoabinh.gov.vn/gi-i-thi-u-chung/so-do-co-cau-to-chuc/14-sample-data-articles/233-giai-thiau-va-ubnd-xa-lian-s-n", "UBND Ủy ban nhân dân xã Tiến Sơn tỉnh Hòa Bình")</f>
        <v>UBND Ủy ban nhân dân xã Tiến Sơn tỉnh Hòa Bình</v>
      </c>
      <c r="C795" s="12" t="s">
        <v>228</v>
      </c>
      <c r="F795" s="5"/>
      <c r="G795" s="5"/>
      <c r="H795" s="5"/>
      <c r="I795" s="2"/>
      <c r="J795" s="2"/>
      <c r="K795" s="2"/>
      <c r="L795" s="2"/>
      <c r="M795" s="2"/>
      <c r="N795" s="5"/>
      <c r="O795" s="5"/>
      <c r="P795" s="5"/>
      <c r="Q795" s="5"/>
    </row>
    <row r="796" spans="1:17" ht="30" customHeight="1" x14ac:dyDescent="0.25">
      <c r="A796" s="2">
        <v>4795</v>
      </c>
      <c r="B796" s="3" t="s">
        <v>183</v>
      </c>
      <c r="C796" s="14" t="s">
        <v>1</v>
      </c>
      <c r="D796" s="13" t="s">
        <v>229</v>
      </c>
      <c r="F796" s="5"/>
      <c r="G796" s="5"/>
      <c r="H796" s="5"/>
      <c r="I796" s="2"/>
      <c r="J796" s="2"/>
      <c r="K796" s="2"/>
      <c r="L796" s="2"/>
      <c r="M796" s="2"/>
      <c r="N796" s="5"/>
      <c r="O796" s="5"/>
      <c r="P796" s="5"/>
      <c r="Q796" s="5"/>
    </row>
    <row r="797" spans="1:17" ht="30" customHeight="1" x14ac:dyDescent="0.25">
      <c r="A797" s="2">
        <v>4796</v>
      </c>
      <c r="B797" s="3" t="str">
        <f>HYPERLINK("https://luongson.hoabinh.gov.vn/gi-i-thi-u-chung/so-do-co-cau-to-chuc/14-sample-data-articles/233-giai-thiau-va-ubnd-xa-lian-s-n", "UBND Ủy ban nhân dân xã Trung Sơn tỉnh Hòa Bình")</f>
        <v>UBND Ủy ban nhân dân xã Trung Sơn tỉnh Hòa Bình</v>
      </c>
      <c r="C797" s="12" t="s">
        <v>228</v>
      </c>
      <c r="F797" s="5"/>
      <c r="G797" s="5"/>
      <c r="H797" s="5"/>
      <c r="I797" s="2"/>
      <c r="J797" s="2"/>
      <c r="K797" s="2"/>
      <c r="L797" s="2"/>
      <c r="M797" s="2"/>
      <c r="N797" s="5"/>
      <c r="O797" s="5"/>
      <c r="P797" s="5"/>
      <c r="Q797" s="5"/>
    </row>
    <row r="798" spans="1:17" ht="30" customHeight="1" x14ac:dyDescent="0.25">
      <c r="A798" s="2">
        <v>4797</v>
      </c>
      <c r="B798" s="3" t="str">
        <f>HYPERLINK("https://www.facebook.com/CAXTANTHANH/", "Công an xã Tân Thành tỉnh Hòa Bình")</f>
        <v>Công an xã Tân Thành tỉnh Hòa Bình</v>
      </c>
      <c r="C798" s="12" t="s">
        <v>228</v>
      </c>
      <c r="D798" s="13"/>
      <c r="F798" s="5"/>
      <c r="G798" s="5"/>
      <c r="H798" s="5"/>
      <c r="I798" s="2"/>
      <c r="J798" s="2"/>
      <c r="K798" s="2"/>
      <c r="L798" s="2"/>
      <c r="M798" s="2"/>
      <c r="N798" s="5"/>
      <c r="O798" s="5"/>
      <c r="P798" s="5"/>
      <c r="Q798" s="5"/>
    </row>
    <row r="799" spans="1:17" ht="30" customHeight="1" x14ac:dyDescent="0.25">
      <c r="A799" s="2">
        <v>4798</v>
      </c>
      <c r="B799" s="3" t="str">
        <f>HYPERLINK("https://tanthanh.vinhlong.gov.vn/", "UBND Ủy ban nhân dân xã Tân Thành tỉnh Hòa Bình")</f>
        <v>UBND Ủy ban nhân dân xã Tân Thành tỉnh Hòa Bình</v>
      </c>
      <c r="C799" s="12" t="s">
        <v>228</v>
      </c>
      <c r="F799" s="5"/>
      <c r="G799" s="5"/>
      <c r="H799" s="5"/>
      <c r="I799" s="2"/>
      <c r="J799" s="2"/>
      <c r="K799" s="2"/>
      <c r="L799" s="2"/>
      <c r="M799" s="2"/>
      <c r="N799" s="5"/>
      <c r="O799" s="5"/>
      <c r="P799" s="5"/>
      <c r="Q799" s="5"/>
    </row>
    <row r="800" spans="1:17" ht="30" customHeight="1" x14ac:dyDescent="0.25">
      <c r="A800" s="2">
        <v>4799</v>
      </c>
      <c r="B800" s="3" t="str">
        <f>HYPERLINK("https://www.facebook.com/p/C%C3%B4ng-an-x%C3%A3-Cao-D%C6%B0%C6%A1ng-huy%E1%BB%87n-L%C6%B0%C6%A1ng-S%C6%A1n-100083773418462/", "Công an xã Cao Dương tỉnh Hòa Bình")</f>
        <v>Công an xã Cao Dương tỉnh Hòa Bình</v>
      </c>
      <c r="C800" s="12" t="s">
        <v>228</v>
      </c>
      <c r="D800" s="13" t="s">
        <v>229</v>
      </c>
      <c r="F800" s="5"/>
      <c r="G800" s="5"/>
      <c r="H800" s="5"/>
      <c r="I800" s="2"/>
      <c r="J800" s="2"/>
      <c r="K800" s="2"/>
      <c r="L800" s="2"/>
      <c r="M800" s="2"/>
      <c r="N800" s="5"/>
      <c r="O800" s="5"/>
      <c r="P800" s="5"/>
      <c r="Q800" s="5"/>
    </row>
    <row r="801" spans="1:17" ht="30" customHeight="1" x14ac:dyDescent="0.25">
      <c r="A801" s="2">
        <v>4800</v>
      </c>
      <c r="B801" s="3" t="str">
        <f>HYPERLINK("https://luongson.hoabinh.gov.vn/index.php/quy-ch-lam-vi-c/14-sample-data-articles/208-giai-thiau-va-ay-ban-nhan-dan-xa-cao-d-ng", "UBND Ủy ban nhân dân xã Cao Dương tỉnh Hòa Bình")</f>
        <v>UBND Ủy ban nhân dân xã Cao Dương tỉnh Hòa Bình</v>
      </c>
      <c r="C801" s="12" t="s">
        <v>228</v>
      </c>
      <c r="F801" s="5"/>
      <c r="G801" s="5"/>
      <c r="H801" s="5"/>
      <c r="I801" s="2"/>
      <c r="J801" s="2"/>
      <c r="K801" s="2"/>
      <c r="L801" s="2"/>
      <c r="M801" s="2"/>
      <c r="N801" s="5"/>
      <c r="O801" s="5"/>
      <c r="P801" s="5"/>
      <c r="Q801" s="5"/>
    </row>
    <row r="802" spans="1:17" ht="30" customHeight="1" x14ac:dyDescent="0.25">
      <c r="A802" s="2">
        <v>4801</v>
      </c>
      <c r="B802" s="3" t="s">
        <v>184</v>
      </c>
      <c r="C802" s="14" t="s">
        <v>1</v>
      </c>
      <c r="D802" s="13"/>
      <c r="F802" s="5"/>
      <c r="G802" s="5"/>
      <c r="H802" s="5"/>
      <c r="I802" s="2"/>
      <c r="J802" s="2"/>
      <c r="K802" s="2"/>
      <c r="L802" s="2"/>
      <c r="M802" s="2"/>
      <c r="N802" s="5"/>
      <c r="O802" s="5"/>
      <c r="P802" s="5"/>
      <c r="Q802" s="5"/>
    </row>
    <row r="803" spans="1:17" ht="30" customHeight="1" x14ac:dyDescent="0.25">
      <c r="A803" s="2">
        <v>4802</v>
      </c>
      <c r="B803" s="3" t="str">
        <f>HYPERLINK("https://luongson.hoabinh.gov.vn/index.php/chuc-nang-nhi-m-v/14-sample-data-articles/208-giai-thiau-va-ay-ban-nhan-dan-xa-cao-d-ng", "UBND Ủy ban nhân dân xã Hợp Châu tỉnh Hòa Bình")</f>
        <v>UBND Ủy ban nhân dân xã Hợp Châu tỉnh Hòa Bình</v>
      </c>
      <c r="C803" s="12" t="s">
        <v>228</v>
      </c>
      <c r="F803" s="5"/>
      <c r="G803" s="5"/>
      <c r="H803" s="5"/>
      <c r="I803" s="2"/>
      <c r="J803" s="2"/>
      <c r="K803" s="2"/>
      <c r="L803" s="2"/>
      <c r="M803" s="2"/>
      <c r="N803" s="5"/>
      <c r="O803" s="5"/>
      <c r="P803" s="5"/>
      <c r="Q803" s="5"/>
    </row>
    <row r="804" spans="1:17" ht="30" customHeight="1" x14ac:dyDescent="0.25">
      <c r="A804" s="2">
        <v>4803</v>
      </c>
      <c r="B804" s="3" t="s">
        <v>185</v>
      </c>
      <c r="C804" s="14" t="s">
        <v>1</v>
      </c>
      <c r="D804" s="13" t="s">
        <v>229</v>
      </c>
      <c r="F804" s="5"/>
      <c r="G804" s="5"/>
      <c r="H804" s="5"/>
      <c r="I804" s="2"/>
      <c r="J804" s="2"/>
      <c r="K804" s="2"/>
      <c r="L804" s="2"/>
      <c r="M804" s="2"/>
      <c r="N804" s="5"/>
      <c r="O804" s="5"/>
      <c r="P804" s="5"/>
      <c r="Q804" s="5"/>
    </row>
    <row r="805" spans="1:17" ht="30" customHeight="1" x14ac:dyDescent="0.25">
      <c r="A805" s="2">
        <v>4804</v>
      </c>
      <c r="B805" s="3" t="str">
        <f>HYPERLINK("https://luongson.hoabinh.gov.vn/tin-n-i-b-t/1113-l-ng-s-n-a-n-ba-ng-di-ta-ch-la-ch-sa-v-n-ha-a-ta-a-n-xa-long-s-n", "UBND Ủy ban nhân dân xã Long Sơn tỉnh Hòa Bình")</f>
        <v>UBND Ủy ban nhân dân xã Long Sơn tỉnh Hòa Bình</v>
      </c>
      <c r="C805" s="12" t="s">
        <v>228</v>
      </c>
      <c r="F805" s="5"/>
      <c r="G805" s="5"/>
      <c r="H805" s="5"/>
      <c r="I805" s="2"/>
      <c r="J805" s="2"/>
      <c r="K805" s="2"/>
      <c r="L805" s="2"/>
      <c r="M805" s="2"/>
      <c r="N805" s="5"/>
      <c r="O805" s="5"/>
      <c r="P805" s="5"/>
      <c r="Q805" s="5"/>
    </row>
    <row r="806" spans="1:17" ht="30" customHeight="1" x14ac:dyDescent="0.25">
      <c r="A806" s="2">
        <v>4805</v>
      </c>
      <c r="B806" s="1" t="str">
        <f>HYPERLINK("", "Công an xã Cao Thắng tỉnh Hòa Bình")</f>
        <v>Công an xã Cao Thắng tỉnh Hòa Bình</v>
      </c>
      <c r="C806" s="12" t="s">
        <v>228</v>
      </c>
      <c r="D806" s="13"/>
      <c r="F806" s="5"/>
      <c r="G806" s="5"/>
      <c r="H806" s="5"/>
      <c r="I806" s="2"/>
      <c r="J806" s="2"/>
      <c r="K806" s="2"/>
      <c r="L806" s="2"/>
      <c r="M806" s="2"/>
      <c r="N806" s="5"/>
      <c r="O806" s="5"/>
      <c r="P806" s="5"/>
      <c r="Q806" s="5"/>
    </row>
    <row r="807" spans="1:17" ht="30" customHeight="1" x14ac:dyDescent="0.25">
      <c r="A807" s="2">
        <v>4806</v>
      </c>
      <c r="B807" s="3" t="str">
        <f>HYPERLINK("https://hoabinh.gov.vn/documents/37326/0/_VB_1721033844634_VB_24T6QDDCQD2743D41219thuCMDchoCtySTVietHBthueCaoThangV2_07927signed_08704signed_26523signed_24150signed.pdf/b9ee863d-88c0-ee2c-9750-14cc71226769", "UBND Ủy ban nhân dân xã Cao Thắng tỉnh Hòa Bình")</f>
        <v>UBND Ủy ban nhân dân xã Cao Thắng tỉnh Hòa Bình</v>
      </c>
      <c r="C807" s="12" t="s">
        <v>228</v>
      </c>
      <c r="F807" s="5"/>
      <c r="G807" s="5"/>
      <c r="H807" s="5"/>
      <c r="I807" s="2"/>
      <c r="J807" s="2"/>
      <c r="K807" s="2"/>
      <c r="L807" s="2"/>
      <c r="M807" s="2"/>
      <c r="N807" s="5"/>
      <c r="O807" s="5"/>
      <c r="P807" s="5"/>
      <c r="Q807" s="5"/>
    </row>
    <row r="808" spans="1:17" ht="30" customHeight="1" x14ac:dyDescent="0.25">
      <c r="A808" s="2">
        <v>4807</v>
      </c>
      <c r="B808" s="1" t="str">
        <f>HYPERLINK("", "Công an xã Thanh Lương tỉnh Hòa Bình")</f>
        <v>Công an xã Thanh Lương tỉnh Hòa Bình</v>
      </c>
      <c r="C808" s="12" t="s">
        <v>228</v>
      </c>
      <c r="D808" s="13"/>
      <c r="F808" s="5"/>
      <c r="G808" s="5"/>
      <c r="H808" s="5"/>
      <c r="I808" s="2"/>
      <c r="J808" s="2"/>
      <c r="K808" s="2"/>
      <c r="L808" s="2"/>
      <c r="M808" s="2"/>
      <c r="N808" s="5"/>
      <c r="O808" s="5"/>
      <c r="P808" s="5"/>
      <c r="Q808" s="5"/>
    </row>
    <row r="809" spans="1:17" ht="30" customHeight="1" x14ac:dyDescent="0.25">
      <c r="A809" s="2">
        <v>4808</v>
      </c>
      <c r="B809" s="3" t="str">
        <f>HYPERLINK("https://luongson.hoabinh.gov.vn/", "UBND Ủy ban nhân dân xã Thanh Lương tỉnh Hòa Bình")</f>
        <v>UBND Ủy ban nhân dân xã Thanh Lương tỉnh Hòa Bình</v>
      </c>
      <c r="C809" s="12" t="s">
        <v>228</v>
      </c>
      <c r="F809" s="5"/>
      <c r="G809" s="5"/>
      <c r="H809" s="5"/>
      <c r="I809" s="2"/>
      <c r="J809" s="2"/>
      <c r="K809" s="2"/>
      <c r="L809" s="2"/>
      <c r="M809" s="2"/>
      <c r="N809" s="5"/>
      <c r="O809" s="5"/>
      <c r="P809" s="5"/>
      <c r="Q809" s="5"/>
    </row>
    <row r="810" spans="1:17" ht="30" customHeight="1" x14ac:dyDescent="0.25">
      <c r="A810" s="2">
        <v>4809</v>
      </c>
      <c r="B810" s="1" t="str">
        <f>HYPERLINK("", "Công an xã Hợp Thanh tỉnh Hòa Bình")</f>
        <v>Công an xã Hợp Thanh tỉnh Hòa Bình</v>
      </c>
      <c r="C810" s="12" t="s">
        <v>228</v>
      </c>
      <c r="D810" s="13"/>
      <c r="F810" s="5"/>
      <c r="G810" s="5"/>
      <c r="H810" s="5"/>
      <c r="I810" s="2"/>
      <c r="J810" s="2"/>
      <c r="K810" s="2"/>
      <c r="L810" s="2"/>
      <c r="M810" s="2"/>
      <c r="N810" s="5"/>
      <c r="O810" s="5"/>
      <c r="P810" s="5"/>
      <c r="Q810" s="5"/>
    </row>
    <row r="811" spans="1:17" ht="30" customHeight="1" x14ac:dyDescent="0.25">
      <c r="A811" s="2">
        <v>4810</v>
      </c>
      <c r="B811" s="3" t="str">
        <f>HYPERLINK("https://xahopthanh.hoabinh.gov.vn/", "UBND Ủy ban nhân dân xã Hợp Thanh tỉnh Hòa Bình")</f>
        <v>UBND Ủy ban nhân dân xã Hợp Thanh tỉnh Hòa Bình</v>
      </c>
      <c r="C811" s="12" t="s">
        <v>228</v>
      </c>
      <c r="F811" s="5"/>
      <c r="G811" s="5"/>
      <c r="H811" s="5"/>
      <c r="I811" s="2"/>
      <c r="J811" s="2"/>
      <c r="K811" s="2"/>
      <c r="L811" s="2"/>
      <c r="M811" s="2"/>
      <c r="N811" s="5"/>
      <c r="O811" s="5"/>
      <c r="P811" s="5"/>
      <c r="Q811" s="5"/>
    </row>
    <row r="812" spans="1:17" ht="30" customHeight="1" x14ac:dyDescent="0.25">
      <c r="A812" s="2">
        <v>4811</v>
      </c>
      <c r="B812" s="3" t="str">
        <f>HYPERLINK("https://www.facebook.com/p/C%C3%B4ng-an-th%E1%BB%8B-tr%E1%BA%A5n-Bo-100064830018613/", "Công an thị trấn Bo tỉnh Hòa Bình")</f>
        <v>Công an thị trấn Bo tỉnh Hòa Bình</v>
      </c>
      <c r="C812" s="12" t="s">
        <v>228</v>
      </c>
      <c r="D812" s="13" t="s">
        <v>229</v>
      </c>
      <c r="F812" s="5"/>
      <c r="G812" s="5"/>
      <c r="H812" s="5"/>
      <c r="I812" s="2"/>
      <c r="J812" s="2"/>
      <c r="K812" s="2"/>
      <c r="L812" s="2"/>
      <c r="M812" s="2"/>
      <c r="N812" s="5"/>
      <c r="O812" s="5"/>
      <c r="P812" s="5"/>
      <c r="Q812" s="5"/>
    </row>
    <row r="813" spans="1:17" ht="30" customHeight="1" x14ac:dyDescent="0.25">
      <c r="A813" s="2">
        <v>4812</v>
      </c>
      <c r="B813" s="3" t="str">
        <f>HYPERLINK("https://thitranhangtram.hoabinh.gov.vn/", "UBND Ủy ban nhân dân thị trấn Bo tỉnh Hòa Bình")</f>
        <v>UBND Ủy ban nhân dân thị trấn Bo tỉnh Hòa Bình</v>
      </c>
      <c r="C813" s="12" t="s">
        <v>228</v>
      </c>
      <c r="F813" s="5"/>
      <c r="G813" s="5"/>
      <c r="H813" s="5"/>
      <c r="I813" s="2"/>
      <c r="J813" s="2"/>
      <c r="K813" s="2"/>
      <c r="L813" s="2"/>
      <c r="M813" s="2"/>
      <c r="N813" s="5"/>
      <c r="O813" s="5"/>
      <c r="P813" s="5"/>
      <c r="Q813" s="5"/>
    </row>
    <row r="814" spans="1:17" ht="30" customHeight="1" x14ac:dyDescent="0.25">
      <c r="A814" s="2">
        <v>4813</v>
      </c>
      <c r="B814" s="3" t="s">
        <v>186</v>
      </c>
      <c r="C814" s="14" t="s">
        <v>1</v>
      </c>
      <c r="D814" s="13" t="s">
        <v>229</v>
      </c>
      <c r="F814" s="5"/>
      <c r="G814" s="5"/>
      <c r="H814" s="5"/>
      <c r="I814" s="2"/>
      <c r="J814" s="2"/>
      <c r="K814" s="2"/>
      <c r="L814" s="2"/>
      <c r="M814" s="2"/>
      <c r="N814" s="5"/>
      <c r="O814" s="5"/>
      <c r="P814" s="5"/>
      <c r="Q814" s="5"/>
    </row>
    <row r="815" spans="1:17" ht="30" customHeight="1" x14ac:dyDescent="0.25">
      <c r="A815" s="2">
        <v>4814</v>
      </c>
      <c r="B815" s="3" t="str">
        <f>HYPERLINK("https://www.hoabinh.gov.vn/tin-chi-tiet/-/bai-viet/quyet-dinh-ho-tro-khac-cho-cac-ho-gia-dinh-ca-nhan-bi-anh-huong-khi-nha-nuoc-thu-hoi-dat-thuc-hien-du-an-duong-lien-ket-vung-hoa-binh-ha-noi-va-cao-toc-son-la-doan-qua-huyen-kim-boi-51439-1590.html", "UBND Ủy ban nhân dân xã Đú Sáng tỉnh Hòa Bình")</f>
        <v>UBND Ủy ban nhân dân xã Đú Sáng tỉnh Hòa Bình</v>
      </c>
      <c r="C815" s="12" t="s">
        <v>228</v>
      </c>
      <c r="F815" s="5"/>
      <c r="G815" s="5"/>
      <c r="H815" s="5"/>
      <c r="I815" s="2"/>
      <c r="J815" s="2"/>
      <c r="K815" s="2"/>
      <c r="L815" s="2"/>
      <c r="M815" s="2"/>
      <c r="N815" s="5"/>
      <c r="O815" s="5"/>
      <c r="P815" s="5"/>
      <c r="Q815" s="5"/>
    </row>
    <row r="816" spans="1:17" ht="30" customHeight="1" x14ac:dyDescent="0.25">
      <c r="A816" s="2">
        <v>4815</v>
      </c>
      <c r="B816" s="1" t="str">
        <f>HYPERLINK("https://www.facebook.com/profile.php?id=100071659052865", "Công an xã Bắc Sơn tỉnh Hòa Bình")</f>
        <v>Công an xã Bắc Sơn tỉnh Hòa Bình</v>
      </c>
      <c r="C816" s="12" t="s">
        <v>228</v>
      </c>
      <c r="D816" s="13" t="s">
        <v>229</v>
      </c>
      <c r="F816" s="5"/>
      <c r="G816" s="5"/>
      <c r="H816" s="5"/>
      <c r="I816" s="2"/>
      <c r="J816" s="2"/>
      <c r="K816" s="2"/>
      <c r="L816" s="2"/>
      <c r="M816" s="2"/>
      <c r="N816" s="5"/>
      <c r="O816" s="5"/>
      <c r="P816" s="5"/>
      <c r="Q816" s="5"/>
    </row>
    <row r="817" spans="1:17" ht="30" customHeight="1" x14ac:dyDescent="0.25">
      <c r="A817" s="2">
        <v>4816</v>
      </c>
      <c r="B817" s="3" t="str">
        <f>HYPERLINK("https://mongcai.gov.vn/vi-vn/tin/thong-tin-can-bo-cong-chuc-xa-bac-son-p726611-c210255-n733959", "UBND Ủy ban nhân dân xã Bắc Sơn tỉnh Hòa Bình")</f>
        <v>UBND Ủy ban nhân dân xã Bắc Sơn tỉnh Hòa Bình</v>
      </c>
      <c r="C817" s="12" t="s">
        <v>228</v>
      </c>
      <c r="F817" s="5"/>
      <c r="G817" s="5"/>
      <c r="H817" s="5"/>
      <c r="I817" s="2"/>
      <c r="J817" s="2"/>
      <c r="K817" s="2"/>
      <c r="L817" s="2"/>
      <c r="M817" s="2"/>
      <c r="N817" s="5"/>
      <c r="O817" s="5"/>
      <c r="P817" s="5"/>
      <c r="Q817" s="5"/>
    </row>
    <row r="818" spans="1:17" ht="30" customHeight="1" x14ac:dyDescent="0.25">
      <c r="A818" s="2">
        <v>4817</v>
      </c>
      <c r="B818" s="3" t="s">
        <v>187</v>
      </c>
      <c r="C818" s="14" t="s">
        <v>1</v>
      </c>
      <c r="D818" s="13" t="s">
        <v>229</v>
      </c>
      <c r="F818" s="5"/>
      <c r="G818" s="5"/>
      <c r="H818" s="5"/>
      <c r="I818" s="2"/>
      <c r="J818" s="2"/>
      <c r="K818" s="2"/>
      <c r="L818" s="2"/>
      <c r="M818" s="2"/>
      <c r="N818" s="5"/>
      <c r="O818" s="5"/>
      <c r="P818" s="5"/>
      <c r="Q818" s="5"/>
    </row>
    <row r="819" spans="1:17" ht="30" customHeight="1" x14ac:dyDescent="0.25">
      <c r="A819" s="2">
        <v>4818</v>
      </c>
      <c r="B819" s="3" t="str">
        <f>HYPERLINK("https://binhson.quangngai.gov.vn/", "UBND Ủy ban nhân dân xã Bình Sơn tỉnh Hòa Bình")</f>
        <v>UBND Ủy ban nhân dân xã Bình Sơn tỉnh Hòa Bình</v>
      </c>
      <c r="C819" s="12" t="s">
        <v>228</v>
      </c>
      <c r="F819" s="5"/>
      <c r="G819" s="5"/>
      <c r="H819" s="5"/>
      <c r="I819" s="2"/>
      <c r="J819" s="2"/>
      <c r="K819" s="2"/>
      <c r="L819" s="2"/>
      <c r="M819" s="2"/>
      <c r="N819" s="5"/>
      <c r="O819" s="5"/>
      <c r="P819" s="5"/>
      <c r="Q819" s="5"/>
    </row>
    <row r="820" spans="1:17" ht="30" customHeight="1" x14ac:dyDescent="0.25">
      <c r="A820" s="2">
        <v>4819</v>
      </c>
      <c r="B820" s="3" t="s">
        <v>188</v>
      </c>
      <c r="C820" s="14" t="s">
        <v>1</v>
      </c>
      <c r="D820" s="13" t="s">
        <v>229</v>
      </c>
      <c r="F820" s="5"/>
      <c r="G820" s="5"/>
      <c r="H820" s="5"/>
      <c r="I820" s="2"/>
      <c r="J820" s="2"/>
      <c r="K820" s="2"/>
      <c r="L820" s="2"/>
      <c r="M820" s="2"/>
      <c r="N820" s="5"/>
      <c r="O820" s="5"/>
      <c r="P820" s="5"/>
      <c r="Q820" s="5"/>
    </row>
    <row r="821" spans="1:17" ht="30" customHeight="1" x14ac:dyDescent="0.25">
      <c r="A821" s="2">
        <v>4820</v>
      </c>
      <c r="B821" s="3" t="str">
        <f>HYPERLINK("https://kimson.ninhbinh.gov.vn/gioi-thieu/xa-hung-tien", "UBND Ủy ban nhân dân xã Hùng Tiến tỉnh Hòa Bình")</f>
        <v>UBND Ủy ban nhân dân xã Hùng Tiến tỉnh Hòa Bình</v>
      </c>
      <c r="C821" s="12" t="s">
        <v>228</v>
      </c>
      <c r="F821" s="5"/>
      <c r="G821" s="5"/>
      <c r="H821" s="5"/>
      <c r="I821" s="2"/>
      <c r="J821" s="2"/>
      <c r="K821" s="2"/>
      <c r="L821" s="2"/>
      <c r="M821" s="2"/>
      <c r="N821" s="5"/>
      <c r="O821" s="5"/>
      <c r="P821" s="5"/>
      <c r="Q821" s="5"/>
    </row>
    <row r="822" spans="1:17" ht="30" customHeight="1" x14ac:dyDescent="0.25">
      <c r="A822" s="2">
        <v>4821</v>
      </c>
      <c r="B822" s="3" t="s">
        <v>189</v>
      </c>
      <c r="C822" s="14" t="s">
        <v>1</v>
      </c>
      <c r="D822" s="13" t="s">
        <v>229</v>
      </c>
      <c r="F822" s="5"/>
      <c r="G822" s="5"/>
      <c r="H822" s="5"/>
      <c r="I822" s="2"/>
      <c r="J822" s="2"/>
      <c r="K822" s="2"/>
      <c r="L822" s="2"/>
      <c r="M822" s="2"/>
      <c r="N822" s="5"/>
      <c r="O822" s="5"/>
      <c r="P822" s="5"/>
      <c r="Q822" s="5"/>
    </row>
    <row r="823" spans="1:17" ht="30" customHeight="1" x14ac:dyDescent="0.25">
      <c r="A823" s="2">
        <v>4822</v>
      </c>
      <c r="B823" s="3" t="str">
        <f>HYPERLINK("https://www.hoabinh.gov.vn/tin-chi-tiet/-/bai-viet/dau-gia-quyen-su-dung-dat-thuc-hien-du-an-khu-nha-o-xom-bai-chao-xa-tu-son-huyen-kim-boi-47678-1631.html", "UBND Ủy ban nhân dân xã Tú Sơn tỉnh Hòa Bình")</f>
        <v>UBND Ủy ban nhân dân xã Tú Sơn tỉnh Hòa Bình</v>
      </c>
      <c r="C823" s="12" t="s">
        <v>228</v>
      </c>
      <c r="F823" s="5"/>
      <c r="G823" s="5"/>
      <c r="H823" s="5"/>
      <c r="I823" s="2"/>
      <c r="J823" s="2"/>
      <c r="K823" s="2"/>
      <c r="L823" s="2"/>
      <c r="M823" s="2"/>
      <c r="N823" s="5"/>
      <c r="O823" s="5"/>
      <c r="P823" s="5"/>
      <c r="Q823" s="5"/>
    </row>
    <row r="824" spans="1:17" ht="30" customHeight="1" x14ac:dyDescent="0.25">
      <c r="A824" s="2">
        <v>4823</v>
      </c>
      <c r="B824" s="3" t="s">
        <v>190</v>
      </c>
      <c r="C824" s="14" t="s">
        <v>1</v>
      </c>
      <c r="D824" s="13"/>
      <c r="F824" s="5"/>
      <c r="G824" s="5"/>
      <c r="H824" s="5"/>
      <c r="I824" s="2"/>
      <c r="J824" s="2"/>
      <c r="K824" s="2"/>
      <c r="L824" s="2"/>
      <c r="M824" s="2"/>
      <c r="N824" s="5"/>
      <c r="O824" s="5"/>
      <c r="P824" s="5"/>
      <c r="Q824" s="5"/>
    </row>
    <row r="825" spans="1:17" ht="30" customHeight="1" x14ac:dyDescent="0.25">
      <c r="A825" s="2">
        <v>4824</v>
      </c>
      <c r="B825" s="3" t="str">
        <f>HYPERLINK("https://www.hoabinh.gov.vn/", "UBND Ủy ban nhân dân xã Nật Sơn tỉnh Hòa Bình")</f>
        <v>UBND Ủy ban nhân dân xã Nật Sơn tỉnh Hòa Bình</v>
      </c>
      <c r="C825" s="12" t="s">
        <v>228</v>
      </c>
      <c r="F825" s="5"/>
      <c r="G825" s="5"/>
      <c r="H825" s="5"/>
      <c r="I825" s="2"/>
      <c r="J825" s="2"/>
      <c r="K825" s="2"/>
      <c r="L825" s="2"/>
      <c r="M825" s="2"/>
      <c r="N825" s="5"/>
      <c r="O825" s="5"/>
      <c r="P825" s="5"/>
      <c r="Q825" s="5"/>
    </row>
    <row r="826" spans="1:17" ht="30" customHeight="1" x14ac:dyDescent="0.25">
      <c r="A826" s="2">
        <v>4825</v>
      </c>
      <c r="B826" s="3" t="str">
        <f>HYPERLINK("https://www.facebook.com/Conganxavinhtien/", "Công an xã Vĩnh Tiến tỉnh Hòa Bình")</f>
        <v>Công an xã Vĩnh Tiến tỉnh Hòa Bình</v>
      </c>
      <c r="C826" s="12" t="s">
        <v>228</v>
      </c>
      <c r="D826" s="13" t="s">
        <v>229</v>
      </c>
      <c r="F826" s="5"/>
      <c r="G826" s="5"/>
      <c r="H826" s="5"/>
      <c r="I826" s="2"/>
      <c r="J826" s="2"/>
      <c r="K826" s="2"/>
      <c r="L826" s="2"/>
      <c r="M826" s="2"/>
      <c r="N826" s="5"/>
      <c r="O826" s="5"/>
      <c r="P826" s="5"/>
      <c r="Q826" s="5"/>
    </row>
    <row r="827" spans="1:17" ht="30" customHeight="1" x14ac:dyDescent="0.25">
      <c r="A827" s="2">
        <v>4826</v>
      </c>
      <c r="B827" s="3" t="str">
        <f>HYPERLINK("https://kimboi.hoabinh.gov.vn/", "UBND Ủy ban nhân dân xã Vĩnh Tiến tỉnh Hòa Bình")</f>
        <v>UBND Ủy ban nhân dân xã Vĩnh Tiến tỉnh Hòa Bình</v>
      </c>
      <c r="C827" s="12" t="s">
        <v>228</v>
      </c>
      <c r="F827" s="5"/>
      <c r="G827" s="5"/>
      <c r="H827" s="5"/>
      <c r="I827" s="2"/>
      <c r="J827" s="2"/>
      <c r="K827" s="2"/>
      <c r="L827" s="2"/>
      <c r="M827" s="2"/>
      <c r="N827" s="5"/>
      <c r="O827" s="5"/>
      <c r="P827" s="5"/>
      <c r="Q827" s="5"/>
    </row>
    <row r="828" spans="1:17" ht="30" customHeight="1" x14ac:dyDescent="0.25">
      <c r="A828" s="2">
        <v>4827</v>
      </c>
      <c r="B828" s="3" t="str">
        <f>HYPERLINK("https://www.facebook.com/conganchinhquy/", "Công an xã Sơn Thủy tỉnh Hòa Bình")</f>
        <v>Công an xã Sơn Thủy tỉnh Hòa Bình</v>
      </c>
      <c r="C828" s="12" t="s">
        <v>228</v>
      </c>
      <c r="D828" s="13" t="s">
        <v>229</v>
      </c>
      <c r="F828" s="5"/>
      <c r="G828" s="5"/>
      <c r="H828" s="5"/>
      <c r="I828" s="2"/>
      <c r="J828" s="2"/>
      <c r="K828" s="2"/>
      <c r="L828" s="2"/>
      <c r="M828" s="2"/>
      <c r="N828" s="5"/>
      <c r="O828" s="5"/>
      <c r="P828" s="5"/>
      <c r="Q828" s="5"/>
    </row>
    <row r="829" spans="1:17" ht="30" customHeight="1" x14ac:dyDescent="0.25">
      <c r="A829" s="2">
        <v>4828</v>
      </c>
      <c r="B829" s="3" t="str">
        <f>HYPERLINK("https://www.hoabinh.gov.vn/tin-chi-tiet/-/bai-viet/cong-bo-benh-dich-ta-lon-chau-phi-xuat-hien-tai-xa-son-thuy-huyen-mai-chau-52312-1475.html", "UBND Ủy ban nhân dân xã Sơn Thủy tỉnh Hòa Bình")</f>
        <v>UBND Ủy ban nhân dân xã Sơn Thủy tỉnh Hòa Bình</v>
      </c>
      <c r="C829" s="12" t="s">
        <v>228</v>
      </c>
      <c r="F829" s="5"/>
      <c r="G829" s="5"/>
      <c r="H829" s="5"/>
      <c r="I829" s="2"/>
      <c r="J829" s="2"/>
      <c r="K829" s="2"/>
      <c r="L829" s="2"/>
      <c r="M829" s="2"/>
      <c r="N829" s="5"/>
      <c r="O829" s="5"/>
      <c r="P829" s="5"/>
      <c r="Q829" s="5"/>
    </row>
    <row r="830" spans="1:17" ht="30" customHeight="1" x14ac:dyDescent="0.25">
      <c r="A830" s="2">
        <v>4829</v>
      </c>
      <c r="B830" s="1" t="str">
        <f>HYPERLINK("https://www.facebook.com/profile.php?id=100067699846633", "Công an xã Đông Bắc tỉnh Hòa Bình")</f>
        <v>Công an xã Đông Bắc tỉnh Hòa Bình</v>
      </c>
      <c r="C830" s="12" t="s">
        <v>228</v>
      </c>
      <c r="D830" s="13" t="s">
        <v>229</v>
      </c>
      <c r="F830" s="5"/>
      <c r="G830" s="5"/>
      <c r="H830" s="5"/>
      <c r="I830" s="2"/>
      <c r="J830" s="2"/>
      <c r="K830" s="2"/>
      <c r="L830" s="2"/>
      <c r="M830" s="2"/>
      <c r="N830" s="5"/>
      <c r="O830" s="5"/>
      <c r="P830" s="5"/>
      <c r="Q830" s="5"/>
    </row>
    <row r="831" spans="1:17" ht="30" customHeight="1" x14ac:dyDescent="0.25">
      <c r="A831" s="2">
        <v>4830</v>
      </c>
      <c r="B831" s="3" t="str">
        <f>HYPERLINK("https://xadonglai.hoabinh.gov.vn/", "UBND Ủy ban nhân dân xã Đông Bắc tỉnh Hòa Bình")</f>
        <v>UBND Ủy ban nhân dân xã Đông Bắc tỉnh Hòa Bình</v>
      </c>
      <c r="C831" s="12" t="s">
        <v>228</v>
      </c>
      <c r="F831" s="5"/>
      <c r="G831" s="5"/>
      <c r="H831" s="5"/>
      <c r="I831" s="2"/>
      <c r="J831" s="2"/>
      <c r="K831" s="2"/>
      <c r="L831" s="2"/>
      <c r="M831" s="2"/>
      <c r="N831" s="5"/>
      <c r="O831" s="5"/>
      <c r="P831" s="5"/>
      <c r="Q831" s="5"/>
    </row>
    <row r="832" spans="1:17" ht="30" customHeight="1" x14ac:dyDescent="0.25">
      <c r="A832" s="2">
        <v>4831</v>
      </c>
      <c r="B832" s="1" t="str">
        <f>HYPERLINK("", "Công an xã Thượng Bì tỉnh Hòa Bình")</f>
        <v>Công an xã Thượng Bì tỉnh Hòa Bình</v>
      </c>
      <c r="C832" s="12" t="s">
        <v>228</v>
      </c>
      <c r="D832" s="13"/>
      <c r="F832" s="5"/>
      <c r="G832" s="5"/>
      <c r="H832" s="5"/>
      <c r="I832" s="2"/>
      <c r="J832" s="2"/>
      <c r="K832" s="2"/>
      <c r="L832" s="2"/>
      <c r="M832" s="2"/>
      <c r="N832" s="5"/>
      <c r="O832" s="5"/>
      <c r="P832" s="5"/>
      <c r="Q832" s="5"/>
    </row>
    <row r="833" spans="1:17" ht="30" customHeight="1" x14ac:dyDescent="0.25">
      <c r="A833" s="2">
        <v>4832</v>
      </c>
      <c r="B833" s="3" t="str">
        <f>HYPERLINK("https://kimson.ninhbinh.gov.vn/gioi-thieu/xa-thuong-kiem", "UBND Ủy ban nhân dân xã Thượng Bì tỉnh Hòa Bình")</f>
        <v>UBND Ủy ban nhân dân xã Thượng Bì tỉnh Hòa Bình</v>
      </c>
      <c r="C833" s="12" t="s">
        <v>228</v>
      </c>
      <c r="F833" s="5"/>
      <c r="G833" s="5"/>
      <c r="H833" s="5"/>
      <c r="I833" s="2"/>
      <c r="J833" s="2"/>
      <c r="K833" s="2"/>
      <c r="L833" s="2"/>
      <c r="M833" s="2"/>
      <c r="N833" s="5"/>
      <c r="O833" s="5"/>
      <c r="P833" s="5"/>
      <c r="Q833" s="5"/>
    </row>
    <row r="834" spans="1:17" ht="30" customHeight="1" x14ac:dyDescent="0.25">
      <c r="A834" s="2">
        <v>4833</v>
      </c>
      <c r="B834" s="3" t="s">
        <v>191</v>
      </c>
      <c r="C834" s="14" t="s">
        <v>1</v>
      </c>
      <c r="D834" s="13"/>
      <c r="F834" s="5"/>
      <c r="G834" s="5"/>
      <c r="H834" s="5"/>
      <c r="I834" s="2"/>
      <c r="J834" s="2"/>
      <c r="K834" s="2"/>
      <c r="L834" s="2"/>
      <c r="M834" s="2"/>
      <c r="N834" s="5"/>
      <c r="O834" s="5"/>
      <c r="P834" s="5"/>
      <c r="Q834" s="5"/>
    </row>
    <row r="835" spans="1:17" ht="30" customHeight="1" x14ac:dyDescent="0.25">
      <c r="A835" s="2">
        <v>4834</v>
      </c>
      <c r="B835" s="3" t="str">
        <f>HYPERLINK("https://sovanhoa.hoabinh.gov.vn/van-hoa?start=210", "UBND Ủy ban nhân dân xã Lập Chiệng tỉnh Hòa Bình")</f>
        <v>UBND Ủy ban nhân dân xã Lập Chiệng tỉnh Hòa Bình</v>
      </c>
      <c r="C835" s="12" t="s">
        <v>228</v>
      </c>
      <c r="F835" s="5"/>
      <c r="G835" s="5"/>
      <c r="H835" s="5"/>
      <c r="I835" s="2"/>
      <c r="J835" s="2"/>
      <c r="K835" s="2"/>
      <c r="L835" s="2"/>
      <c r="M835" s="2"/>
      <c r="N835" s="5"/>
      <c r="O835" s="5"/>
      <c r="P835" s="5"/>
      <c r="Q835" s="5"/>
    </row>
    <row r="836" spans="1:17" ht="30" customHeight="1" x14ac:dyDescent="0.25">
      <c r="A836" s="2">
        <v>4835</v>
      </c>
      <c r="B836" s="3" t="str">
        <f>HYPERLINK("https://www.facebook.com/Vinhdong05026/", "Công an xã Vĩnh Đồng tỉnh Hòa Bình")</f>
        <v>Công an xã Vĩnh Đồng tỉnh Hòa Bình</v>
      </c>
      <c r="C836" s="12" t="s">
        <v>228</v>
      </c>
      <c r="D836" s="13" t="s">
        <v>229</v>
      </c>
      <c r="F836" s="5"/>
      <c r="G836" s="5"/>
      <c r="H836" s="5"/>
      <c r="I836" s="2"/>
      <c r="J836" s="2"/>
      <c r="K836" s="2"/>
      <c r="L836" s="2"/>
      <c r="M836" s="2"/>
      <c r="N836" s="5"/>
      <c r="O836" s="5"/>
      <c r="P836" s="5"/>
      <c r="Q836" s="5"/>
    </row>
    <row r="837" spans="1:17" ht="30" customHeight="1" x14ac:dyDescent="0.25">
      <c r="A837" s="2">
        <v>4836</v>
      </c>
      <c r="B837" s="3" t="str">
        <f>HYPERLINK("https://kimboi.hoabinh.gov.vn/", "UBND Ủy ban nhân dân xã Vĩnh Đồng tỉnh Hòa Bình")</f>
        <v>UBND Ủy ban nhân dân xã Vĩnh Đồng tỉnh Hòa Bình</v>
      </c>
      <c r="C837" s="12" t="s">
        <v>228</v>
      </c>
      <c r="F837" s="5"/>
      <c r="G837" s="5"/>
      <c r="H837" s="5"/>
      <c r="I837" s="2"/>
      <c r="J837" s="2"/>
      <c r="K837" s="2"/>
      <c r="L837" s="2"/>
      <c r="M837" s="2"/>
      <c r="N837" s="5"/>
      <c r="O837" s="5"/>
      <c r="P837" s="5"/>
      <c r="Q837" s="5"/>
    </row>
    <row r="838" spans="1:17" ht="30" customHeight="1" x14ac:dyDescent="0.25">
      <c r="A838" s="2">
        <v>4837</v>
      </c>
      <c r="B838" s="1" t="str">
        <f>HYPERLINK("", "Công an xã Hạ Bì tỉnh Hòa Bình")</f>
        <v>Công an xã Hạ Bì tỉnh Hòa Bình</v>
      </c>
      <c r="C838" s="12" t="s">
        <v>228</v>
      </c>
      <c r="D838" s="13"/>
      <c r="F838" s="5"/>
      <c r="G838" s="5"/>
      <c r="H838" s="5"/>
      <c r="I838" s="2"/>
      <c r="J838" s="2"/>
      <c r="K838" s="2"/>
      <c r="L838" s="2"/>
      <c r="M838" s="2"/>
      <c r="N838" s="5"/>
      <c r="O838" s="5"/>
      <c r="P838" s="5"/>
      <c r="Q838" s="5"/>
    </row>
    <row r="839" spans="1:17" ht="30" customHeight="1" x14ac:dyDescent="0.25">
      <c r="A839" s="2">
        <v>4838</v>
      </c>
      <c r="B839" s="3" t="str">
        <f>HYPERLINK("https://hoabinh.baohiemxahoi.gov.vn/UserControls/Publishing/News/BinhLuan/pFormPrint.aspx?UrlListProcess=/content/tintuc/Lists/News&amp;ItemID=4414&amp;IsTA=False", "UBND Ủy ban nhân dân xã Hạ Bì tỉnh Hòa Bình")</f>
        <v>UBND Ủy ban nhân dân xã Hạ Bì tỉnh Hòa Bình</v>
      </c>
      <c r="C839" s="12" t="s">
        <v>228</v>
      </c>
      <c r="F839" s="5"/>
      <c r="G839" s="5"/>
      <c r="H839" s="5"/>
      <c r="I839" s="2"/>
      <c r="J839" s="2"/>
      <c r="K839" s="2"/>
      <c r="L839" s="2"/>
      <c r="M839" s="2"/>
      <c r="N839" s="5"/>
      <c r="O839" s="5"/>
      <c r="P839" s="5"/>
      <c r="Q839" s="5"/>
    </row>
    <row r="840" spans="1:17" ht="30" customHeight="1" x14ac:dyDescent="0.25">
      <c r="A840" s="2">
        <v>4839</v>
      </c>
      <c r="B840" s="3" t="s">
        <v>192</v>
      </c>
      <c r="C840" s="14" t="s">
        <v>1</v>
      </c>
      <c r="D840" s="13"/>
      <c r="F840" s="5"/>
      <c r="G840" s="5"/>
      <c r="H840" s="5"/>
      <c r="I840" s="2"/>
      <c r="J840" s="2"/>
      <c r="K840" s="2"/>
      <c r="L840" s="2"/>
      <c r="M840" s="2"/>
      <c r="N840" s="5"/>
      <c r="O840" s="5"/>
      <c r="P840" s="5"/>
      <c r="Q840" s="5"/>
    </row>
    <row r="841" spans="1:17" ht="30" customHeight="1" x14ac:dyDescent="0.25">
      <c r="A841" s="2">
        <v>4840</v>
      </c>
      <c r="B841" s="3" t="str">
        <f>HYPERLINK("https://sonongnghiep.hoabinh.gov.vn/index.php/tin-t-ng-h-p/835-huyan-kim-bai-xa-trung-ba-an-nhan-danh-hiau-xa-at-chuan-nang-than-mai", "UBND Ủy ban nhân dân xã Trung Bì tỉnh Hòa Bình")</f>
        <v>UBND Ủy ban nhân dân xã Trung Bì tỉnh Hòa Bình</v>
      </c>
      <c r="C841" s="12" t="s">
        <v>228</v>
      </c>
      <c r="F841" s="5"/>
      <c r="G841" s="5"/>
      <c r="H841" s="5"/>
      <c r="I841" s="2"/>
      <c r="J841" s="2"/>
      <c r="K841" s="2"/>
      <c r="L841" s="2"/>
      <c r="M841" s="2"/>
      <c r="N841" s="5"/>
      <c r="O841" s="5"/>
      <c r="P841" s="5"/>
      <c r="Q841" s="5"/>
    </row>
    <row r="842" spans="1:17" ht="30" customHeight="1" x14ac:dyDescent="0.25">
      <c r="A842" s="2">
        <v>4841</v>
      </c>
      <c r="B842" s="3" t="s">
        <v>193</v>
      </c>
      <c r="C842" s="14" t="s">
        <v>1</v>
      </c>
      <c r="D842" s="13" t="s">
        <v>229</v>
      </c>
      <c r="F842" s="5"/>
      <c r="G842" s="5"/>
      <c r="H842" s="5"/>
      <c r="I842" s="2"/>
      <c r="J842" s="2"/>
      <c r="K842" s="2"/>
      <c r="L842" s="2"/>
      <c r="M842" s="2"/>
      <c r="N842" s="5"/>
      <c r="O842" s="5"/>
      <c r="P842" s="5"/>
      <c r="Q842" s="5"/>
    </row>
    <row r="843" spans="1:17" ht="30" customHeight="1" x14ac:dyDescent="0.25">
      <c r="A843" s="2">
        <v>4842</v>
      </c>
      <c r="B843" s="3" t="str">
        <f>HYPERLINK("https://kimson.ninhbinh.gov.vn/gioi-thieu/xa-kim-dinh", "UBND Ủy ban nhân dân xã Kim Sơn tỉnh Hòa Bình")</f>
        <v>UBND Ủy ban nhân dân xã Kim Sơn tỉnh Hòa Bình</v>
      </c>
      <c r="C843" s="12" t="s">
        <v>228</v>
      </c>
      <c r="F843" s="5"/>
      <c r="G843" s="5"/>
      <c r="H843" s="5"/>
      <c r="I843" s="2"/>
      <c r="J843" s="2"/>
      <c r="K843" s="2"/>
      <c r="L843" s="2"/>
      <c r="M843" s="2"/>
      <c r="N843" s="5"/>
      <c r="O843" s="5"/>
      <c r="P843" s="5"/>
      <c r="Q843" s="5"/>
    </row>
    <row r="844" spans="1:17" ht="30" customHeight="1" x14ac:dyDescent="0.25">
      <c r="A844" s="2">
        <v>4843</v>
      </c>
      <c r="B844" s="3" t="s">
        <v>194</v>
      </c>
      <c r="C844" s="14" t="s">
        <v>1</v>
      </c>
      <c r="D844" s="13"/>
      <c r="F844" s="5"/>
      <c r="G844" s="5"/>
      <c r="H844" s="5"/>
      <c r="I844" s="2"/>
      <c r="J844" s="2"/>
      <c r="K844" s="2"/>
      <c r="L844" s="2"/>
      <c r="M844" s="2"/>
      <c r="N844" s="5"/>
      <c r="O844" s="5"/>
      <c r="P844" s="5"/>
      <c r="Q844" s="5"/>
    </row>
    <row r="845" spans="1:17" ht="30" customHeight="1" x14ac:dyDescent="0.25">
      <c r="A845" s="2">
        <v>4844</v>
      </c>
      <c r="B845" s="3" t="str">
        <f>HYPERLINK("https://luongson.hoabinh.gov.vn/", "UBND Ủy ban nhân dân xã Hợp Đồng tỉnh Hòa Bình")</f>
        <v>UBND Ủy ban nhân dân xã Hợp Đồng tỉnh Hòa Bình</v>
      </c>
      <c r="C845" s="12" t="s">
        <v>228</v>
      </c>
      <c r="F845" s="5"/>
      <c r="G845" s="5"/>
      <c r="H845" s="5"/>
      <c r="I845" s="2"/>
      <c r="J845" s="2"/>
      <c r="K845" s="2"/>
      <c r="L845" s="2"/>
      <c r="M845" s="2"/>
      <c r="N845" s="5"/>
      <c r="O845" s="5"/>
      <c r="P845" s="5"/>
      <c r="Q845" s="5"/>
    </row>
    <row r="846" spans="1:17" ht="30" customHeight="1" x14ac:dyDescent="0.25">
      <c r="A846" s="2">
        <v>4845</v>
      </c>
      <c r="B846" s="1" t="str">
        <f>HYPERLINK("", "Công an xã Thượng Tiến tỉnh Hòa Bình")</f>
        <v>Công an xã Thượng Tiến tỉnh Hòa Bình</v>
      </c>
      <c r="C846" s="12" t="s">
        <v>228</v>
      </c>
      <c r="D846" s="13"/>
      <c r="F846" s="5"/>
      <c r="G846" s="5"/>
      <c r="H846" s="5"/>
      <c r="I846" s="2"/>
      <c r="J846" s="2"/>
      <c r="K846" s="2"/>
      <c r="L846" s="2"/>
      <c r="M846" s="2"/>
      <c r="N846" s="5"/>
      <c r="O846" s="5"/>
      <c r="P846" s="5"/>
      <c r="Q846" s="5"/>
    </row>
    <row r="847" spans="1:17" ht="30" customHeight="1" x14ac:dyDescent="0.25">
      <c r="A847" s="2">
        <v>4846</v>
      </c>
      <c r="B847" s="3" t="str">
        <f>HYPERLINK("https://kimson.ninhbinh.gov.vn/gioi-thieu/xa-thuong-kiem", "UBND Ủy ban nhân dân xã Thượng Tiến tỉnh Hòa Bình")</f>
        <v>UBND Ủy ban nhân dân xã Thượng Tiến tỉnh Hòa Bình</v>
      </c>
      <c r="C847" s="12" t="s">
        <v>228</v>
      </c>
      <c r="F847" s="5"/>
      <c r="G847" s="5"/>
      <c r="H847" s="5"/>
      <c r="I847" s="2"/>
      <c r="J847" s="2"/>
      <c r="K847" s="2"/>
      <c r="L847" s="2"/>
      <c r="M847" s="2"/>
      <c r="N847" s="5"/>
      <c r="O847" s="5"/>
      <c r="P847" s="5"/>
      <c r="Q847" s="5"/>
    </row>
    <row r="848" spans="1:17" ht="30" customHeight="1" x14ac:dyDescent="0.25">
      <c r="A848" s="2">
        <v>4847</v>
      </c>
      <c r="B848" s="1" t="str">
        <f>HYPERLINK("", "Công an xã Kim Tiến tỉnh Hòa Bình")</f>
        <v>Công an xã Kim Tiến tỉnh Hòa Bình</v>
      </c>
      <c r="C848" s="12" t="s">
        <v>228</v>
      </c>
      <c r="D848" s="13"/>
      <c r="F848" s="5"/>
      <c r="G848" s="5"/>
      <c r="H848" s="5"/>
      <c r="I848" s="2"/>
      <c r="J848" s="2"/>
      <c r="K848" s="2"/>
      <c r="L848" s="2"/>
      <c r="M848" s="2"/>
      <c r="N848" s="5"/>
      <c r="O848" s="5"/>
      <c r="P848" s="5"/>
      <c r="Q848" s="5"/>
    </row>
    <row r="849" spans="1:17" ht="30" customHeight="1" x14ac:dyDescent="0.25">
      <c r="A849" s="2">
        <v>4848</v>
      </c>
      <c r="B849" s="3" t="str">
        <f>HYPERLINK("https://xakimboi.hoabinh.gov.vn/", "UBND Ủy ban nhân dân xã Kim Tiến tỉnh Hòa Bình")</f>
        <v>UBND Ủy ban nhân dân xã Kim Tiến tỉnh Hòa Bình</v>
      </c>
      <c r="C849" s="12" t="s">
        <v>228</v>
      </c>
      <c r="F849" s="5"/>
      <c r="G849" s="5"/>
      <c r="H849" s="5"/>
      <c r="I849" s="2"/>
      <c r="J849" s="2"/>
      <c r="K849" s="2"/>
      <c r="L849" s="2"/>
      <c r="M849" s="2"/>
      <c r="N849" s="5"/>
      <c r="O849" s="5"/>
      <c r="P849" s="5"/>
      <c r="Q849" s="5"/>
    </row>
    <row r="850" spans="1:17" ht="30" customHeight="1" x14ac:dyDescent="0.25">
      <c r="A850" s="2">
        <v>4849</v>
      </c>
      <c r="B850" s="1" t="str">
        <f>HYPERLINK("", "Công an xã Kim Bình tỉnh Hòa Bình")</f>
        <v>Công an xã Kim Bình tỉnh Hòa Bình</v>
      </c>
      <c r="C850" s="12" t="s">
        <v>228</v>
      </c>
      <c r="D850" s="13"/>
      <c r="F850" s="5"/>
      <c r="G850" s="5"/>
      <c r="H850" s="5"/>
      <c r="I850" s="2"/>
      <c r="J850" s="2"/>
      <c r="K850" s="2"/>
      <c r="L850" s="2"/>
      <c r="M850" s="2"/>
      <c r="N850" s="5"/>
      <c r="O850" s="5"/>
      <c r="P850" s="5"/>
      <c r="Q850" s="5"/>
    </row>
    <row r="851" spans="1:17" ht="30" customHeight="1" x14ac:dyDescent="0.25">
      <c r="A851" s="2">
        <v>4850</v>
      </c>
      <c r="B851" s="3" t="str">
        <f>HYPERLINK("https://xakimboi.hoabinh.gov.vn/", "UBND Ủy ban nhân dân xã Kim Bình tỉnh Hòa Bình")</f>
        <v>UBND Ủy ban nhân dân xã Kim Bình tỉnh Hòa Bình</v>
      </c>
      <c r="C851" s="12" t="s">
        <v>228</v>
      </c>
      <c r="F851" s="5"/>
      <c r="G851" s="5"/>
      <c r="H851" s="5"/>
      <c r="I851" s="2"/>
      <c r="J851" s="2"/>
      <c r="K851" s="2"/>
      <c r="L851" s="2"/>
      <c r="M851" s="2"/>
      <c r="N851" s="5"/>
      <c r="O851" s="5"/>
      <c r="P851" s="5"/>
      <c r="Q851" s="5"/>
    </row>
    <row r="852" spans="1:17" ht="30" customHeight="1" x14ac:dyDescent="0.25">
      <c r="A852" s="2">
        <v>4851</v>
      </c>
      <c r="B852" s="1" t="str">
        <f>HYPERLINK("", "Công an xã Hợp Kim tỉnh Hòa Bình")</f>
        <v>Công an xã Hợp Kim tỉnh Hòa Bình</v>
      </c>
      <c r="C852" s="12" t="s">
        <v>228</v>
      </c>
      <c r="D852" s="13"/>
      <c r="F852" s="5"/>
      <c r="G852" s="5"/>
      <c r="H852" s="5"/>
      <c r="I852" s="2"/>
      <c r="J852" s="2"/>
      <c r="K852" s="2"/>
      <c r="L852" s="2"/>
      <c r="M852" s="2"/>
      <c r="N852" s="5"/>
      <c r="O852" s="5"/>
      <c r="P852" s="5"/>
      <c r="Q852" s="5"/>
    </row>
    <row r="853" spans="1:17" ht="30" customHeight="1" x14ac:dyDescent="0.25">
      <c r="A853" s="2">
        <v>4852</v>
      </c>
      <c r="B853" s="3" t="str">
        <f>HYPERLINK("https://xamonghoa.hoabinh.gov.vn/index.php/thong-tin-lien-he", "UBND Ủy ban nhân dân xã Hợp Kim tỉnh Hòa Bình")</f>
        <v>UBND Ủy ban nhân dân xã Hợp Kim tỉnh Hòa Bình</v>
      </c>
      <c r="C853" s="12" t="s">
        <v>228</v>
      </c>
      <c r="F853" s="5"/>
      <c r="G853" s="5"/>
      <c r="H853" s="5"/>
      <c r="I853" s="2"/>
      <c r="J853" s="2"/>
      <c r="K853" s="2"/>
      <c r="L853" s="2"/>
      <c r="M853" s="2"/>
      <c r="N853" s="5"/>
      <c r="O853" s="5"/>
      <c r="P853" s="5"/>
      <c r="Q853" s="5"/>
    </row>
    <row r="854" spans="1:17" ht="30" customHeight="1" x14ac:dyDescent="0.25">
      <c r="A854" s="2">
        <v>4853</v>
      </c>
      <c r="B854" s="3" t="str">
        <f>HYPERLINK("https://www.facebook.com/p/C%C3%B4ng-an-x%C3%A3-Kim-B%C3%B4i-100065479419555/", "Công an xã Kim Bôi tỉnh Hòa Bình")</f>
        <v>Công an xã Kim Bôi tỉnh Hòa Bình</v>
      </c>
      <c r="C854" s="12" t="s">
        <v>228</v>
      </c>
      <c r="D854" s="13"/>
      <c r="F854" s="5"/>
      <c r="G854" s="5"/>
      <c r="H854" s="5"/>
      <c r="I854" s="2"/>
      <c r="J854" s="2"/>
      <c r="K854" s="2"/>
      <c r="L854" s="2"/>
      <c r="M854" s="2"/>
      <c r="N854" s="5"/>
      <c r="O854" s="5"/>
      <c r="P854" s="5"/>
      <c r="Q854" s="5"/>
    </row>
    <row r="855" spans="1:17" ht="30" customHeight="1" x14ac:dyDescent="0.25">
      <c r="A855" s="2">
        <v>4854</v>
      </c>
      <c r="B855" s="3" t="str">
        <f>HYPERLINK("https://xakimboi.hoabinh.gov.vn/", "UBND Ủy ban nhân dân xã Kim Bôi tỉnh Hòa Bình")</f>
        <v>UBND Ủy ban nhân dân xã Kim Bôi tỉnh Hòa Bình</v>
      </c>
      <c r="C855" s="12" t="s">
        <v>228</v>
      </c>
      <c r="F855" s="5"/>
      <c r="G855" s="5"/>
      <c r="H855" s="5"/>
      <c r="I855" s="2"/>
      <c r="J855" s="2"/>
      <c r="K855" s="2"/>
      <c r="L855" s="2"/>
      <c r="M855" s="2"/>
      <c r="N855" s="5"/>
      <c r="O855" s="5"/>
      <c r="P855" s="5"/>
      <c r="Q855" s="5"/>
    </row>
    <row r="856" spans="1:17" ht="30" customHeight="1" x14ac:dyDescent="0.25">
      <c r="A856" s="2">
        <v>4855</v>
      </c>
      <c r="B856" s="1" t="str">
        <f>HYPERLINK("https://www.facebook.com/profile.php?id=100068525580828", "Công an xã Nam Thượng tỉnh Hòa Bình")</f>
        <v>Công an xã Nam Thượng tỉnh Hòa Bình</v>
      </c>
      <c r="C856" s="12" t="s">
        <v>228</v>
      </c>
      <c r="D856" s="13" t="s">
        <v>229</v>
      </c>
      <c r="F856" s="5"/>
      <c r="G856" s="5"/>
      <c r="H856" s="5"/>
      <c r="I856" s="2"/>
      <c r="J856" s="2"/>
      <c r="K856" s="2"/>
      <c r="L856" s="2"/>
      <c r="M856" s="2"/>
      <c r="N856" s="5"/>
      <c r="O856" s="5"/>
      <c r="P856" s="5"/>
      <c r="Q856" s="5"/>
    </row>
    <row r="857" spans="1:17" ht="30" customHeight="1" x14ac:dyDescent="0.25">
      <c r="A857" s="2">
        <v>4856</v>
      </c>
      <c r="B857" s="3" t="str">
        <f>HYPERLINK("https://donghy.thainguyen.gov.vn/xa-nam-hoa", "UBND Ủy ban nhân dân xã Nam Thượng tỉnh Hòa Bình")</f>
        <v>UBND Ủy ban nhân dân xã Nam Thượng tỉnh Hòa Bình</v>
      </c>
      <c r="C857" s="12" t="s">
        <v>228</v>
      </c>
      <c r="F857" s="5"/>
      <c r="G857" s="5"/>
      <c r="H857" s="5"/>
      <c r="I857" s="2"/>
      <c r="J857" s="2"/>
      <c r="K857" s="2"/>
      <c r="L857" s="2"/>
      <c r="M857" s="2"/>
      <c r="N857" s="5"/>
      <c r="O857" s="5"/>
      <c r="P857" s="5"/>
      <c r="Q857" s="5"/>
    </row>
    <row r="858" spans="1:17" ht="30" customHeight="1" x14ac:dyDescent="0.25">
      <c r="A858" s="2">
        <v>4857</v>
      </c>
      <c r="B858" s="1" t="str">
        <f>HYPERLINK("", "Công an xã Kim Truy tỉnh Hòa Bình")</f>
        <v>Công an xã Kim Truy tỉnh Hòa Bình</v>
      </c>
      <c r="C858" s="12" t="s">
        <v>228</v>
      </c>
      <c r="D858" s="13"/>
      <c r="F858" s="5"/>
      <c r="G858" s="5"/>
      <c r="H858" s="5"/>
      <c r="I858" s="2"/>
      <c r="J858" s="2"/>
      <c r="K858" s="2"/>
      <c r="L858" s="2"/>
      <c r="M858" s="2"/>
      <c r="N858" s="5"/>
      <c r="O858" s="5"/>
      <c r="P858" s="5"/>
      <c r="Q858" s="5"/>
    </row>
    <row r="859" spans="1:17" ht="30" customHeight="1" x14ac:dyDescent="0.25">
      <c r="A859" s="2">
        <v>4858</v>
      </c>
      <c r="B859" s="3" t="str">
        <f>HYPERLINK("https://xakimboi.hoabinh.gov.vn/", "UBND Ủy ban nhân dân xã Kim Truy tỉnh Hòa Bình")</f>
        <v>UBND Ủy ban nhân dân xã Kim Truy tỉnh Hòa Bình</v>
      </c>
      <c r="C859" s="12" t="s">
        <v>228</v>
      </c>
      <c r="F859" s="5"/>
      <c r="G859" s="5"/>
      <c r="H859" s="5"/>
      <c r="I859" s="2"/>
      <c r="J859" s="2"/>
      <c r="K859" s="2"/>
      <c r="L859" s="2"/>
      <c r="M859" s="2"/>
      <c r="N859" s="5"/>
      <c r="O859" s="5"/>
      <c r="P859" s="5"/>
      <c r="Q859" s="5"/>
    </row>
    <row r="860" spans="1:17" ht="30" customHeight="1" x14ac:dyDescent="0.25">
      <c r="A860" s="2">
        <v>4859</v>
      </c>
      <c r="B860" s="3" t="str">
        <f>HYPERLINK("https://www.facebook.com/p/C%C3%B4ng-an-x%C3%A3-Cu%E1%BB%91i-H%E1%BA%A1-100064768243165/", "Công an xã Cuối Hạ tỉnh Hòa Bình")</f>
        <v>Công an xã Cuối Hạ tỉnh Hòa Bình</v>
      </c>
      <c r="C860" s="12" t="s">
        <v>228</v>
      </c>
      <c r="D860" s="13" t="s">
        <v>229</v>
      </c>
      <c r="F860" s="5"/>
      <c r="G860" s="5"/>
      <c r="H860" s="5"/>
      <c r="I860" s="2"/>
      <c r="J860" s="2"/>
      <c r="K860" s="2"/>
      <c r="L860" s="2"/>
      <c r="M860" s="2"/>
      <c r="N860" s="5"/>
      <c r="O860" s="5"/>
      <c r="P860" s="5"/>
      <c r="Q860" s="5"/>
    </row>
    <row r="861" spans="1:17" ht="30" customHeight="1" x14ac:dyDescent="0.25">
      <c r="A861" s="2">
        <v>4860</v>
      </c>
      <c r="B861" s="3" t="str">
        <f>HYPERLINK("https://www.hoabinh.gov.vn/chi-tiet-van-ban/-/van-ban/quyet-inh-chap-thuan-chu-truong-au-tu-du-an-khu-dan-cu-nong-thon-moi-xa-cuoi-ha-3219", "UBND Ủy ban nhân dân xã Cuối Hạ tỉnh Hòa Bình")</f>
        <v>UBND Ủy ban nhân dân xã Cuối Hạ tỉnh Hòa Bình</v>
      </c>
      <c r="C861" s="12" t="s">
        <v>228</v>
      </c>
      <c r="F861" s="5"/>
      <c r="G861" s="5"/>
      <c r="H861" s="5"/>
      <c r="I861" s="2"/>
      <c r="J861" s="2"/>
      <c r="K861" s="2"/>
      <c r="L861" s="2"/>
      <c r="M861" s="2"/>
      <c r="N861" s="5"/>
      <c r="O861" s="5"/>
      <c r="P861" s="5"/>
      <c r="Q861" s="5"/>
    </row>
    <row r="862" spans="1:17" ht="30" customHeight="1" x14ac:dyDescent="0.25">
      <c r="A862" s="2">
        <v>4861</v>
      </c>
      <c r="B862" s="3" t="str">
        <f>HYPERLINK("https://www.facebook.com/people/C%C3%B4ng-an-x%C3%A3-S%C3%A0o-B%C3%A1y/100065498379369/", "Công an xã Sào Báy tỉnh Hòa Bình")</f>
        <v>Công an xã Sào Báy tỉnh Hòa Bình</v>
      </c>
      <c r="C862" s="12" t="s">
        <v>228</v>
      </c>
      <c r="D862" s="13" t="s">
        <v>229</v>
      </c>
      <c r="F862" s="5"/>
      <c r="G862" s="5"/>
      <c r="H862" s="5"/>
      <c r="I862" s="2"/>
      <c r="J862" s="2"/>
      <c r="K862" s="2"/>
      <c r="L862" s="2"/>
      <c r="M862" s="2"/>
      <c r="N862" s="5"/>
      <c r="O862" s="5"/>
      <c r="P862" s="5"/>
      <c r="Q862" s="5"/>
    </row>
    <row r="863" spans="1:17" ht="30" customHeight="1" x14ac:dyDescent="0.25">
      <c r="A863" s="2">
        <v>4862</v>
      </c>
      <c r="B863" s="3" t="str">
        <f>HYPERLINK("https://www.hoabinh.gov.vn/tin-chi-tiet/-/bai-viet/chap-thuan-dieu-chinh-chu-truong-dau-tu-du-an-khu-du-lich-sinh-thai-va-trung-tam-duong-lao-viet-eco-hoa-binh-tai-xa-my-hoa-va-xa-sao-bay-huyen-kim-boi-52879-1590.html", "UBND Ủy ban nhân dân xã Sào Báy tỉnh Hòa Bình")</f>
        <v>UBND Ủy ban nhân dân xã Sào Báy tỉnh Hòa Bình</v>
      </c>
      <c r="C863" s="12" t="s">
        <v>228</v>
      </c>
      <c r="F863" s="5"/>
      <c r="G863" s="5"/>
      <c r="H863" s="5"/>
      <c r="I863" s="2"/>
      <c r="J863" s="2"/>
      <c r="K863" s="2"/>
      <c r="L863" s="2"/>
      <c r="M863" s="2"/>
      <c r="N863" s="5"/>
      <c r="O863" s="5"/>
      <c r="P863" s="5"/>
      <c r="Q863" s="5"/>
    </row>
    <row r="864" spans="1:17" ht="30" customHeight="1" x14ac:dyDescent="0.25">
      <c r="A864" s="2">
        <v>4863</v>
      </c>
      <c r="B864" s="1" t="str">
        <f>HYPERLINK("", "Công an xã Mi Hòa tỉnh Hòa Bình")</f>
        <v>Công an xã Mi Hòa tỉnh Hòa Bình</v>
      </c>
      <c r="C864" s="12" t="s">
        <v>228</v>
      </c>
      <c r="D864" s="13"/>
      <c r="F864" s="5"/>
      <c r="G864" s="5"/>
      <c r="H864" s="5"/>
      <c r="I864" s="2"/>
      <c r="J864" s="2"/>
      <c r="K864" s="2"/>
      <c r="L864" s="2"/>
      <c r="M864" s="2"/>
      <c r="N864" s="5"/>
      <c r="O864" s="5"/>
      <c r="P864" s="5"/>
      <c r="Q864" s="5"/>
    </row>
    <row r="865" spans="1:17" ht="30" customHeight="1" x14ac:dyDescent="0.25">
      <c r="A865" s="2">
        <v>4864</v>
      </c>
      <c r="B865" s="3" t="str">
        <f>HYPERLINK("https://xamyhoa.hoabinh.gov.vn/", "UBND Ủy ban nhân dân xã Mi Hòa tỉnh Hòa Bình")</f>
        <v>UBND Ủy ban nhân dân xã Mi Hòa tỉnh Hòa Bình</v>
      </c>
      <c r="C865" s="12" t="s">
        <v>228</v>
      </c>
      <c r="F865" s="5"/>
      <c r="G865" s="5"/>
      <c r="H865" s="5"/>
      <c r="I865" s="2"/>
      <c r="J865" s="2"/>
      <c r="K865" s="2"/>
      <c r="L865" s="2"/>
      <c r="M865" s="2"/>
      <c r="N865" s="5"/>
      <c r="O865" s="5"/>
      <c r="P865" s="5"/>
      <c r="Q865" s="5"/>
    </row>
    <row r="866" spans="1:17" ht="30" customHeight="1" x14ac:dyDescent="0.25">
      <c r="A866" s="2">
        <v>4865</v>
      </c>
      <c r="B866" s="3" t="str">
        <f>HYPERLINK("https://www.facebook.com/p/C%C3%B4ng-an-x%C3%A3-Nu%C3%B4ng-D%C4%83m-100065125834392/", "Công an xã Nuông Dăm tỉnh Hòa Bình")</f>
        <v>Công an xã Nuông Dăm tỉnh Hòa Bình</v>
      </c>
      <c r="C866" s="12" t="s">
        <v>228</v>
      </c>
      <c r="D866" s="13" t="s">
        <v>229</v>
      </c>
      <c r="F866" s="5"/>
      <c r="G866" s="5"/>
      <c r="H866" s="5"/>
      <c r="I866" s="2"/>
      <c r="J866" s="2"/>
      <c r="K866" s="2"/>
      <c r="L866" s="2"/>
      <c r="M866" s="2"/>
      <c r="N866" s="5"/>
      <c r="O866" s="5"/>
      <c r="P866" s="5"/>
      <c r="Q866" s="5"/>
    </row>
    <row r="867" spans="1:17" ht="30" customHeight="1" x14ac:dyDescent="0.25">
      <c r="A867" s="2">
        <v>4866</v>
      </c>
      <c r="B867" s="3" t="str">
        <f>HYPERLINK("https://www.hoabinh.gov.vn/tin-chi-tiet/-/bai-viet/phe-duyet-du-an-nang-cap-tuyen-duong-tu-cau-mang-xa-hung-thi-di-duong-tinh-449-huyen-lac-thuy-49958-1636.html", "UBND Ủy ban nhân dân xã Nuông Dăm tỉnh Hòa Bình")</f>
        <v>UBND Ủy ban nhân dân xã Nuông Dăm tỉnh Hòa Bình</v>
      </c>
      <c r="C867" s="12" t="s">
        <v>228</v>
      </c>
      <c r="F867" s="5"/>
      <c r="G867" s="5"/>
      <c r="H867" s="5"/>
      <c r="I867" s="2"/>
      <c r="J867" s="2"/>
      <c r="K867" s="2"/>
      <c r="L867" s="2"/>
      <c r="M867" s="2"/>
      <c r="N867" s="5"/>
      <c r="O867" s="5"/>
      <c r="P867" s="5"/>
      <c r="Q867" s="5"/>
    </row>
    <row r="868" spans="1:17" ht="30" customHeight="1" x14ac:dyDescent="0.25">
      <c r="A868" s="2">
        <v>4867</v>
      </c>
      <c r="B868" s="1" t="str">
        <f>HYPERLINK("https://www.facebook.com/profile.php?id=100066834031540", "Công an thị trấn Cao Phong tỉnh Hòa Bình")</f>
        <v>Công an thị trấn Cao Phong tỉnh Hòa Bình</v>
      </c>
      <c r="C868" s="12" t="s">
        <v>228</v>
      </c>
      <c r="D868" s="13" t="s">
        <v>229</v>
      </c>
      <c r="F868" s="5"/>
      <c r="G868" s="5"/>
      <c r="H868" s="5"/>
      <c r="I868" s="2"/>
      <c r="J868" s="2"/>
      <c r="K868" s="2"/>
      <c r="L868" s="2"/>
      <c r="M868" s="2"/>
      <c r="N868" s="5"/>
      <c r="O868" s="5"/>
      <c r="P868" s="5"/>
      <c r="Q868" s="5"/>
    </row>
    <row r="869" spans="1:17" ht="30" customHeight="1" x14ac:dyDescent="0.25">
      <c r="A869" s="2">
        <v>4868</v>
      </c>
      <c r="B869" s="3" t="str">
        <f>HYPERLINK("https://thitrancaophong.hoabinh.gov.vn/", "UBND Ủy ban nhân dân thị trấn Cao Phong tỉnh Hòa Bình")</f>
        <v>UBND Ủy ban nhân dân thị trấn Cao Phong tỉnh Hòa Bình</v>
      </c>
      <c r="C869" s="12" t="s">
        <v>228</v>
      </c>
      <c r="F869" s="5"/>
      <c r="G869" s="5"/>
      <c r="H869" s="5"/>
      <c r="I869" s="2"/>
      <c r="J869" s="2"/>
      <c r="K869" s="2"/>
      <c r="L869" s="2"/>
      <c r="M869" s="2"/>
      <c r="N869" s="5"/>
      <c r="O869" s="5"/>
      <c r="P869" s="5"/>
      <c r="Q869" s="5"/>
    </row>
    <row r="870" spans="1:17" ht="30" customHeight="1" x14ac:dyDescent="0.25">
      <c r="A870" s="2">
        <v>4869</v>
      </c>
      <c r="B870" s="1" t="str">
        <f>HYPERLINK("https://www.facebook.com/profile.php?id=100066437545770", "Công an xã Bình Thanh tỉnh Hòa Bình")</f>
        <v>Công an xã Bình Thanh tỉnh Hòa Bình</v>
      </c>
      <c r="C870" s="12" t="s">
        <v>228</v>
      </c>
      <c r="D870" s="13" t="s">
        <v>229</v>
      </c>
      <c r="F870" s="5"/>
      <c r="G870" s="5"/>
      <c r="H870" s="5"/>
      <c r="I870" s="2"/>
      <c r="J870" s="2"/>
      <c r="K870" s="2"/>
      <c r="L870" s="2"/>
      <c r="M870" s="2"/>
      <c r="N870" s="5"/>
      <c r="O870" s="5"/>
      <c r="P870" s="5"/>
      <c r="Q870" s="5"/>
    </row>
    <row r="871" spans="1:17" ht="30" customHeight="1" x14ac:dyDescent="0.25">
      <c r="A871" s="2">
        <v>4870</v>
      </c>
      <c r="B871" s="3" t="str">
        <f>HYPERLINK("https://xabinhthanh.hoabinh.gov.vn/", "UBND Ủy ban nhân dân xã Bình Thanh tỉnh Hòa Bình")</f>
        <v>UBND Ủy ban nhân dân xã Bình Thanh tỉnh Hòa Bình</v>
      </c>
      <c r="C871" s="12" t="s">
        <v>228</v>
      </c>
      <c r="F871" s="5"/>
      <c r="G871" s="5"/>
      <c r="H871" s="5"/>
      <c r="I871" s="2"/>
      <c r="J871" s="2"/>
      <c r="K871" s="2"/>
      <c r="L871" s="2"/>
      <c r="M871" s="2"/>
      <c r="N871" s="5"/>
      <c r="O871" s="5"/>
      <c r="P871" s="5"/>
      <c r="Q871" s="5"/>
    </row>
    <row r="872" spans="1:17" ht="30" customHeight="1" x14ac:dyDescent="0.25">
      <c r="A872" s="2">
        <v>4871</v>
      </c>
      <c r="B872" s="3" t="s">
        <v>195</v>
      </c>
      <c r="C872" s="14" t="s">
        <v>1</v>
      </c>
      <c r="D872" s="13" t="s">
        <v>229</v>
      </c>
      <c r="F872" s="5"/>
      <c r="G872" s="5"/>
      <c r="H872" s="5"/>
      <c r="I872" s="2"/>
      <c r="J872" s="2"/>
      <c r="K872" s="2"/>
      <c r="L872" s="2"/>
      <c r="M872" s="2"/>
      <c r="N872" s="5"/>
      <c r="O872" s="5"/>
      <c r="P872" s="5"/>
      <c r="Q872" s="5"/>
    </row>
    <row r="873" spans="1:17" ht="30" customHeight="1" x14ac:dyDescent="0.25">
      <c r="A873" s="2">
        <v>4872</v>
      </c>
      <c r="B873" s="3" t="str">
        <f>HYPERLINK("https://xathungnai.hoabinh.gov.vn/", "UBND Ủy ban nhân dân xã Thung Nai tỉnh Hòa Bình")</f>
        <v>UBND Ủy ban nhân dân xã Thung Nai tỉnh Hòa Bình</v>
      </c>
      <c r="C873" s="12" t="s">
        <v>228</v>
      </c>
      <c r="F873" s="5"/>
      <c r="G873" s="5"/>
      <c r="H873" s="5"/>
      <c r="I873" s="2"/>
      <c r="J873" s="2"/>
      <c r="K873" s="2"/>
      <c r="L873" s="2"/>
      <c r="M873" s="2"/>
      <c r="N873" s="5"/>
      <c r="O873" s="5"/>
      <c r="P873" s="5"/>
      <c r="Q873" s="5"/>
    </row>
    <row r="874" spans="1:17" ht="30" customHeight="1" x14ac:dyDescent="0.25">
      <c r="A874" s="2">
        <v>4873</v>
      </c>
      <c r="B874" s="3" t="s">
        <v>196</v>
      </c>
      <c r="C874" s="14" t="s">
        <v>1</v>
      </c>
      <c r="D874" s="13" t="s">
        <v>229</v>
      </c>
      <c r="F874" s="5"/>
      <c r="G874" s="5"/>
      <c r="H874" s="5"/>
      <c r="I874" s="2"/>
      <c r="J874" s="2"/>
      <c r="K874" s="2"/>
      <c r="L874" s="2"/>
      <c r="M874" s="2"/>
      <c r="N874" s="5"/>
      <c r="O874" s="5"/>
      <c r="P874" s="5"/>
      <c r="Q874" s="5"/>
    </row>
    <row r="875" spans="1:17" ht="30" customHeight="1" x14ac:dyDescent="0.25">
      <c r="A875" s="2">
        <v>4874</v>
      </c>
      <c r="B875" s="3" t="str">
        <f>HYPERLINK("https://xabacphong.hoabinh.gov.vn/", "UBND Ủy ban nhân dân xã Bắc Phong tỉnh Hòa Bình")</f>
        <v>UBND Ủy ban nhân dân xã Bắc Phong tỉnh Hòa Bình</v>
      </c>
      <c r="C875" s="12" t="s">
        <v>228</v>
      </c>
      <c r="F875" s="5"/>
      <c r="G875" s="5"/>
      <c r="H875" s="5"/>
      <c r="I875" s="2"/>
      <c r="J875" s="2"/>
      <c r="K875" s="2"/>
      <c r="L875" s="2"/>
      <c r="M875" s="2"/>
      <c r="N875" s="5"/>
      <c r="O875" s="5"/>
      <c r="P875" s="5"/>
      <c r="Q875" s="5"/>
    </row>
    <row r="876" spans="1:17" ht="30" customHeight="1" x14ac:dyDescent="0.25">
      <c r="A876" s="2">
        <v>4875</v>
      </c>
      <c r="B876" s="3" t="str">
        <f>HYPERLINK("https://www.facebook.com/caxthuphong28/", "Công an xã Thu Phong tỉnh Hòa Bình")</f>
        <v>Công an xã Thu Phong tỉnh Hòa Bình</v>
      </c>
      <c r="C876" s="12" t="s">
        <v>228</v>
      </c>
      <c r="D876" s="13" t="s">
        <v>229</v>
      </c>
      <c r="F876" s="5"/>
      <c r="G876" s="5"/>
      <c r="H876" s="5"/>
      <c r="I876" s="2"/>
      <c r="J876" s="2"/>
      <c r="K876" s="2"/>
      <c r="L876" s="2"/>
      <c r="M876" s="2"/>
      <c r="N876" s="5"/>
      <c r="O876" s="5"/>
      <c r="P876" s="5"/>
      <c r="Q876" s="5"/>
    </row>
    <row r="877" spans="1:17" ht="30" customHeight="1" x14ac:dyDescent="0.25">
      <c r="A877" s="2">
        <v>4876</v>
      </c>
      <c r="B877" s="3" t="str">
        <f>HYPERLINK("https://xathuphong.hoabinh.gov.vn/", "UBND Ủy ban nhân dân xã Thu Phong tỉnh Hòa Bình")</f>
        <v>UBND Ủy ban nhân dân xã Thu Phong tỉnh Hòa Bình</v>
      </c>
      <c r="C877" s="12" t="s">
        <v>228</v>
      </c>
      <c r="F877" s="5"/>
      <c r="G877" s="5"/>
      <c r="H877" s="5"/>
      <c r="I877" s="2"/>
      <c r="J877" s="2"/>
      <c r="K877" s="2"/>
      <c r="L877" s="2"/>
      <c r="M877" s="2"/>
      <c r="N877" s="5"/>
      <c r="O877" s="5"/>
      <c r="P877" s="5"/>
      <c r="Q877" s="5"/>
    </row>
    <row r="878" spans="1:17" ht="30" customHeight="1" x14ac:dyDescent="0.25">
      <c r="A878" s="2">
        <v>4877</v>
      </c>
      <c r="B878" s="3" t="s">
        <v>197</v>
      </c>
      <c r="C878" s="14" t="s">
        <v>1</v>
      </c>
      <c r="D878" s="13"/>
      <c r="F878" s="5"/>
      <c r="G878" s="5"/>
      <c r="H878" s="5"/>
      <c r="I878" s="2"/>
      <c r="J878" s="2"/>
      <c r="K878" s="2"/>
      <c r="L878" s="2"/>
      <c r="M878" s="2"/>
      <c r="N878" s="5"/>
      <c r="O878" s="5"/>
      <c r="P878" s="5"/>
      <c r="Q878" s="5"/>
    </row>
    <row r="879" spans="1:17" ht="30" customHeight="1" x14ac:dyDescent="0.25">
      <c r="A879" s="2">
        <v>4878</v>
      </c>
      <c r="B879" s="3" t="str">
        <f>HYPERLINK("https://www.hoabinh.gov.vn/tin-chi-tiet/-/bai-viet/khu-dan-cu-xom-quang-ngoai-xa-ong-phong-huyen-cao-phong-tung-bung-ngay-hoi-ai-oan-ket-toan-dan-toc-10490-1475.html", "UBND Ủy ban nhân dân xã Đông Phong tỉnh Hòa Bình")</f>
        <v>UBND Ủy ban nhân dân xã Đông Phong tỉnh Hòa Bình</v>
      </c>
      <c r="C879" s="12" t="s">
        <v>228</v>
      </c>
      <c r="F879" s="5"/>
      <c r="G879" s="5"/>
      <c r="H879" s="5"/>
      <c r="I879" s="2"/>
      <c r="J879" s="2"/>
      <c r="K879" s="2"/>
      <c r="L879" s="2"/>
      <c r="M879" s="2"/>
      <c r="N879" s="5"/>
      <c r="O879" s="5"/>
      <c r="P879" s="5"/>
      <c r="Q879" s="5"/>
    </row>
    <row r="880" spans="1:17" ht="30" customHeight="1" x14ac:dyDescent="0.25">
      <c r="A880" s="2">
        <v>4879</v>
      </c>
      <c r="B880" s="3" t="s">
        <v>198</v>
      </c>
      <c r="C880" s="14" t="s">
        <v>1</v>
      </c>
      <c r="D880" s="13"/>
      <c r="F880" s="5"/>
      <c r="G880" s="5"/>
      <c r="H880" s="5"/>
      <c r="I880" s="2"/>
      <c r="J880" s="2"/>
      <c r="K880" s="2"/>
      <c r="L880" s="2"/>
      <c r="M880" s="2"/>
      <c r="N880" s="5"/>
      <c r="O880" s="5"/>
      <c r="P880" s="5"/>
      <c r="Q880" s="5"/>
    </row>
    <row r="881" spans="1:17" ht="30" customHeight="1" x14ac:dyDescent="0.25">
      <c r="A881" s="2">
        <v>4880</v>
      </c>
      <c r="B881" s="3" t="str">
        <f>HYPERLINK("http://xuanphong.thoxuan.thanhhoa.gov.vn/web/trang-chu/bo-may-hanh-chinh/uy-ban-nhan-dan-xa/co-cau-to-chuc-ubnd-xa-xuan-phong.html", "UBND Ủy ban nhân dân xã Xuân Phong tỉnh Hòa Bình")</f>
        <v>UBND Ủy ban nhân dân xã Xuân Phong tỉnh Hòa Bình</v>
      </c>
      <c r="C881" s="12" t="s">
        <v>228</v>
      </c>
      <c r="F881" s="5"/>
      <c r="G881" s="5"/>
      <c r="H881" s="5"/>
      <c r="I881" s="2"/>
      <c r="J881" s="2"/>
      <c r="K881" s="2"/>
      <c r="L881" s="2"/>
      <c r="M881" s="2"/>
      <c r="N881" s="5"/>
      <c r="O881" s="5"/>
      <c r="P881" s="5"/>
      <c r="Q881" s="5"/>
    </row>
    <row r="882" spans="1:17" ht="30" customHeight="1" x14ac:dyDescent="0.25">
      <c r="A882" s="2">
        <v>4881</v>
      </c>
      <c r="B882" s="3" t="str">
        <f>HYPERLINK("https://www.facebook.com/p/C%C3%B4ng-an-x%C3%A3-T%C3%A2y-Phong-100066519734454/", "Công an xã Tây Phong tỉnh Hòa Bình")</f>
        <v>Công an xã Tây Phong tỉnh Hòa Bình</v>
      </c>
      <c r="C882" s="12" t="s">
        <v>228</v>
      </c>
      <c r="D882" s="13" t="s">
        <v>229</v>
      </c>
      <c r="F882" s="5"/>
      <c r="G882" s="5"/>
      <c r="H882" s="5"/>
      <c r="I882" s="2"/>
      <c r="J882" s="2"/>
      <c r="K882" s="2"/>
      <c r="L882" s="2"/>
      <c r="M882" s="2"/>
      <c r="N882" s="5"/>
      <c r="O882" s="5"/>
      <c r="P882" s="5"/>
      <c r="Q882" s="5"/>
    </row>
    <row r="883" spans="1:17" ht="30" customHeight="1" x14ac:dyDescent="0.25">
      <c r="A883" s="2">
        <v>4882</v>
      </c>
      <c r="B883" s="3" t="str">
        <f>HYPERLINK("https://xatayphong.hoabinh.gov.vn/", "UBND Ủy ban nhân dân xã Tây Phong tỉnh Hòa Bình")</f>
        <v>UBND Ủy ban nhân dân xã Tây Phong tỉnh Hòa Bình</v>
      </c>
      <c r="C883" s="12" t="s">
        <v>228</v>
      </c>
      <c r="F883" s="5"/>
      <c r="G883" s="5"/>
      <c r="H883" s="5"/>
      <c r="I883" s="2"/>
      <c r="J883" s="2"/>
      <c r="K883" s="2"/>
      <c r="L883" s="2"/>
      <c r="M883" s="2"/>
      <c r="N883" s="5"/>
      <c r="O883" s="5"/>
      <c r="P883" s="5"/>
      <c r="Q883" s="5"/>
    </row>
    <row r="884" spans="1:17" ht="30" customHeight="1" x14ac:dyDescent="0.25">
      <c r="A884" s="2">
        <v>4883</v>
      </c>
      <c r="B884" s="1" t="str">
        <f>HYPERLINK("", "Công an xã Tân Phong tỉnh Hòa Bình")</f>
        <v>Công an xã Tân Phong tỉnh Hòa Bình</v>
      </c>
      <c r="C884" s="12" t="s">
        <v>228</v>
      </c>
      <c r="D884" s="13"/>
      <c r="F884" s="5"/>
      <c r="G884" s="5"/>
      <c r="H884" s="5"/>
      <c r="I884" s="2"/>
      <c r="J884" s="2"/>
      <c r="K884" s="2"/>
      <c r="L884" s="2"/>
      <c r="M884" s="2"/>
      <c r="N884" s="5"/>
      <c r="O884" s="5"/>
      <c r="P884" s="5"/>
      <c r="Q884" s="5"/>
    </row>
    <row r="885" spans="1:17" ht="30" customHeight="1" x14ac:dyDescent="0.25">
      <c r="A885" s="2">
        <v>4884</v>
      </c>
      <c r="B885" s="3" t="str">
        <f>HYPERLINK("https://tiengiang.gov.vn/chi-tiet-tin?%2Ftan-phong-ra-mat-xa-at-chuan-nong-thon-moi%2F19557644", "UBND Ủy ban nhân dân xã Tân Phong tỉnh Hòa Bình")</f>
        <v>UBND Ủy ban nhân dân xã Tân Phong tỉnh Hòa Bình</v>
      </c>
      <c r="C885" s="12" t="s">
        <v>228</v>
      </c>
      <c r="F885" s="5"/>
      <c r="G885" s="5"/>
      <c r="H885" s="5"/>
      <c r="I885" s="2"/>
      <c r="J885" s="2"/>
      <c r="K885" s="2"/>
      <c r="L885" s="2"/>
      <c r="M885" s="2"/>
      <c r="N885" s="5"/>
      <c r="O885" s="5"/>
      <c r="P885" s="5"/>
      <c r="Q885" s="5"/>
    </row>
    <row r="886" spans="1:17" ht="30" customHeight="1" x14ac:dyDescent="0.25">
      <c r="A886" s="2">
        <v>4885</v>
      </c>
      <c r="B886" s="3" t="str">
        <f>HYPERLINK("https://www.facebook.com/p/C%C3%B4ng-an-x%C3%A3-D%C5%A9ng-Phong-Cao-Phong-100066840728781/", "Công an xã Dũng Phong tỉnh Hòa Bình")</f>
        <v>Công an xã Dũng Phong tỉnh Hòa Bình</v>
      </c>
      <c r="C886" s="12" t="s">
        <v>228</v>
      </c>
      <c r="D886" s="13" t="s">
        <v>229</v>
      </c>
      <c r="F886" s="5"/>
      <c r="G886" s="5"/>
      <c r="H886" s="5"/>
      <c r="I886" s="2"/>
      <c r="J886" s="2"/>
      <c r="K886" s="2"/>
      <c r="L886" s="2"/>
      <c r="M886" s="2"/>
      <c r="N886" s="5"/>
      <c r="O886" s="5"/>
      <c r="P886" s="5"/>
      <c r="Q886" s="5"/>
    </row>
    <row r="887" spans="1:17" ht="30" customHeight="1" x14ac:dyDescent="0.25">
      <c r="A887" s="2">
        <v>4886</v>
      </c>
      <c r="B887" s="3" t="str">
        <f>HYPERLINK("https://xadungphong.hoabinh.gov.vn/", "UBND Ủy ban nhân dân xã Dũng Phong tỉnh Hòa Bình")</f>
        <v>UBND Ủy ban nhân dân xã Dũng Phong tỉnh Hòa Bình</v>
      </c>
      <c r="C887" s="12" t="s">
        <v>228</v>
      </c>
      <c r="F887" s="5"/>
      <c r="G887" s="5"/>
      <c r="H887" s="5"/>
      <c r="I887" s="2"/>
      <c r="J887" s="2"/>
      <c r="K887" s="2"/>
      <c r="L887" s="2"/>
      <c r="M887" s="2"/>
      <c r="N887" s="5"/>
      <c r="O887" s="5"/>
      <c r="P887" s="5"/>
      <c r="Q887" s="5"/>
    </row>
    <row r="888" spans="1:17" ht="30" customHeight="1" x14ac:dyDescent="0.25">
      <c r="A888" s="2">
        <v>4887</v>
      </c>
      <c r="B888" s="3" t="str">
        <f>HYPERLINK("https://www.facebook.com/p/C%C3%B4ng-an-x%C3%A3-Nam-Phong-100066445731366/", "Công an xã Nam Phong tỉnh Hòa Bình")</f>
        <v>Công an xã Nam Phong tỉnh Hòa Bình</v>
      </c>
      <c r="C888" s="12" t="s">
        <v>228</v>
      </c>
      <c r="D888" s="13" t="s">
        <v>229</v>
      </c>
      <c r="F888" s="5"/>
      <c r="G888" s="5"/>
      <c r="H888" s="5"/>
      <c r="I888" s="2"/>
      <c r="J888" s="2"/>
      <c r="K888" s="2"/>
      <c r="L888" s="2"/>
      <c r="M888" s="2"/>
      <c r="N888" s="5"/>
      <c r="O888" s="5"/>
      <c r="P888" s="5"/>
      <c r="Q888" s="5"/>
    </row>
    <row r="889" spans="1:17" ht="30" customHeight="1" x14ac:dyDescent="0.25">
      <c r="A889" s="2">
        <v>4888</v>
      </c>
      <c r="B889" s="3" t="str">
        <f>HYPERLINK("https://dichvucong.namdinh.gov.vn/portaldvc/KenhTin/dich-vu-cong-truc-tuyen.aspx?_dv=3961F610-C2A7-DD74-E67E-31926DE20501", "UBND Ủy ban nhân dân xã Nam Phong tỉnh Hòa Bình")</f>
        <v>UBND Ủy ban nhân dân xã Nam Phong tỉnh Hòa Bình</v>
      </c>
      <c r="C889" s="12" t="s">
        <v>228</v>
      </c>
      <c r="F889" s="5"/>
      <c r="G889" s="5"/>
      <c r="H889" s="5"/>
      <c r="I889" s="2"/>
      <c r="J889" s="2"/>
      <c r="K889" s="2"/>
      <c r="L889" s="2"/>
      <c r="M889" s="2"/>
      <c r="N889" s="5"/>
      <c r="O889" s="5"/>
      <c r="P889" s="5"/>
      <c r="Q889" s="5"/>
    </row>
    <row r="890" spans="1:17" ht="30" customHeight="1" x14ac:dyDescent="0.25">
      <c r="A890" s="2">
        <v>4889</v>
      </c>
      <c r="B890" s="1" t="str">
        <f>HYPERLINK("", "Công an xã Yên Lập tỉnh Hòa Bình")</f>
        <v>Công an xã Yên Lập tỉnh Hòa Bình</v>
      </c>
      <c r="C890" s="12" t="s">
        <v>228</v>
      </c>
      <c r="D890" s="13" t="s">
        <v>229</v>
      </c>
      <c r="F890" s="5"/>
      <c r="G890" s="5"/>
      <c r="H890" s="5"/>
      <c r="I890" s="2"/>
      <c r="J890" s="2"/>
      <c r="K890" s="2"/>
      <c r="L890" s="2"/>
      <c r="M890" s="2"/>
      <c r="N890" s="5"/>
      <c r="O890" s="5"/>
      <c r="P890" s="5"/>
      <c r="Q890" s="5"/>
    </row>
    <row r="891" spans="1:17" ht="30" customHeight="1" x14ac:dyDescent="0.25">
      <c r="A891" s="2">
        <v>4890</v>
      </c>
      <c r="B891" s="3" t="str">
        <f>HYPERLINK("https://yenthuy.hoabinh.gov.vn/", "UBND Ủy ban nhân dân xã Yên Lập tỉnh Hòa Bình")</f>
        <v>UBND Ủy ban nhân dân xã Yên Lập tỉnh Hòa Bình</v>
      </c>
      <c r="C891" s="12" t="s">
        <v>228</v>
      </c>
      <c r="F891" s="5"/>
      <c r="G891" s="5"/>
      <c r="H891" s="5"/>
      <c r="I891" s="2"/>
      <c r="J891" s="2"/>
      <c r="K891" s="2"/>
      <c r="L891" s="2"/>
      <c r="M891" s="2"/>
      <c r="N891" s="5"/>
      <c r="O891" s="5"/>
      <c r="P891" s="5"/>
      <c r="Q891" s="5"/>
    </row>
    <row r="892" spans="1:17" ht="30" customHeight="1" x14ac:dyDescent="0.25">
      <c r="A892" s="2">
        <v>4891</v>
      </c>
      <c r="B892" s="1" t="str">
        <f>HYPERLINK("", "Công an xã Yên Thượng tỉnh Hòa Bình")</f>
        <v>Công an xã Yên Thượng tỉnh Hòa Bình</v>
      </c>
      <c r="C892" s="12" t="s">
        <v>228</v>
      </c>
      <c r="D892" s="13"/>
      <c r="F892" s="5"/>
      <c r="G892" s="5"/>
      <c r="H892" s="5"/>
      <c r="I892" s="2"/>
      <c r="J892" s="2"/>
      <c r="K892" s="2"/>
      <c r="L892" s="2"/>
      <c r="M892" s="2"/>
      <c r="N892" s="5"/>
      <c r="O892" s="5"/>
      <c r="P892" s="5"/>
      <c r="Q892" s="5"/>
    </row>
    <row r="893" spans="1:17" ht="30" customHeight="1" x14ac:dyDescent="0.25">
      <c r="A893" s="2">
        <v>4892</v>
      </c>
      <c r="B893" s="3" t="str">
        <f>HYPERLINK("https://yenthuy.hoabinh.gov.vn/", "UBND Ủy ban nhân dân xã Yên Thượng tỉnh Hòa Bình")</f>
        <v>UBND Ủy ban nhân dân xã Yên Thượng tỉnh Hòa Bình</v>
      </c>
      <c r="C893" s="12" t="s">
        <v>228</v>
      </c>
      <c r="F893" s="5"/>
      <c r="G893" s="5"/>
      <c r="H893" s="5"/>
      <c r="I893" s="2"/>
      <c r="J893" s="2"/>
      <c r="K893" s="2"/>
      <c r="L893" s="2"/>
      <c r="M893" s="2"/>
      <c r="N893" s="5"/>
      <c r="O893" s="5"/>
      <c r="P893" s="5"/>
      <c r="Q893" s="5"/>
    </row>
    <row r="894" spans="1:17" ht="30" customHeight="1" x14ac:dyDescent="0.25">
      <c r="A894" s="2">
        <v>4893</v>
      </c>
      <c r="B894" s="3" t="s">
        <v>199</v>
      </c>
      <c r="C894" s="14" t="s">
        <v>1</v>
      </c>
      <c r="D894" s="13"/>
      <c r="F894" s="5"/>
      <c r="G894" s="5"/>
      <c r="H894" s="5"/>
      <c r="I894" s="2"/>
      <c r="J894" s="2"/>
      <c r="K894" s="2"/>
      <c r="L894" s="2"/>
      <c r="M894" s="2"/>
      <c r="N894" s="5"/>
      <c r="O894" s="5"/>
      <c r="P894" s="5"/>
      <c r="Q894" s="5"/>
    </row>
    <row r="895" spans="1:17" ht="30" customHeight="1" x14ac:dyDescent="0.25">
      <c r="A895" s="2">
        <v>4894</v>
      </c>
      <c r="B895" s="3" t="str">
        <f>HYPERLINK("https://www.hoabinh.gov.vn/tin-chi-tiet/-/bai-viet/chuyen-muc-dich-su-dung-dat-giao-dat-va-cho-cong-ty-tnhh-khu-do-thi-muong-khen-thue-dat-dot-3-de-thuc-hien-du-an-khu-dan-cu-thi-tran-muong-khen-tai-thi-tran-man-duc-huyen-tan-lac-48888-1383.html", "UBND Ủy ban nhân dân thị trấn Mường Khến tỉnh Hòa Bình")</f>
        <v>UBND Ủy ban nhân dân thị trấn Mường Khến tỉnh Hòa Bình</v>
      </c>
      <c r="C895" s="12" t="s">
        <v>228</v>
      </c>
      <c r="F895" s="5"/>
      <c r="G895" s="5"/>
      <c r="H895" s="5"/>
      <c r="I895" s="2"/>
      <c r="J895" s="2"/>
      <c r="K895" s="2"/>
      <c r="L895" s="2"/>
      <c r="M895" s="2"/>
      <c r="N895" s="5"/>
      <c r="O895" s="5"/>
      <c r="P895" s="5"/>
      <c r="Q895" s="5"/>
    </row>
    <row r="896" spans="1:17" ht="30" customHeight="1" x14ac:dyDescent="0.25">
      <c r="A896" s="2">
        <v>4895</v>
      </c>
      <c r="B896" s="3" t="s">
        <v>200</v>
      </c>
      <c r="C896" s="14" t="s">
        <v>1</v>
      </c>
      <c r="D896" s="13"/>
      <c r="F896" s="5"/>
      <c r="G896" s="5"/>
      <c r="H896" s="5"/>
      <c r="I896" s="2"/>
      <c r="J896" s="2"/>
      <c r="K896" s="2"/>
      <c r="L896" s="2"/>
      <c r="M896" s="2"/>
      <c r="N896" s="5"/>
      <c r="O896" s="5"/>
      <c r="P896" s="5"/>
      <c r="Q896" s="5"/>
    </row>
    <row r="897" spans="1:17" ht="30" customHeight="1" x14ac:dyDescent="0.25">
      <c r="A897" s="2">
        <v>4896</v>
      </c>
      <c r="B897" s="3" t="str">
        <f>HYPERLINK("https://www.hoabinh.gov.vn/tin-chi-tiet/-/bai-viet/cho-cong-ty-co-phan-au-tu-nang-luong-xay-dung-thuong-mai-hoang-son-thue-at-ot-1-e-thuc-hien-du-an-khu-du-lich-sinh-thai-ngoi-hoa-44372-1636.html", "UBND Ủy ban nhân dân xã Ngòi Hoa tỉnh Hòa Bình")</f>
        <v>UBND Ủy ban nhân dân xã Ngòi Hoa tỉnh Hòa Bình</v>
      </c>
      <c r="C897" s="12" t="s">
        <v>228</v>
      </c>
      <c r="F897" s="5"/>
      <c r="G897" s="5"/>
      <c r="H897" s="5"/>
      <c r="I897" s="2"/>
      <c r="J897" s="2"/>
      <c r="K897" s="2"/>
      <c r="L897" s="2"/>
      <c r="M897" s="2"/>
      <c r="N897" s="5"/>
      <c r="O897" s="5"/>
      <c r="P897" s="5"/>
      <c r="Q897" s="5"/>
    </row>
    <row r="898" spans="1:17" ht="30" customHeight="1" x14ac:dyDescent="0.25">
      <c r="A898" s="2">
        <v>4897</v>
      </c>
      <c r="B898" s="3" t="s">
        <v>201</v>
      </c>
      <c r="C898" s="14" t="s">
        <v>1</v>
      </c>
      <c r="D898" s="13"/>
      <c r="F898" s="5"/>
      <c r="G898" s="5"/>
      <c r="H898" s="5"/>
      <c r="I898" s="2"/>
      <c r="J898" s="2"/>
      <c r="K898" s="2"/>
      <c r="L898" s="2"/>
      <c r="M898" s="2"/>
      <c r="N898" s="5"/>
      <c r="O898" s="5"/>
      <c r="P898" s="5"/>
      <c r="Q898" s="5"/>
    </row>
    <row r="899" spans="1:17" ht="30" customHeight="1" x14ac:dyDescent="0.25">
      <c r="A899" s="2">
        <v>4898</v>
      </c>
      <c r="B899" s="3" t="str">
        <f>HYPERLINK("https://xatrungthanh.hoabinh.gov.vn/", "UBND Ủy ban nhân dân xã Trung Hòa tỉnh Hòa Bình")</f>
        <v>UBND Ủy ban nhân dân xã Trung Hòa tỉnh Hòa Bình</v>
      </c>
      <c r="C899" s="12" t="s">
        <v>228</v>
      </c>
      <c r="F899" s="5"/>
      <c r="G899" s="5"/>
      <c r="H899" s="5"/>
      <c r="I899" s="2"/>
      <c r="J899" s="2"/>
      <c r="K899" s="2"/>
      <c r="L899" s="2"/>
      <c r="M899" s="2"/>
      <c r="N899" s="5"/>
      <c r="O899" s="5"/>
      <c r="P899" s="5"/>
      <c r="Q899" s="5"/>
    </row>
    <row r="900" spans="1:17" ht="30" customHeight="1" x14ac:dyDescent="0.25">
      <c r="A900" s="2">
        <v>4899</v>
      </c>
      <c r="B900" s="3" t="s">
        <v>202</v>
      </c>
      <c r="C900" s="14" t="s">
        <v>1</v>
      </c>
      <c r="D900" s="13"/>
      <c r="F900" s="5"/>
      <c r="G900" s="5"/>
      <c r="H900" s="5"/>
      <c r="I900" s="2"/>
      <c r="J900" s="2"/>
      <c r="K900" s="2"/>
      <c r="L900" s="2"/>
      <c r="M900" s="2"/>
      <c r="N900" s="5"/>
      <c r="O900" s="5"/>
      <c r="P900" s="5"/>
      <c r="Q900" s="5"/>
    </row>
    <row r="901" spans="1:17" ht="30" customHeight="1" x14ac:dyDescent="0.25">
      <c r="A901" s="2">
        <v>4900</v>
      </c>
      <c r="B901" s="3" t="str">
        <f>HYPERLINK("https://tanlac.hoabinh.gov.vn/index.php?option=com_content&amp;view=article&amp;id=149:ubnd-cac-xa-th-tr-n&amp;catid=14&amp;limitstart=14&amp;Itemid=594&amp;lang=vi", "UBND Ủy ban nhân dân xã Phú Vinh tỉnh Hòa Bình")</f>
        <v>UBND Ủy ban nhân dân xã Phú Vinh tỉnh Hòa Bình</v>
      </c>
      <c r="C901" s="12" t="s">
        <v>228</v>
      </c>
      <c r="F901" s="5"/>
      <c r="G901" s="5"/>
      <c r="H901" s="5"/>
      <c r="I901" s="2"/>
      <c r="J901" s="2"/>
      <c r="K901" s="2"/>
      <c r="L901" s="2"/>
      <c r="M901" s="2"/>
      <c r="N901" s="5"/>
      <c r="O901" s="5"/>
      <c r="P901" s="5"/>
      <c r="Q901" s="5"/>
    </row>
    <row r="902" spans="1:17" ht="30" customHeight="1" x14ac:dyDescent="0.25">
      <c r="A902" s="2">
        <v>4901</v>
      </c>
      <c r="B902" s="3" t="s">
        <v>203</v>
      </c>
      <c r="C902" s="14" t="s">
        <v>1</v>
      </c>
      <c r="D902" s="13"/>
      <c r="F902" s="5"/>
      <c r="G902" s="5"/>
      <c r="H902" s="5"/>
      <c r="I902" s="2"/>
      <c r="J902" s="2"/>
      <c r="K902" s="2"/>
      <c r="L902" s="2"/>
      <c r="M902" s="2"/>
      <c r="N902" s="5"/>
      <c r="O902" s="5"/>
      <c r="P902" s="5"/>
      <c r="Q902" s="5"/>
    </row>
    <row r="903" spans="1:17" ht="30" customHeight="1" x14ac:dyDescent="0.25">
      <c r="A903" s="2">
        <v>4902</v>
      </c>
      <c r="B903" s="3" t="str">
        <f>HYPERLINK("https://xaphucuong.hoabinh.gov.vn/", "UBND Ủy ban nhân dân xã Phú Cường tỉnh Hòa Bình")</f>
        <v>UBND Ủy ban nhân dân xã Phú Cường tỉnh Hòa Bình</v>
      </c>
      <c r="C903" s="12" t="s">
        <v>228</v>
      </c>
      <c r="F903" s="5"/>
      <c r="G903" s="5"/>
      <c r="H903" s="5"/>
      <c r="I903" s="2"/>
      <c r="J903" s="2"/>
      <c r="K903" s="2"/>
      <c r="L903" s="2"/>
      <c r="M903" s="2"/>
      <c r="N903" s="5"/>
      <c r="O903" s="5"/>
      <c r="P903" s="5"/>
      <c r="Q903" s="5"/>
    </row>
    <row r="904" spans="1:17" ht="30" customHeight="1" x14ac:dyDescent="0.25">
      <c r="A904" s="2">
        <v>4903</v>
      </c>
      <c r="B904" s="3" t="s">
        <v>204</v>
      </c>
      <c r="C904" s="14" t="s">
        <v>1</v>
      </c>
      <c r="D904" s="13"/>
      <c r="F904" s="5"/>
      <c r="G904" s="5"/>
      <c r="H904" s="5"/>
      <c r="I904" s="2"/>
      <c r="J904" s="2"/>
      <c r="K904" s="2"/>
      <c r="L904" s="2"/>
      <c r="M904" s="2"/>
      <c r="N904" s="5"/>
      <c r="O904" s="5"/>
      <c r="P904" s="5"/>
      <c r="Q904" s="5"/>
    </row>
    <row r="905" spans="1:17" ht="30" customHeight="1" x14ac:dyDescent="0.25">
      <c r="A905" s="2">
        <v>4904</v>
      </c>
      <c r="B905" s="3" t="str">
        <f>HYPERLINK("https://myhoa.vinhlong.gov.vn/", "UBND Ủy ban nhân dân xã Mỹ Hòa tỉnh Hòa Bình")</f>
        <v>UBND Ủy ban nhân dân xã Mỹ Hòa tỉnh Hòa Bình</v>
      </c>
      <c r="C905" s="12" t="s">
        <v>228</v>
      </c>
      <c r="F905" s="5"/>
      <c r="G905" s="5"/>
      <c r="H905" s="5"/>
      <c r="I905" s="2"/>
      <c r="J905" s="2"/>
      <c r="K905" s="2"/>
      <c r="L905" s="2"/>
      <c r="M905" s="2"/>
      <c r="N905" s="5"/>
      <c r="O905" s="5"/>
      <c r="P905" s="5"/>
      <c r="Q905" s="5"/>
    </row>
    <row r="906" spans="1:17" ht="30" customHeight="1" x14ac:dyDescent="0.25">
      <c r="A906" s="2">
        <v>4905</v>
      </c>
      <c r="B906" s="3" t="s">
        <v>205</v>
      </c>
      <c r="C906" s="14" t="s">
        <v>1</v>
      </c>
      <c r="D906" s="13"/>
      <c r="F906" s="5"/>
      <c r="G906" s="5"/>
      <c r="H906" s="5"/>
      <c r="I906" s="2"/>
      <c r="J906" s="2"/>
      <c r="K906" s="2"/>
      <c r="L906" s="2"/>
      <c r="M906" s="2"/>
      <c r="N906" s="5"/>
      <c r="O906" s="5"/>
      <c r="P906" s="5"/>
      <c r="Q906" s="5"/>
    </row>
    <row r="907" spans="1:17" ht="30" customHeight="1" x14ac:dyDescent="0.25">
      <c r="A907" s="2">
        <v>4906</v>
      </c>
      <c r="B907" s="3" t="str">
        <f>HYPERLINK("https://xavubinh.hoabinh.gov.vn/index.php/trang-chu/14-sample-data-articles/149-ubnd-cac-xa-th-tr-n?start=15", "UBND Ủy ban nhân dân xã Quy Hậu tỉnh Hòa Bình")</f>
        <v>UBND Ủy ban nhân dân xã Quy Hậu tỉnh Hòa Bình</v>
      </c>
      <c r="C907" s="12" t="s">
        <v>228</v>
      </c>
      <c r="F907" s="5"/>
      <c r="G907" s="5"/>
      <c r="H907" s="5"/>
      <c r="I907" s="2"/>
      <c r="J907" s="2"/>
      <c r="K907" s="2"/>
      <c r="L907" s="2"/>
      <c r="M907" s="2"/>
      <c r="N907" s="5"/>
      <c r="O907" s="5"/>
      <c r="P907" s="5"/>
      <c r="Q907" s="5"/>
    </row>
    <row r="908" spans="1:17" ht="30" customHeight="1" x14ac:dyDescent="0.25">
      <c r="A908" s="2">
        <v>4907</v>
      </c>
      <c r="B908" s="3" t="s">
        <v>206</v>
      </c>
      <c r="C908" s="14" t="s">
        <v>1</v>
      </c>
      <c r="D908" s="13" t="s">
        <v>229</v>
      </c>
      <c r="F908" s="5"/>
      <c r="G908" s="5"/>
      <c r="H908" s="5"/>
      <c r="I908" s="2"/>
      <c r="J908" s="2"/>
      <c r="K908" s="2"/>
      <c r="L908" s="2"/>
      <c r="M908" s="2"/>
      <c r="N908" s="5"/>
      <c r="O908" s="5"/>
      <c r="P908" s="5"/>
      <c r="Q908" s="5"/>
    </row>
    <row r="909" spans="1:17" ht="30" customHeight="1" x14ac:dyDescent="0.25">
      <c r="A909" s="2">
        <v>4908</v>
      </c>
      <c r="B909" s="3" t="str">
        <f>HYPERLINK("https://www.hoabinh.gov.vn/tin-chi-tiet/-/bai-viet/bo-truong-bo-cong-an-luong-tam-quang-du-ngay-hoi-toan-dan-bao-ve-an-ninh-to-quoc-tai-xa-phong-phu-huyen-tan-lac-52731-1366.html", "UBND Ủy ban nhân dân xã Phong Phú tỉnh Hòa Bình")</f>
        <v>UBND Ủy ban nhân dân xã Phong Phú tỉnh Hòa Bình</v>
      </c>
      <c r="C909" s="12" t="s">
        <v>228</v>
      </c>
      <c r="F909" s="5"/>
      <c r="G909" s="5"/>
      <c r="H909" s="5"/>
      <c r="I909" s="2"/>
      <c r="J909" s="2"/>
      <c r="K909" s="2"/>
      <c r="L909" s="2"/>
      <c r="M909" s="2"/>
      <c r="N909" s="5"/>
      <c r="O909" s="5"/>
      <c r="P909" s="5"/>
      <c r="Q909" s="5"/>
    </row>
    <row r="910" spans="1:17" ht="30" customHeight="1" x14ac:dyDescent="0.25">
      <c r="A910" s="2">
        <v>4909</v>
      </c>
      <c r="B910" s="3" t="str">
        <f>HYPERLINK("https://www.facebook.com/p/X%C3%A3-Quy%E1%BA%BFt-Chi%E1%BA%BFn-Huy%E1%BB%87n-T%C3%A2n-L%E1%BA%A1c-T%E1%BB%89nh-H%C3%B2a-B%C3%ACnh-100064708628184/", "Công an xã Quyết Chiến tỉnh Hòa Bình")</f>
        <v>Công an xã Quyết Chiến tỉnh Hòa Bình</v>
      </c>
      <c r="C910" s="12" t="s">
        <v>228</v>
      </c>
      <c r="D910" s="13"/>
      <c r="F910" s="5"/>
      <c r="G910" s="5"/>
      <c r="H910" s="5"/>
      <c r="I910" s="2"/>
      <c r="J910" s="2"/>
      <c r="K910" s="2"/>
      <c r="L910" s="2"/>
      <c r="M910" s="2"/>
      <c r="N910" s="5"/>
      <c r="O910" s="5"/>
      <c r="P910" s="5"/>
      <c r="Q910" s="5"/>
    </row>
    <row r="911" spans="1:17" ht="30" customHeight="1" x14ac:dyDescent="0.25">
      <c r="A911" s="2">
        <v>4910</v>
      </c>
      <c r="B911" s="3" t="str">
        <f>HYPERLINK("https://tanlac.hoabinh.gov.vn/index.php/vi/tin-t-c-s-ki-n/kinh-t/3780-so-tai-chinh-tinh-hoa-binh-lam-viec-voi-dang-uy-ubnd-xa-quyet-chien-huyen-tan-lac", "UBND Ủy ban nhân dân xã Quyết Chiến tỉnh Hòa Bình")</f>
        <v>UBND Ủy ban nhân dân xã Quyết Chiến tỉnh Hòa Bình</v>
      </c>
      <c r="C911" s="12" t="s">
        <v>228</v>
      </c>
      <c r="F911" s="5"/>
      <c r="G911" s="5"/>
      <c r="H911" s="5"/>
      <c r="I911" s="2"/>
      <c r="J911" s="2"/>
      <c r="K911" s="2"/>
      <c r="L911" s="2"/>
      <c r="M911" s="2"/>
      <c r="N911" s="5"/>
      <c r="O911" s="5"/>
      <c r="P911" s="5"/>
      <c r="Q911" s="5"/>
    </row>
    <row r="912" spans="1:17" ht="30" customHeight="1" x14ac:dyDescent="0.25">
      <c r="A912" s="2">
        <v>4911</v>
      </c>
      <c r="B912" s="3" t="s">
        <v>207</v>
      </c>
      <c r="C912" s="14" t="s">
        <v>1</v>
      </c>
      <c r="D912" s="13"/>
      <c r="F912" s="5"/>
      <c r="G912" s="5"/>
      <c r="H912" s="5"/>
      <c r="I912" s="2"/>
      <c r="J912" s="2"/>
      <c r="K912" s="2"/>
      <c r="L912" s="2"/>
      <c r="M912" s="2"/>
      <c r="N912" s="5"/>
      <c r="O912" s="5"/>
      <c r="P912" s="5"/>
      <c r="Q912" s="5"/>
    </row>
    <row r="913" spans="1:17" ht="30" customHeight="1" x14ac:dyDescent="0.25">
      <c r="A913" s="2">
        <v>4912</v>
      </c>
      <c r="B913" s="3" t="str">
        <f>HYPERLINK("https://thitranmanduc.hoabinh.gov.vn/", "UBND Ủy ban nhân dân xã Mãn Đức tỉnh Hòa Bình")</f>
        <v>UBND Ủy ban nhân dân xã Mãn Đức tỉnh Hòa Bình</v>
      </c>
      <c r="C913" s="12" t="s">
        <v>228</v>
      </c>
      <c r="F913" s="5"/>
      <c r="G913" s="5"/>
      <c r="H913" s="5"/>
      <c r="I913" s="2"/>
      <c r="J913" s="2"/>
      <c r="K913" s="2"/>
      <c r="L913" s="2"/>
      <c r="M913" s="2"/>
      <c r="N913" s="5"/>
      <c r="O913" s="5"/>
      <c r="P913" s="5"/>
      <c r="Q913" s="5"/>
    </row>
    <row r="914" spans="1:17" ht="30" customHeight="1" x14ac:dyDescent="0.25">
      <c r="A914" s="2">
        <v>4913</v>
      </c>
      <c r="B914" s="3" t="s">
        <v>208</v>
      </c>
      <c r="C914" s="14" t="s">
        <v>1</v>
      </c>
      <c r="D914" s="13"/>
      <c r="F914" s="5"/>
      <c r="G914" s="5"/>
      <c r="H914" s="5"/>
      <c r="I914" s="2"/>
      <c r="J914" s="2"/>
      <c r="K914" s="2"/>
      <c r="L914" s="2"/>
      <c r="M914" s="2"/>
      <c r="N914" s="5"/>
      <c r="O914" s="5"/>
      <c r="P914" s="5"/>
      <c r="Q914" s="5"/>
    </row>
    <row r="915" spans="1:17" ht="30" customHeight="1" x14ac:dyDescent="0.25">
      <c r="A915" s="2">
        <v>4914</v>
      </c>
      <c r="B915" s="3" t="str">
        <f>HYPERLINK("https://dabac.hoabinh.gov.vn/", "UBND Ủy ban nhân dân xã Địch Giáo tỉnh Hòa Bình")</f>
        <v>UBND Ủy ban nhân dân xã Địch Giáo tỉnh Hòa Bình</v>
      </c>
      <c r="C915" s="12" t="s">
        <v>228</v>
      </c>
      <c r="F915" s="5"/>
      <c r="G915" s="5"/>
      <c r="H915" s="5"/>
      <c r="I915" s="2"/>
      <c r="J915" s="2"/>
      <c r="K915" s="2"/>
      <c r="L915" s="2"/>
      <c r="M915" s="2"/>
      <c r="N915" s="5"/>
      <c r="O915" s="5"/>
      <c r="P915" s="5"/>
      <c r="Q915" s="5"/>
    </row>
    <row r="916" spans="1:17" ht="30" customHeight="1" x14ac:dyDescent="0.25">
      <c r="A916" s="2">
        <v>4915</v>
      </c>
      <c r="B916" s="3" t="s">
        <v>209</v>
      </c>
      <c r="C916" s="14" t="s">
        <v>1</v>
      </c>
      <c r="D916" s="13"/>
      <c r="F916" s="5"/>
      <c r="G916" s="5"/>
      <c r="H916" s="5"/>
      <c r="I916" s="2"/>
      <c r="J916" s="2"/>
      <c r="K916" s="2"/>
      <c r="L916" s="2"/>
      <c r="M916" s="2"/>
      <c r="N916" s="5"/>
      <c r="O916" s="5"/>
      <c r="P916" s="5"/>
      <c r="Q916" s="5"/>
    </row>
    <row r="917" spans="1:17" ht="30" customHeight="1" x14ac:dyDescent="0.25">
      <c r="A917" s="2">
        <v>4916</v>
      </c>
      <c r="B917" s="3" t="str">
        <f>HYPERLINK("https://xadonglai.hoabinh.gov.vn/index.php/ch-c-nang-nhi-m-v/14-sample-data-articles/149-ubnd-cac-xa-th-tr-n?start=21", "UBND Ủy ban nhân dân xã Tuân Lộ tỉnh Hòa Bình")</f>
        <v>UBND Ủy ban nhân dân xã Tuân Lộ tỉnh Hòa Bình</v>
      </c>
      <c r="C917" s="12" t="s">
        <v>228</v>
      </c>
      <c r="F917" s="5"/>
      <c r="G917" s="5"/>
      <c r="H917" s="5"/>
      <c r="I917" s="2"/>
      <c r="J917" s="2"/>
      <c r="K917" s="2"/>
      <c r="L917" s="2"/>
      <c r="M917" s="2"/>
      <c r="N917" s="5"/>
      <c r="O917" s="5"/>
      <c r="P917" s="5"/>
      <c r="Q917" s="5"/>
    </row>
    <row r="918" spans="1:17" ht="30" customHeight="1" x14ac:dyDescent="0.25">
      <c r="A918" s="2">
        <v>4917</v>
      </c>
      <c r="B918" s="3" t="s">
        <v>210</v>
      </c>
      <c r="C918" s="14" t="s">
        <v>1</v>
      </c>
      <c r="D918" s="13"/>
      <c r="F918" s="5"/>
      <c r="G918" s="5"/>
      <c r="H918" s="5"/>
      <c r="I918" s="2"/>
      <c r="J918" s="2"/>
      <c r="K918" s="2"/>
      <c r="L918" s="2"/>
      <c r="M918" s="2"/>
      <c r="N918" s="5"/>
      <c r="O918" s="5"/>
      <c r="P918" s="5"/>
      <c r="Q918" s="5"/>
    </row>
    <row r="919" spans="1:17" ht="30" customHeight="1" x14ac:dyDescent="0.25">
      <c r="A919" s="2">
        <v>4918</v>
      </c>
      <c r="B919" s="3" t="str">
        <f>HYPERLINK("https://xalacsy.hoabinh.gov.vn/index.php/thong-tin-lien-h/14-sample-data-articles/149-ubnd-cac-xa-th-tr-n?start=20", "UBND Ủy ban nhân dân xã Tử Nê tỉnh Hòa Bình")</f>
        <v>UBND Ủy ban nhân dân xã Tử Nê tỉnh Hòa Bình</v>
      </c>
      <c r="C919" s="12" t="s">
        <v>228</v>
      </c>
      <c r="F919" s="5"/>
      <c r="G919" s="5"/>
      <c r="H919" s="5"/>
      <c r="I919" s="2"/>
      <c r="J919" s="2"/>
      <c r="K919" s="2"/>
      <c r="L919" s="2"/>
      <c r="M919" s="2"/>
      <c r="N919" s="5"/>
      <c r="O919" s="5"/>
      <c r="P919" s="5"/>
      <c r="Q919" s="5"/>
    </row>
    <row r="920" spans="1:17" ht="30" customHeight="1" x14ac:dyDescent="0.25">
      <c r="A920" s="2">
        <v>4919</v>
      </c>
      <c r="B920" s="3" t="s">
        <v>211</v>
      </c>
      <c r="C920" s="14" t="s">
        <v>1</v>
      </c>
      <c r="D920" s="13" t="s">
        <v>229</v>
      </c>
      <c r="F920" s="5"/>
      <c r="G920" s="5"/>
      <c r="H920" s="5"/>
      <c r="I920" s="2"/>
      <c r="J920" s="2"/>
      <c r="K920" s="2"/>
      <c r="L920" s="2"/>
      <c r="M920" s="2"/>
      <c r="N920" s="5"/>
      <c r="O920" s="5"/>
      <c r="P920" s="5"/>
      <c r="Q920" s="5"/>
    </row>
    <row r="921" spans="1:17" ht="30" customHeight="1" x14ac:dyDescent="0.25">
      <c r="A921" s="2">
        <v>4920</v>
      </c>
      <c r="B921" s="3" t="str">
        <f>HYPERLINK("https://luongson.hoabinh.gov.vn/", "UBND Ủy ban nhân dân xã Thanh Hối tỉnh Hòa Bình")</f>
        <v>UBND Ủy ban nhân dân xã Thanh Hối tỉnh Hòa Bình</v>
      </c>
      <c r="C921" s="12" t="s">
        <v>228</v>
      </c>
      <c r="F921" s="5"/>
      <c r="G921" s="5"/>
      <c r="H921" s="5"/>
      <c r="I921" s="2"/>
      <c r="J921" s="2"/>
      <c r="K921" s="2"/>
      <c r="L921" s="2"/>
      <c r="M921" s="2"/>
      <c r="N921" s="5"/>
      <c r="O921" s="5"/>
      <c r="P921" s="5"/>
      <c r="Q921" s="5"/>
    </row>
    <row r="922" spans="1:17" ht="30" customHeight="1" x14ac:dyDescent="0.25">
      <c r="A922" s="2">
        <v>4921</v>
      </c>
      <c r="B922" s="1" t="str">
        <f>HYPERLINK("", "Công an xã Ngọc Mỹ tỉnh Hòa Bình")</f>
        <v>Công an xã Ngọc Mỹ tỉnh Hòa Bình</v>
      </c>
      <c r="C922" s="12" t="s">
        <v>228</v>
      </c>
      <c r="D922" s="13"/>
      <c r="F922" s="5"/>
      <c r="G922" s="5"/>
      <c r="H922" s="5"/>
      <c r="I922" s="2"/>
      <c r="J922" s="2"/>
      <c r="K922" s="2"/>
      <c r="L922" s="2"/>
      <c r="M922" s="2"/>
      <c r="N922" s="5"/>
      <c r="O922" s="5"/>
      <c r="P922" s="5"/>
      <c r="Q922" s="5"/>
    </row>
    <row r="923" spans="1:17" ht="30" customHeight="1" x14ac:dyDescent="0.25">
      <c r="A923" s="2">
        <v>4922</v>
      </c>
      <c r="B923" s="3" t="str">
        <f>HYPERLINK("https://sotuphap.hoabinh.gov.vn/index.php/hoa-t-a-ng-t-pha-p-a-a-ph-ng/991-ubnd-xa-nga-c-ma-huya-n-ta-n-la-c-ta-p-hua-n-a-a-n-na-ng-cao-n-ng-la-c-cho-a-i-ng-ha-a-gia-i-via-n-va-a-a-n-t-ng-c-a-ng-pbgdpl-ta-i-a-a-ba-n-tra-ng-ia-m-va-vi-pha-m-pha-p-lua-t", "UBND Ủy ban nhân dân xã Ngọc Mỹ tỉnh Hòa Bình")</f>
        <v>UBND Ủy ban nhân dân xã Ngọc Mỹ tỉnh Hòa Bình</v>
      </c>
      <c r="C923" s="12" t="s">
        <v>228</v>
      </c>
      <c r="F923" s="5"/>
      <c r="G923" s="5"/>
      <c r="H923" s="5"/>
      <c r="I923" s="2"/>
      <c r="J923" s="2"/>
      <c r="K923" s="2"/>
      <c r="L923" s="2"/>
      <c r="M923" s="2"/>
      <c r="N923" s="5"/>
      <c r="O923" s="5"/>
      <c r="P923" s="5"/>
      <c r="Q923" s="5"/>
    </row>
    <row r="924" spans="1:17" ht="30" customHeight="1" x14ac:dyDescent="0.25">
      <c r="A924" s="2">
        <v>4923</v>
      </c>
      <c r="B924" s="1" t="str">
        <f>HYPERLINK("", "Công an xã Ngọc Mỹ tỉnh Hòa Bình")</f>
        <v>Công an xã Ngọc Mỹ tỉnh Hòa Bình</v>
      </c>
      <c r="C924" s="12" t="s">
        <v>228</v>
      </c>
      <c r="D924" s="13"/>
      <c r="F924" s="5"/>
      <c r="G924" s="5"/>
      <c r="H924" s="5"/>
      <c r="I924" s="2"/>
      <c r="J924" s="2"/>
      <c r="K924" s="2"/>
      <c r="L924" s="2"/>
      <c r="M924" s="2"/>
      <c r="N924" s="5"/>
      <c r="O924" s="5"/>
      <c r="P924" s="5"/>
      <c r="Q924" s="5"/>
    </row>
    <row r="925" spans="1:17" ht="30" customHeight="1" x14ac:dyDescent="0.25">
      <c r="A925" s="2">
        <v>4924</v>
      </c>
      <c r="B925" s="3" t="str">
        <f>HYPERLINK("https://sotuphap.hoabinh.gov.vn/index.php/hoa-t-a-ng-t-pha-p-a-a-ph-ng/991-ubnd-xa-nga-c-ma-huya-n-ta-n-la-c-ta-p-hua-n-a-a-n-na-ng-cao-n-ng-la-c-cho-a-i-ng-ha-a-gia-i-via-n-va-a-a-n-t-ng-c-a-ng-pbgdpl-ta-i-a-a-ba-n-tra-ng-ia-m-va-vi-pha-m-pha-p-lua-t", "UBND Ủy ban nhân dân xã Ngọc Mỹ tỉnh Hòa Bình")</f>
        <v>UBND Ủy ban nhân dân xã Ngọc Mỹ tỉnh Hòa Bình</v>
      </c>
      <c r="C925" s="12" t="s">
        <v>228</v>
      </c>
      <c r="F925" s="5"/>
      <c r="G925" s="5"/>
      <c r="H925" s="5"/>
      <c r="I925" s="2"/>
      <c r="J925" s="2"/>
      <c r="K925" s="2"/>
      <c r="L925" s="2"/>
      <c r="M925" s="2"/>
      <c r="N925" s="5"/>
      <c r="O925" s="5"/>
      <c r="P925" s="5"/>
      <c r="Q925" s="5"/>
    </row>
    <row r="926" spans="1:17" ht="30" customHeight="1" x14ac:dyDescent="0.25">
      <c r="A926" s="2">
        <v>4925</v>
      </c>
      <c r="B926" s="3" t="s">
        <v>212</v>
      </c>
      <c r="C926" s="14" t="s">
        <v>1</v>
      </c>
      <c r="D926" s="13"/>
      <c r="F926" s="5"/>
      <c r="G926" s="5"/>
      <c r="H926" s="5"/>
      <c r="I926" s="2"/>
      <c r="J926" s="2"/>
      <c r="K926" s="2"/>
      <c r="L926" s="2"/>
      <c r="M926" s="2"/>
      <c r="N926" s="5"/>
      <c r="O926" s="5"/>
      <c r="P926" s="5"/>
      <c r="Q926" s="5"/>
    </row>
    <row r="927" spans="1:17" ht="30" customHeight="1" x14ac:dyDescent="0.25">
      <c r="A927" s="2">
        <v>4926</v>
      </c>
      <c r="B927" s="3" t="str">
        <f>HYPERLINK("https://xatrungthanh.hoabinh.gov.vn/index.php/na-ng-tha-n-ma-i/149-ubnd-cac-xa-th-tr-n?start=5", "UBND Ủy ban nhân dân xã Lũng Vân tỉnh Hòa Bình")</f>
        <v>UBND Ủy ban nhân dân xã Lũng Vân tỉnh Hòa Bình</v>
      </c>
      <c r="C927" s="12" t="s">
        <v>228</v>
      </c>
      <c r="F927" s="5"/>
      <c r="G927" s="5"/>
      <c r="H927" s="5"/>
      <c r="I927" s="2"/>
      <c r="J927" s="2"/>
      <c r="K927" s="2"/>
      <c r="L927" s="2"/>
      <c r="M927" s="2"/>
      <c r="N927" s="5"/>
      <c r="O927" s="5"/>
      <c r="P927" s="5"/>
      <c r="Q927" s="5"/>
    </row>
    <row r="928" spans="1:17" ht="30" customHeight="1" x14ac:dyDescent="0.25">
      <c r="A928" s="2">
        <v>4927</v>
      </c>
      <c r="B928" s="1" t="str">
        <f>HYPERLINK("", "Công an xã Bắc Sơn tỉnh Hòa Bình")</f>
        <v>Công an xã Bắc Sơn tỉnh Hòa Bình</v>
      </c>
      <c r="C928" s="12" t="s">
        <v>228</v>
      </c>
      <c r="D928" s="13"/>
      <c r="F928" s="5"/>
      <c r="G928" s="5"/>
      <c r="H928" s="5"/>
      <c r="I928" s="2"/>
      <c r="J928" s="2"/>
      <c r="K928" s="2"/>
      <c r="L928" s="2"/>
      <c r="M928" s="2"/>
      <c r="N928" s="5"/>
      <c r="O928" s="5"/>
      <c r="P928" s="5"/>
      <c r="Q928" s="5"/>
    </row>
    <row r="929" spans="1:17" ht="30" customHeight="1" x14ac:dyDescent="0.25">
      <c r="A929" s="2">
        <v>4928</v>
      </c>
      <c r="B929" s="3" t="str">
        <f>HYPERLINK("https://mongcai.gov.vn/vi-vn/tin/thong-tin-can-bo-cong-chuc-xa-bac-son-p726611-c210255-n733959", "UBND Ủy ban nhân dân xã Bắc Sơn tỉnh Hòa Bình")</f>
        <v>UBND Ủy ban nhân dân xã Bắc Sơn tỉnh Hòa Bình</v>
      </c>
      <c r="C929" s="12" t="s">
        <v>228</v>
      </c>
      <c r="F929" s="5"/>
      <c r="G929" s="5"/>
      <c r="H929" s="5"/>
      <c r="I929" s="2"/>
      <c r="J929" s="2"/>
      <c r="K929" s="2"/>
      <c r="L929" s="2"/>
      <c r="M929" s="2"/>
      <c r="N929" s="5"/>
      <c r="O929" s="5"/>
      <c r="P929" s="5"/>
      <c r="Q929" s="5"/>
    </row>
    <row r="930" spans="1:17" ht="30" customHeight="1" x14ac:dyDescent="0.25">
      <c r="A930" s="2">
        <v>4929</v>
      </c>
      <c r="B930" s="3" t="s">
        <v>213</v>
      </c>
      <c r="C930" s="14" t="s">
        <v>1</v>
      </c>
      <c r="D930" s="13"/>
      <c r="F930" s="5"/>
      <c r="G930" s="5"/>
      <c r="H930" s="5"/>
      <c r="I930" s="2"/>
      <c r="J930" s="2"/>
      <c r="K930" s="2"/>
      <c r="L930" s="2"/>
      <c r="M930" s="2"/>
      <c r="N930" s="5"/>
      <c r="O930" s="5"/>
      <c r="P930" s="5"/>
      <c r="Q930" s="5"/>
    </row>
    <row r="931" spans="1:17" ht="30" customHeight="1" x14ac:dyDescent="0.25">
      <c r="A931" s="2">
        <v>4930</v>
      </c>
      <c r="B931" s="3" t="str">
        <f>HYPERLINK("https://xamyhoa.hoabinh.gov.vn/", "UBND Ủy ban nhân dân xã Quy Mỹ tỉnh Hòa Bình")</f>
        <v>UBND Ủy ban nhân dân xã Quy Mỹ tỉnh Hòa Bình</v>
      </c>
      <c r="C931" s="12" t="s">
        <v>228</v>
      </c>
      <c r="F931" s="5"/>
      <c r="G931" s="5"/>
      <c r="H931" s="5"/>
      <c r="I931" s="2"/>
      <c r="J931" s="2"/>
      <c r="K931" s="2"/>
      <c r="L931" s="2"/>
      <c r="M931" s="2"/>
      <c r="N931" s="5"/>
      <c r="O931" s="5"/>
      <c r="P931" s="5"/>
      <c r="Q931" s="5"/>
    </row>
    <row r="932" spans="1:17" ht="30" customHeight="1" x14ac:dyDescent="0.25">
      <c r="A932" s="2">
        <v>4931</v>
      </c>
      <c r="B932" s="1" t="str">
        <f>HYPERLINK("", "Công an xã Do Nhân tỉnh Hòa Bình")</f>
        <v>Công an xã Do Nhân tỉnh Hòa Bình</v>
      </c>
      <c r="C932" s="12" t="s">
        <v>228</v>
      </c>
      <c r="D932" s="13"/>
      <c r="F932" s="5"/>
      <c r="G932" s="5"/>
      <c r="H932" s="5"/>
      <c r="I932" s="2"/>
      <c r="J932" s="2"/>
      <c r="K932" s="2"/>
      <c r="L932" s="2"/>
      <c r="M932" s="2"/>
      <c r="N932" s="5"/>
      <c r="O932" s="5"/>
      <c r="P932" s="5"/>
      <c r="Q932" s="5"/>
    </row>
    <row r="933" spans="1:17" ht="30" customHeight="1" x14ac:dyDescent="0.25">
      <c r="A933" s="2">
        <v>4932</v>
      </c>
      <c r="B933" s="3" t="str">
        <f>HYPERLINK("https://www.hoabinh.gov.vn/", "UBND Ủy ban nhân dân xã Do Nhân tỉnh Hòa Bình")</f>
        <v>UBND Ủy ban nhân dân xã Do Nhân tỉnh Hòa Bình</v>
      </c>
      <c r="C933" s="12" t="s">
        <v>228</v>
      </c>
      <c r="F933" s="5"/>
      <c r="G933" s="5"/>
      <c r="H933" s="5"/>
      <c r="I933" s="2"/>
      <c r="J933" s="2"/>
      <c r="K933" s="2"/>
      <c r="L933" s="2"/>
      <c r="M933" s="2"/>
      <c r="N933" s="5"/>
      <c r="O933" s="5"/>
      <c r="P933" s="5"/>
      <c r="Q933" s="5"/>
    </row>
    <row r="934" spans="1:17" ht="30" customHeight="1" x14ac:dyDescent="0.25">
      <c r="A934" s="2">
        <v>4933</v>
      </c>
      <c r="B934" s="3" t="s">
        <v>214</v>
      </c>
      <c r="C934" s="14" t="s">
        <v>1</v>
      </c>
      <c r="D934" s="13" t="s">
        <v>229</v>
      </c>
      <c r="F934" s="5"/>
      <c r="G934" s="5"/>
      <c r="H934" s="5"/>
      <c r="I934" s="2"/>
      <c r="J934" s="2"/>
      <c r="K934" s="2"/>
      <c r="L934" s="2"/>
      <c r="M934" s="2"/>
      <c r="N934" s="5"/>
      <c r="O934" s="5"/>
      <c r="P934" s="5"/>
      <c r="Q934" s="5"/>
    </row>
    <row r="935" spans="1:17" ht="30" customHeight="1" x14ac:dyDescent="0.25">
      <c r="A935" s="2">
        <v>4934</v>
      </c>
      <c r="B935" s="3" t="str">
        <f>HYPERLINK("https://donghy.thainguyen.gov.vn/xa-nam-hoa", "UBND Ủy ban nhân dân xã Nam Sơn tỉnh Hòa Bình")</f>
        <v>UBND Ủy ban nhân dân xã Nam Sơn tỉnh Hòa Bình</v>
      </c>
      <c r="C935" s="12" t="s">
        <v>228</v>
      </c>
      <c r="F935" s="5"/>
      <c r="G935" s="5"/>
      <c r="H935" s="5"/>
      <c r="I935" s="2"/>
      <c r="J935" s="2"/>
      <c r="K935" s="2"/>
      <c r="L935" s="2"/>
      <c r="M935" s="2"/>
      <c r="N935" s="5"/>
      <c r="O935" s="5"/>
      <c r="P935" s="5"/>
      <c r="Q935" s="5"/>
    </row>
    <row r="936" spans="1:17" ht="30" customHeight="1" x14ac:dyDescent="0.25">
      <c r="A936" s="2">
        <v>4935</v>
      </c>
      <c r="B936" s="3" t="str">
        <f>HYPERLINK("https://www.facebook.com/ubnd.loson.tanlac.hoabinh/", "Công an xã Lỗ Sơn tỉnh Hòa Bình")</f>
        <v>Công an xã Lỗ Sơn tỉnh Hòa Bình</v>
      </c>
      <c r="C936" s="12" t="s">
        <v>228</v>
      </c>
      <c r="D936" s="13"/>
      <c r="F936" s="5"/>
      <c r="G936" s="5"/>
      <c r="H936" s="5"/>
      <c r="I936" s="2"/>
      <c r="J936" s="2"/>
      <c r="K936" s="2"/>
      <c r="L936" s="2"/>
      <c r="M936" s="2"/>
      <c r="N936" s="5"/>
      <c r="O936" s="5"/>
      <c r="P936" s="5"/>
      <c r="Q936" s="5"/>
    </row>
    <row r="937" spans="1:17" ht="30" customHeight="1" x14ac:dyDescent="0.25">
      <c r="A937" s="2">
        <v>4936</v>
      </c>
      <c r="B937" s="3" t="str">
        <f>HYPERLINK("https://xaloson.hoabinh.gov.vn/", "UBND Ủy ban nhân dân xã Lỗ Sơn tỉnh Hòa Bình")</f>
        <v>UBND Ủy ban nhân dân xã Lỗ Sơn tỉnh Hòa Bình</v>
      </c>
      <c r="C937" s="12" t="s">
        <v>228</v>
      </c>
      <c r="F937" s="5"/>
      <c r="G937" s="5"/>
      <c r="H937" s="5"/>
      <c r="I937" s="2"/>
      <c r="J937" s="2"/>
      <c r="K937" s="2"/>
      <c r="L937" s="2"/>
      <c r="M937" s="2"/>
      <c r="N937" s="5"/>
      <c r="O937" s="5"/>
      <c r="P937" s="5"/>
      <c r="Q937" s="5"/>
    </row>
    <row r="938" spans="1:17" ht="30" customHeight="1" x14ac:dyDescent="0.25">
      <c r="A938" s="2">
        <v>4937</v>
      </c>
      <c r="B938" s="3" t="str">
        <f>HYPERLINK("https://www.facebook.com/100066905341572", "Công an xã Ngổ Luông tỉnh Hòa Bình")</f>
        <v>Công an xã Ngổ Luông tỉnh Hòa Bình</v>
      </c>
      <c r="C938" s="12" t="s">
        <v>228</v>
      </c>
      <c r="D938" s="13"/>
      <c r="F938" s="5"/>
      <c r="G938" s="5"/>
      <c r="H938" s="5"/>
      <c r="I938" s="2"/>
      <c r="J938" s="2"/>
      <c r="K938" s="2"/>
      <c r="L938" s="2"/>
      <c r="M938" s="2"/>
      <c r="N938" s="5"/>
      <c r="O938" s="5"/>
      <c r="P938" s="5"/>
      <c r="Q938" s="5"/>
    </row>
    <row r="939" spans="1:17" ht="30" customHeight="1" x14ac:dyDescent="0.25">
      <c r="A939" s="2">
        <v>4938</v>
      </c>
      <c r="B939" s="3" t="str">
        <f>HYPERLINK("https://tanlac.hoabinh.gov.vn/index.php?option=com_content&amp;view=article&amp;id=149:ubnd-cac-xa-th-tr-n&amp;catid=14&amp;limitstart=5&amp;Itemid=594&amp;lang=en", "UBND Ủy ban nhân dân xã Ngổ Luông tỉnh Hòa Bình")</f>
        <v>UBND Ủy ban nhân dân xã Ngổ Luông tỉnh Hòa Bình</v>
      </c>
      <c r="C939" s="12" t="s">
        <v>228</v>
      </c>
      <c r="F939" s="5"/>
      <c r="G939" s="5"/>
      <c r="H939" s="5"/>
      <c r="I939" s="2"/>
      <c r="J939" s="2"/>
      <c r="K939" s="2"/>
      <c r="L939" s="2"/>
      <c r="M939" s="2"/>
      <c r="N939" s="5"/>
      <c r="O939" s="5"/>
      <c r="P939" s="5"/>
      <c r="Q939" s="5"/>
    </row>
    <row r="940" spans="1:17" ht="30" customHeight="1" x14ac:dyDescent="0.25">
      <c r="A940" s="2">
        <v>4939</v>
      </c>
      <c r="B940" s="1" t="str">
        <f>HYPERLINK("", "Công an xã Gia Mô tỉnh Hòa Bình")</f>
        <v>Công an xã Gia Mô tỉnh Hòa Bình</v>
      </c>
      <c r="C940" s="12" t="s">
        <v>228</v>
      </c>
      <c r="D940" s="13"/>
      <c r="F940" s="5"/>
      <c r="G940" s="5"/>
      <c r="H940" s="5"/>
      <c r="I940" s="2"/>
      <c r="J940" s="2"/>
      <c r="K940" s="2"/>
      <c r="L940" s="2"/>
      <c r="M940" s="2"/>
      <c r="N940" s="5"/>
      <c r="O940" s="5"/>
      <c r="P940" s="5"/>
      <c r="Q940" s="5"/>
    </row>
    <row r="941" spans="1:17" ht="30" customHeight="1" x14ac:dyDescent="0.25">
      <c r="A941" s="2">
        <v>4940</v>
      </c>
      <c r="B941" s="3" t="str">
        <f>HYPERLINK("https://xagiamo.hoabinh.gov.vn/", "UBND Ủy ban nhân dân xã Gia Mô tỉnh Hòa Bình")</f>
        <v>UBND Ủy ban nhân dân xã Gia Mô tỉnh Hòa Bình</v>
      </c>
      <c r="C941" s="12" t="s">
        <v>228</v>
      </c>
      <c r="F941" s="5"/>
      <c r="G941" s="5"/>
      <c r="H941" s="5"/>
      <c r="I941" s="2"/>
      <c r="J941" s="2"/>
      <c r="K941" s="2"/>
      <c r="L941" s="2"/>
      <c r="M941" s="2"/>
      <c r="N941" s="5"/>
      <c r="O941" s="5"/>
      <c r="P941" s="5"/>
      <c r="Q941" s="5"/>
    </row>
    <row r="942" spans="1:17" ht="30" customHeight="1" x14ac:dyDescent="0.25">
      <c r="A942" s="2">
        <v>4941</v>
      </c>
      <c r="B942" s="1" t="str">
        <f>HYPERLINK("", "Công an xã Tân Dân tỉnh Hòa Bình")</f>
        <v>Công an xã Tân Dân tỉnh Hòa Bình</v>
      </c>
      <c r="C942" s="12" t="s">
        <v>228</v>
      </c>
      <c r="D942" s="13"/>
      <c r="F942" s="5"/>
      <c r="G942" s="5"/>
      <c r="H942" s="5"/>
      <c r="I942" s="2"/>
      <c r="J942" s="2"/>
      <c r="K942" s="2"/>
      <c r="L942" s="2"/>
      <c r="M942" s="2"/>
      <c r="N942" s="5"/>
      <c r="O942" s="5"/>
      <c r="P942" s="5"/>
      <c r="Q942" s="5"/>
    </row>
    <row r="943" spans="1:17" ht="30" customHeight="1" x14ac:dyDescent="0.25">
      <c r="A943" s="2">
        <v>4942</v>
      </c>
      <c r="B943" s="3" t="str">
        <f>HYPERLINK("https://tandan.damdoi.camau.gov.vn/", "UBND Ủy ban nhân dân xã Tân Dân tỉnh Hòa Bình")</f>
        <v>UBND Ủy ban nhân dân xã Tân Dân tỉnh Hòa Bình</v>
      </c>
      <c r="C943" s="12" t="s">
        <v>228</v>
      </c>
      <c r="F943" s="5"/>
      <c r="G943" s="5"/>
      <c r="H943" s="5"/>
      <c r="I943" s="2"/>
      <c r="J943" s="2"/>
      <c r="K943" s="2"/>
      <c r="L943" s="2"/>
      <c r="M943" s="2"/>
      <c r="N943" s="5"/>
      <c r="O943" s="5"/>
      <c r="P943" s="5"/>
      <c r="Q943" s="5"/>
    </row>
    <row r="944" spans="1:17" ht="30" customHeight="1" x14ac:dyDescent="0.25">
      <c r="A944" s="2">
        <v>4943</v>
      </c>
      <c r="B944" s="1" t="str">
        <f>HYPERLINK("https://www.facebook.com/conganthitranmchb", "Công an thị trấn Mai Châu tỉnh Hòa Bình")</f>
        <v>Công an thị trấn Mai Châu tỉnh Hòa Bình</v>
      </c>
      <c r="C944" s="12" t="s">
        <v>228</v>
      </c>
      <c r="D944" s="13" t="s">
        <v>229</v>
      </c>
      <c r="F944" s="5"/>
      <c r="G944" s="5"/>
      <c r="H944" s="5"/>
      <c r="I944" s="2"/>
      <c r="J944" s="2"/>
      <c r="K944" s="2"/>
      <c r="L944" s="2"/>
      <c r="M944" s="2"/>
      <c r="N944" s="5"/>
      <c r="O944" s="5"/>
      <c r="P944" s="5"/>
      <c r="Q944" s="5"/>
    </row>
    <row r="945" spans="1:17" ht="30" customHeight="1" x14ac:dyDescent="0.25">
      <c r="A945" s="2">
        <v>4944</v>
      </c>
      <c r="B945" s="3" t="str">
        <f>HYPERLINK("https://maichau.hoabinh.gov.vn/index.php?lang=vi", "UBND Ủy ban nhân dân thị trấn Mai Châu tỉnh Hòa Bình")</f>
        <v>UBND Ủy ban nhân dân thị trấn Mai Châu tỉnh Hòa Bình</v>
      </c>
      <c r="C945" s="12" t="s">
        <v>228</v>
      </c>
      <c r="F945" s="5"/>
      <c r="G945" s="5"/>
      <c r="H945" s="5"/>
      <c r="I945" s="2"/>
      <c r="J945" s="2"/>
      <c r="K945" s="2"/>
      <c r="L945" s="2"/>
      <c r="M945" s="2"/>
      <c r="N945" s="5"/>
      <c r="O945" s="5"/>
      <c r="P945" s="5"/>
      <c r="Q945" s="5"/>
    </row>
    <row r="946" spans="1:17" ht="30" customHeight="1" x14ac:dyDescent="0.25">
      <c r="A946" s="2">
        <v>4945</v>
      </c>
      <c r="B946" s="3" t="s">
        <v>215</v>
      </c>
      <c r="C946" s="14" t="s">
        <v>1</v>
      </c>
      <c r="D946" s="13"/>
      <c r="F946" s="5"/>
      <c r="G946" s="5"/>
      <c r="H946" s="5"/>
      <c r="I946" s="2"/>
      <c r="J946" s="2"/>
      <c r="K946" s="2"/>
      <c r="L946" s="2"/>
      <c r="M946" s="2"/>
      <c r="N946" s="5"/>
      <c r="O946" s="5"/>
      <c r="P946" s="5"/>
      <c r="Q946" s="5"/>
    </row>
    <row r="947" spans="1:17" ht="30" customHeight="1" x14ac:dyDescent="0.25">
      <c r="A947" s="2">
        <v>4946</v>
      </c>
      <c r="B947" s="3" t="str">
        <f>HYPERLINK("https://maichau.hoabinh.gov.vn/index.php?option=com_content&amp;amp;view=article&amp;amp;id=202:gi-i-thi-u-ubnd-xa-ba-khan&amp;amp;catid=14:sample-data-articles&amp;amp;Itemid=643&amp;amp;lang=vi", "UBND Ủy ban nhân dân xã Tân Mai tỉnh Hòa Bình")</f>
        <v>UBND Ủy ban nhân dân xã Tân Mai tỉnh Hòa Bình</v>
      </c>
      <c r="C947" s="12" t="s">
        <v>228</v>
      </c>
      <c r="F947" s="5"/>
      <c r="G947" s="5"/>
      <c r="H947" s="5"/>
      <c r="I947" s="2"/>
      <c r="J947" s="2"/>
      <c r="K947" s="2"/>
      <c r="L947" s="2"/>
      <c r="M947" s="2"/>
      <c r="N947" s="5"/>
      <c r="O947" s="5"/>
      <c r="P947" s="5"/>
      <c r="Q947" s="5"/>
    </row>
    <row r="948" spans="1:17" ht="30" customHeight="1" x14ac:dyDescent="0.25">
      <c r="A948" s="2">
        <v>4947</v>
      </c>
      <c r="B948" s="3" t="s">
        <v>216</v>
      </c>
      <c r="C948" s="14" t="s">
        <v>1</v>
      </c>
      <c r="D948" s="13"/>
      <c r="F948" s="5"/>
      <c r="G948" s="5"/>
      <c r="H948" s="5"/>
      <c r="I948" s="2"/>
      <c r="J948" s="2"/>
      <c r="K948" s="2"/>
      <c r="L948" s="2"/>
      <c r="M948" s="2"/>
      <c r="N948" s="5"/>
      <c r="O948" s="5"/>
      <c r="P948" s="5"/>
      <c r="Q948" s="5"/>
    </row>
    <row r="949" spans="1:17" ht="30" customHeight="1" x14ac:dyDescent="0.25">
      <c r="A949" s="2">
        <v>4948</v>
      </c>
      <c r="B949" s="3" t="str">
        <f>HYPERLINK("https://www.hoabinh.gov.vn/tin-chi-tiet/-/bai-viet/giao-so-kh-amp-dt-nghien-cuu-tinh-hinh-thuc-hien-du-an-xay-dung-khu-tai-dinh-cu-de-di-dan-vung-sat-lo-2-xa-tan-mai-nay-la-xa-tan-thanh-va-xa-phuc-san-nay-la-xa-son-thuy-huyen-mai-chau-50631-1590.html", "UBND Ủy ban nhân dân xã Phúc Sạn tỉnh Hòa Bình")</f>
        <v>UBND Ủy ban nhân dân xã Phúc Sạn tỉnh Hòa Bình</v>
      </c>
      <c r="C949" s="12" t="s">
        <v>228</v>
      </c>
      <c r="F949" s="5"/>
      <c r="G949" s="5"/>
      <c r="H949" s="5"/>
      <c r="I949" s="2"/>
      <c r="J949" s="2"/>
      <c r="K949" s="2"/>
      <c r="L949" s="2"/>
      <c r="M949" s="2"/>
      <c r="N949" s="5"/>
      <c r="O949" s="5"/>
      <c r="P949" s="5"/>
      <c r="Q949" s="5"/>
    </row>
    <row r="950" spans="1:17" ht="30" customHeight="1" x14ac:dyDescent="0.25">
      <c r="A950" s="2">
        <v>4949</v>
      </c>
      <c r="B950" s="3" t="s">
        <v>217</v>
      </c>
      <c r="C950" s="14" t="s">
        <v>1</v>
      </c>
      <c r="D950" s="13" t="s">
        <v>229</v>
      </c>
      <c r="F950" s="5"/>
      <c r="G950" s="5"/>
      <c r="H950" s="5"/>
      <c r="I950" s="2"/>
      <c r="J950" s="2"/>
      <c r="K950" s="2"/>
      <c r="L950" s="2"/>
      <c r="M950" s="2"/>
      <c r="N950" s="5"/>
      <c r="O950" s="5"/>
      <c r="P950" s="5"/>
      <c r="Q950" s="5"/>
    </row>
    <row r="951" spans="1:17" ht="30" customHeight="1" x14ac:dyDescent="0.25">
      <c r="A951" s="2">
        <v>4950</v>
      </c>
      <c r="B951" s="3" t="str">
        <f>HYPERLINK("https://maichau.hoabinh.gov.vn/index.php?option=com_content&amp;view=article&amp;id=275:gi-i-thi-u-ubnd-xa-pa-co&amp;catid=14&amp;Itemid=672&amp;lang=vi", "UBND Ủy ban nhân dân xã Pà Cò tỉnh Hòa Bình")</f>
        <v>UBND Ủy ban nhân dân xã Pà Cò tỉnh Hòa Bình</v>
      </c>
      <c r="C951" s="12" t="s">
        <v>228</v>
      </c>
      <c r="F951" s="5"/>
      <c r="G951" s="5"/>
      <c r="H951" s="5"/>
      <c r="I951" s="2"/>
      <c r="J951" s="2"/>
      <c r="K951" s="2"/>
      <c r="L951" s="2"/>
      <c r="M951" s="2"/>
      <c r="N951" s="5"/>
      <c r="O951" s="5"/>
      <c r="P951" s="5"/>
      <c r="Q951" s="5"/>
    </row>
    <row r="952" spans="1:17" ht="30" customHeight="1" x14ac:dyDescent="0.25">
      <c r="A952" s="2">
        <v>4951</v>
      </c>
      <c r="B952" s="3" t="s">
        <v>218</v>
      </c>
      <c r="C952" s="14" t="s">
        <v>1</v>
      </c>
      <c r="D952" s="13" t="s">
        <v>229</v>
      </c>
      <c r="F952" s="5"/>
      <c r="G952" s="5"/>
      <c r="H952" s="5"/>
      <c r="I952" s="2"/>
      <c r="J952" s="2"/>
      <c r="K952" s="2"/>
      <c r="L952" s="2"/>
      <c r="M952" s="2"/>
      <c r="N952" s="5"/>
      <c r="O952" s="5"/>
      <c r="P952" s="5"/>
      <c r="Q952" s="5"/>
    </row>
    <row r="953" spans="1:17" ht="30" customHeight="1" x14ac:dyDescent="0.25">
      <c r="A953" s="2">
        <v>4952</v>
      </c>
      <c r="B953" s="3" t="str">
        <f>HYPERLINK("https://sovanhoa.hoabinh.gov.vn/du-lich/1072-ka-t-qua-ha-i-ngha-xa-c-tia-n-a-u-t-du-la-ch-ta-i-hang-kia", "UBND Ủy ban nhân dân xã Hang Kia tỉnh Hòa Bình")</f>
        <v>UBND Ủy ban nhân dân xã Hang Kia tỉnh Hòa Bình</v>
      </c>
      <c r="C953" s="12" t="s">
        <v>228</v>
      </c>
      <c r="F953" s="5"/>
      <c r="G953" s="5"/>
      <c r="H953" s="5"/>
      <c r="I953" s="2"/>
      <c r="J953" s="2"/>
      <c r="K953" s="2"/>
      <c r="L953" s="2"/>
      <c r="M953" s="2"/>
      <c r="N953" s="5"/>
      <c r="O953" s="5"/>
      <c r="P953" s="5"/>
      <c r="Q953" s="5"/>
    </row>
    <row r="954" spans="1:17" ht="30" customHeight="1" x14ac:dyDescent="0.25">
      <c r="A954" s="2">
        <v>4953</v>
      </c>
      <c r="B954" s="1" t="str">
        <f>HYPERLINK("", "Công an xã Ba Khan tỉnh Hòa Bình")</f>
        <v>Công an xã Ba Khan tỉnh Hòa Bình</v>
      </c>
      <c r="C954" s="12" t="s">
        <v>228</v>
      </c>
      <c r="D954" s="13"/>
      <c r="F954" s="5"/>
      <c r="G954" s="5"/>
      <c r="H954" s="5"/>
      <c r="I954" s="2"/>
      <c r="J954" s="2"/>
      <c r="K954" s="2"/>
      <c r="L954" s="2"/>
      <c r="M954" s="2"/>
      <c r="N954" s="5"/>
      <c r="O954" s="5"/>
      <c r="P954" s="5"/>
      <c r="Q954" s="5"/>
    </row>
    <row r="955" spans="1:17" ht="30" customHeight="1" x14ac:dyDescent="0.25">
      <c r="A955" s="2">
        <v>4954</v>
      </c>
      <c r="B955" s="3" t="str">
        <f>HYPERLINK("https://maichau.hoabinh.gov.vn/index.php?option=com_content&amp;amp;view=article&amp;amp;id=202:gi-i-thi-u-ubnd-xa-ba-khan&amp;amp;catid=14:sample-data-articles&amp;amp;Itemid=643&amp;amp;lang=vi", "UBND Ủy ban nhân dân xã Ba Khan tỉnh Hòa Bình")</f>
        <v>UBND Ủy ban nhân dân xã Ba Khan tỉnh Hòa Bình</v>
      </c>
      <c r="C955" s="12" t="s">
        <v>228</v>
      </c>
      <c r="F955" s="5"/>
      <c r="G955" s="5"/>
      <c r="H955" s="5"/>
      <c r="I955" s="2"/>
      <c r="J955" s="2"/>
      <c r="K955" s="2"/>
      <c r="L955" s="2"/>
      <c r="M955" s="2"/>
      <c r="N955" s="5"/>
      <c r="O955" s="5"/>
      <c r="P955" s="5"/>
      <c r="Q955" s="5"/>
    </row>
    <row r="956" spans="1:17" ht="30" customHeight="1" x14ac:dyDescent="0.25">
      <c r="A956" s="2">
        <v>4955</v>
      </c>
      <c r="B956" s="3" t="s">
        <v>219</v>
      </c>
      <c r="C956" s="14" t="s">
        <v>1</v>
      </c>
      <c r="D956" s="13" t="s">
        <v>229</v>
      </c>
      <c r="F956" s="5"/>
      <c r="G956" s="5"/>
      <c r="H956" s="5"/>
      <c r="I956" s="2"/>
      <c r="J956" s="2"/>
      <c r="K956" s="2"/>
      <c r="L956" s="2"/>
      <c r="M956" s="2"/>
      <c r="N956" s="5"/>
      <c r="O956" s="5"/>
      <c r="P956" s="5"/>
      <c r="Q956" s="5"/>
    </row>
    <row r="957" spans="1:17" ht="30" customHeight="1" x14ac:dyDescent="0.25">
      <c r="A957" s="2">
        <v>4956</v>
      </c>
      <c r="B957" s="3" t="str">
        <f>HYPERLINK("https://maichau.hoabinh.gov.vn/index.php?option=com_content&amp;view=article&amp;id=216:gi-i-thi-u-ubnd-xa-tan-son&amp;catid=14&amp;lang=en&amp;Itemid=641", "UBND Ủy ban nhân dân xã Tân Sơn tỉnh Hòa Bình")</f>
        <v>UBND Ủy ban nhân dân xã Tân Sơn tỉnh Hòa Bình</v>
      </c>
      <c r="C957" s="12" t="s">
        <v>228</v>
      </c>
      <c r="F957" s="5"/>
      <c r="G957" s="5"/>
      <c r="H957" s="5"/>
      <c r="I957" s="2"/>
      <c r="J957" s="2"/>
      <c r="K957" s="2"/>
      <c r="L957" s="2"/>
      <c r="M957" s="2"/>
      <c r="N957" s="5"/>
      <c r="O957" s="5"/>
      <c r="P957" s="5"/>
      <c r="Q957" s="5"/>
    </row>
    <row r="958" spans="1:17" ht="30" customHeight="1" x14ac:dyDescent="0.25">
      <c r="A958" s="2">
        <v>4957</v>
      </c>
      <c r="B958" s="3" t="s">
        <v>220</v>
      </c>
      <c r="C958" s="14" t="s">
        <v>1</v>
      </c>
      <c r="D958" s="13"/>
      <c r="F958" s="5"/>
      <c r="G958" s="5"/>
      <c r="H958" s="5"/>
      <c r="I958" s="2"/>
      <c r="J958" s="2"/>
      <c r="K958" s="2"/>
      <c r="L958" s="2"/>
      <c r="M958" s="2"/>
      <c r="N958" s="5"/>
      <c r="O958" s="5"/>
      <c r="P958" s="5"/>
      <c r="Q958" s="5"/>
    </row>
    <row r="959" spans="1:17" ht="30" customHeight="1" x14ac:dyDescent="0.25">
      <c r="A959" s="2">
        <v>4958</v>
      </c>
      <c r="B959" s="3" t="str">
        <f>HYPERLINK("https://maichau.hoabinh.gov.vn/index.php?option=com_content&amp;amp;view=article&amp;amp;id=202:gi-i-thi-u-ubnd-xa-ba-khan&amp;amp;catid=14:sample-data-articles&amp;amp;Itemid=643&amp;amp;lang=vi", "UBND Ủy ban nhân dân xã Đồng Bảng tỉnh Hòa Bình")</f>
        <v>UBND Ủy ban nhân dân xã Đồng Bảng tỉnh Hòa Bình</v>
      </c>
      <c r="C959" s="12" t="s">
        <v>228</v>
      </c>
      <c r="F959" s="5"/>
      <c r="G959" s="5"/>
      <c r="H959" s="5"/>
      <c r="I959" s="2"/>
      <c r="J959" s="2"/>
      <c r="K959" s="2"/>
      <c r="L959" s="2"/>
      <c r="M959" s="2"/>
      <c r="N959" s="5"/>
      <c r="O959" s="5"/>
      <c r="P959" s="5"/>
      <c r="Q959" s="5"/>
    </row>
    <row r="960" spans="1:17" ht="30" customHeight="1" x14ac:dyDescent="0.25">
      <c r="A960" s="2">
        <v>4959</v>
      </c>
      <c r="B960" s="3" t="str">
        <f>HYPERLINK("https://www.facebook.com/p/C%C3%B4ng-an-x%C3%A3-Cun-Pheo-Mai-Ch%C3%A2u-H%C3%B2a-B%C3%ACnh-100083309446261/", "Công an xã Cun Pheo tỉnh Hòa Bình")</f>
        <v>Công an xã Cun Pheo tỉnh Hòa Bình</v>
      </c>
      <c r="C960" s="12" t="s">
        <v>228</v>
      </c>
      <c r="D960" s="13" t="s">
        <v>229</v>
      </c>
      <c r="F960" s="5"/>
      <c r="G960" s="5"/>
      <c r="H960" s="5"/>
      <c r="I960" s="2"/>
      <c r="J960" s="2"/>
      <c r="K960" s="2"/>
      <c r="L960" s="2"/>
      <c r="M960" s="2"/>
      <c r="N960" s="5"/>
      <c r="O960" s="5"/>
      <c r="P960" s="5"/>
      <c r="Q960" s="5"/>
    </row>
    <row r="961" spans="1:17" ht="30" customHeight="1" x14ac:dyDescent="0.25">
      <c r="A961" s="2">
        <v>4960</v>
      </c>
      <c r="B961" s="3" t="str">
        <f>HYPERLINK("https://www.hoabinh.gov.vn/tin-chi-tiet/-/bai-viet/ket-luan-cua-dong-chi-dinh-cong-su-pho-chu-tich-uy-ban-nhan-dan-tinh-tai-buoi-kiem-tra-cong-tac-trien-khai-thuc-hien-cac-chuong-trinh-muc-tieu-quoc-gia-tai-xa-cun-pheo-huyen-mai-chau-52055-1590.html", "UBND Ủy ban nhân dân xã Cun Pheo tỉnh Hòa Bình")</f>
        <v>UBND Ủy ban nhân dân xã Cun Pheo tỉnh Hòa Bình</v>
      </c>
      <c r="C961" s="12" t="s">
        <v>228</v>
      </c>
      <c r="F961" s="5"/>
      <c r="G961" s="5"/>
      <c r="H961" s="5"/>
      <c r="I961" s="2"/>
      <c r="J961" s="2"/>
      <c r="K961" s="2"/>
      <c r="L961" s="2"/>
      <c r="M961" s="2"/>
      <c r="N961" s="5"/>
      <c r="O961" s="5"/>
      <c r="P961" s="5"/>
      <c r="Q961" s="5"/>
    </row>
    <row r="962" spans="1:17" ht="30" customHeight="1" x14ac:dyDescent="0.25">
      <c r="A962" s="2">
        <v>4961</v>
      </c>
      <c r="B962" s="3" t="str">
        <f>HYPERLINK("https://www.facebook.com/people/C%C3%B4ng-an-x%C3%A3-Bao-La-Huy%E1%BB%87n-Mai-Ch%C3%A2u-t%E1%BB%89nh-H%C3%B2a-B%C3%ACnh/100066573889335/", "Công an xã Bao La tỉnh Hòa Bình")</f>
        <v>Công an xã Bao La tỉnh Hòa Bình</v>
      </c>
      <c r="C962" s="12" t="s">
        <v>228</v>
      </c>
      <c r="D962" s="13" t="s">
        <v>229</v>
      </c>
      <c r="F962" s="5"/>
      <c r="G962" s="5"/>
      <c r="H962" s="5"/>
      <c r="I962" s="2"/>
      <c r="J962" s="2"/>
      <c r="K962" s="2"/>
      <c r="L962" s="2"/>
      <c r="M962" s="2"/>
      <c r="N962" s="5"/>
      <c r="O962" s="5"/>
      <c r="P962" s="5"/>
      <c r="Q962" s="5"/>
    </row>
    <row r="963" spans="1:17" ht="30" customHeight="1" x14ac:dyDescent="0.25">
      <c r="A963" s="2">
        <v>4962</v>
      </c>
      <c r="B963" s="3" t="str">
        <f>HYPERLINK("https://maichau.hoabinh.gov.vn/index.php?option=com_content&amp;view=article&amp;id=2064:la-ca-ng-ba-xa-bao-la-a-t-chua-n-na-ng-tha-n-ma-i-n-m-2021&amp;catid=81&amp;lang=vi&amp;Itemid=573", "UBND Ủy ban nhân dân xã Bao La tỉnh Hòa Bình")</f>
        <v>UBND Ủy ban nhân dân xã Bao La tỉnh Hòa Bình</v>
      </c>
      <c r="C963" s="12" t="s">
        <v>228</v>
      </c>
      <c r="F963" s="5"/>
      <c r="G963" s="5"/>
      <c r="H963" s="5"/>
      <c r="I963" s="2"/>
      <c r="J963" s="2"/>
      <c r="K963" s="2"/>
      <c r="L963" s="2"/>
      <c r="M963" s="2"/>
      <c r="N963" s="5"/>
      <c r="O963" s="5"/>
      <c r="P963" s="5"/>
      <c r="Q963" s="5"/>
    </row>
    <row r="964" spans="1:17" ht="30" customHeight="1" x14ac:dyDescent="0.25">
      <c r="A964" s="2">
        <v>4963</v>
      </c>
      <c r="B964" s="3" t="s">
        <v>221</v>
      </c>
      <c r="C964" s="14" t="s">
        <v>1</v>
      </c>
      <c r="D964" s="13"/>
      <c r="F964" s="5"/>
      <c r="G964" s="5"/>
      <c r="H964" s="5"/>
      <c r="I964" s="2"/>
      <c r="J964" s="2"/>
      <c r="K964" s="2"/>
      <c r="L964" s="2"/>
      <c r="M964" s="2"/>
      <c r="N964" s="5"/>
      <c r="O964" s="5"/>
      <c r="P964" s="5"/>
      <c r="Q964" s="5"/>
    </row>
    <row r="965" spans="1:17" ht="30" customHeight="1" x14ac:dyDescent="0.25">
      <c r="A965" s="2">
        <v>4964</v>
      </c>
      <c r="B965" s="3" t="str">
        <f>HYPERLINK("https://hoabinh.gov.vn/tin-chi-tiet/-/bai-viet/chap-thuan-ieu-chinh-chu-truong-au-tu-va-nha-au-tu-du-an-khu-du-lich-nghi-duong-avana-mai-chau-43385-1701.html", "UBND Ủy ban nhân dân xã Piềng Vế tỉnh Hòa Bình")</f>
        <v>UBND Ủy ban nhân dân xã Piềng Vế tỉnh Hòa Bình</v>
      </c>
      <c r="C965" s="12" t="s">
        <v>228</v>
      </c>
      <c r="F965" s="5"/>
      <c r="G965" s="5"/>
      <c r="H965" s="5"/>
      <c r="I965" s="2"/>
      <c r="J965" s="2"/>
      <c r="K965" s="2"/>
      <c r="L965" s="2"/>
      <c r="M965" s="2"/>
      <c r="N965" s="5"/>
      <c r="O965" s="5"/>
      <c r="P965" s="5"/>
      <c r="Q965" s="5"/>
    </row>
    <row r="966" spans="1:17" ht="30" customHeight="1" x14ac:dyDescent="0.25">
      <c r="A966" s="2">
        <v>4965</v>
      </c>
      <c r="B966" s="3" t="str">
        <f>HYPERLINK("https://www.facebook.com/p/C%C3%B4ng-an-x%C3%A3-T%C3%B2ng-%C4%90%E1%BA%ADu-Huy%E1%BB%87n-Mai-Ch%C3%A2u-H%C3%B2a-B%C3%ACnh-100068696257767/", "Công an xã Tòng Đậu tỉnh Hòa Bình")</f>
        <v>Công an xã Tòng Đậu tỉnh Hòa Bình</v>
      </c>
      <c r="C966" s="12" t="s">
        <v>228</v>
      </c>
      <c r="D966" s="13"/>
      <c r="F966" s="5"/>
      <c r="G966" s="5"/>
      <c r="H966" s="5"/>
      <c r="I966" s="2"/>
      <c r="J966" s="2"/>
      <c r="K966" s="2"/>
      <c r="L966" s="2"/>
      <c r="M966" s="2"/>
      <c r="N966" s="5"/>
      <c r="O966" s="5"/>
      <c r="P966" s="5"/>
      <c r="Q966" s="5"/>
    </row>
    <row r="967" spans="1:17" ht="30" customHeight="1" x14ac:dyDescent="0.25">
      <c r="A967" s="2">
        <v>4966</v>
      </c>
      <c r="B967" s="3" t="str">
        <f>HYPERLINK("https://maichau.hoabinh.gov.vn/index.php?option=com_content&amp;amp;view=article&amp;amp;id=259:gi-i-thi-u-ubnd-xa-ba-khan-14&amp;amp;catid=14:sample-data-articles&amp;amp;Itemid=643&amp;amp;lang=vi", "UBND Ủy ban nhân dân xã Tòng Đậu tỉnh Hòa Bình")</f>
        <v>UBND Ủy ban nhân dân xã Tòng Đậu tỉnh Hòa Bình</v>
      </c>
      <c r="C967" s="12" t="s">
        <v>228</v>
      </c>
      <c r="F967" s="5"/>
      <c r="G967" s="5"/>
      <c r="H967" s="5"/>
      <c r="I967" s="2"/>
      <c r="J967" s="2"/>
      <c r="K967" s="2"/>
      <c r="L967" s="2"/>
      <c r="M967" s="2"/>
      <c r="N967" s="5"/>
      <c r="O967" s="5"/>
      <c r="P967" s="5"/>
      <c r="Q967" s="5"/>
    </row>
    <row r="968" spans="1:17" ht="30" customHeight="1" x14ac:dyDescent="0.25">
      <c r="A968" s="2">
        <v>4967</v>
      </c>
      <c r="B968" s="1" t="str">
        <f>HYPERLINK("", "Công an xã Nà Mèo tỉnh Hòa Bình")</f>
        <v>Công an xã Nà Mèo tỉnh Hòa Bình</v>
      </c>
      <c r="C968" s="12" t="s">
        <v>228</v>
      </c>
      <c r="D968" s="13"/>
      <c r="F968" s="5"/>
      <c r="G968" s="5"/>
      <c r="H968" s="5"/>
      <c r="I968" s="2"/>
      <c r="J968" s="2"/>
      <c r="K968" s="2"/>
      <c r="L968" s="2"/>
      <c r="M968" s="2"/>
      <c r="N968" s="5"/>
      <c r="O968" s="5"/>
      <c r="P968" s="5"/>
      <c r="Q968" s="5"/>
    </row>
    <row r="969" spans="1:17" ht="30" customHeight="1" x14ac:dyDescent="0.25">
      <c r="A969" s="2">
        <v>4968</v>
      </c>
      <c r="B969" s="3" t="str">
        <f>HYPERLINK("https://maichau.hoabinh.gov.vn/index.php?option=com_content&amp;view=article&amp;id=2021:xa-na-pha-n-pha-n-a-u-va-a-ch-na-ng-tha-n-ma-i-n-m-2022&amp;catid=81&amp;lang=vi&amp;Itemid=573", "UBND Ủy ban nhân dân xã Nà Mèo tỉnh Hòa Bình")</f>
        <v>UBND Ủy ban nhân dân xã Nà Mèo tỉnh Hòa Bình</v>
      </c>
      <c r="C969" s="12" t="s">
        <v>228</v>
      </c>
      <c r="F969" s="5"/>
      <c r="G969" s="5"/>
      <c r="H969" s="5"/>
      <c r="I969" s="2"/>
      <c r="J969" s="2"/>
      <c r="K969" s="2"/>
      <c r="L969" s="2"/>
      <c r="M969" s="2"/>
      <c r="N969" s="5"/>
      <c r="O969" s="5"/>
      <c r="P969" s="5"/>
      <c r="Q969" s="5"/>
    </row>
    <row r="970" spans="1:17" ht="30" customHeight="1" x14ac:dyDescent="0.25">
      <c r="A970" s="2">
        <v>4969</v>
      </c>
      <c r="B970" s="3" t="s">
        <v>222</v>
      </c>
      <c r="C970" s="14" t="s">
        <v>1</v>
      </c>
      <c r="D970" s="13"/>
      <c r="F970" s="5"/>
      <c r="G970" s="5"/>
      <c r="H970" s="5"/>
      <c r="I970" s="2"/>
      <c r="J970" s="2"/>
      <c r="K970" s="2"/>
      <c r="L970" s="2"/>
      <c r="M970" s="2"/>
      <c r="N970" s="5"/>
      <c r="O970" s="5"/>
      <c r="P970" s="5"/>
      <c r="Q970" s="5"/>
    </row>
    <row r="971" spans="1:17" ht="30" customHeight="1" x14ac:dyDescent="0.25">
      <c r="A971" s="2">
        <v>4970</v>
      </c>
      <c r="B971" s="3" t="str">
        <f>HYPERLINK("https://maichau.hoabinh.gov.vn/index.php?option=com_content&amp;view=article&amp;id=250:xa-pu-bin-2&amp;catid=14&amp;Itemid=641&amp;lang=en", "UBND Ủy ban nhân dân xã Thung Khe tỉnh Hòa Bình")</f>
        <v>UBND Ủy ban nhân dân xã Thung Khe tỉnh Hòa Bình</v>
      </c>
      <c r="C971" s="12" t="s">
        <v>228</v>
      </c>
      <c r="F971" s="5"/>
      <c r="G971" s="5"/>
      <c r="H971" s="5"/>
      <c r="I971" s="2"/>
      <c r="J971" s="2"/>
      <c r="K971" s="2"/>
      <c r="L971" s="2"/>
      <c r="M971" s="2"/>
      <c r="N971" s="5"/>
      <c r="O971" s="5"/>
      <c r="P971" s="5"/>
      <c r="Q971" s="5"/>
    </row>
    <row r="972" spans="1:17" ht="30" customHeight="1" x14ac:dyDescent="0.25">
      <c r="A972" s="2">
        <v>4971</v>
      </c>
      <c r="B972" s="3" t="str">
        <f>HYPERLINK("https://www.facebook.com/p/C%C3%B4ng-an-x%C3%A3-N%C3%A0-Ph%C3%B2n-Mai-Ch%C3%A2u-100077426923813/", "Công an xã Nà Phòn tỉnh Hòa Bình")</f>
        <v>Công an xã Nà Phòn tỉnh Hòa Bình</v>
      </c>
      <c r="C972" s="12" t="s">
        <v>228</v>
      </c>
      <c r="D972" s="13" t="s">
        <v>229</v>
      </c>
      <c r="F972" s="5"/>
      <c r="G972" s="5"/>
      <c r="H972" s="5"/>
      <c r="I972" s="2"/>
      <c r="J972" s="2"/>
      <c r="K972" s="2"/>
      <c r="L972" s="2"/>
      <c r="M972" s="2"/>
      <c r="N972" s="5"/>
      <c r="O972" s="5"/>
      <c r="P972" s="5"/>
      <c r="Q972" s="5"/>
    </row>
    <row r="973" spans="1:17" ht="30" customHeight="1" x14ac:dyDescent="0.25">
      <c r="A973" s="2">
        <v>4972</v>
      </c>
      <c r="B973" s="3" t="str">
        <f>HYPERLINK("https://sotuphap.hoabinh.gov.vn/index.php/hoa-t-a-ng-t-pha-p-a-a-ph-ng/1470-a-y-ban-nha-n-da-n-xa-na-pha-ng-huya-n-mai-cha-u-ta-cha-c-tuya-n-truya-n-pha-bia-n-gia-o-da-c-pha-p-lua-t-cho-oa-n-via-n-thanh-nia-n", "UBND Ủy ban nhân dân xã Nà Phòn tỉnh Hòa Bình")</f>
        <v>UBND Ủy ban nhân dân xã Nà Phòn tỉnh Hòa Bình</v>
      </c>
      <c r="C973" s="12" t="s">
        <v>228</v>
      </c>
      <c r="F973" s="5"/>
      <c r="G973" s="5"/>
      <c r="H973" s="5"/>
      <c r="I973" s="2"/>
      <c r="J973" s="2"/>
      <c r="K973" s="2"/>
      <c r="L973" s="2"/>
      <c r="M973" s="2"/>
      <c r="N973" s="5"/>
      <c r="O973" s="5"/>
      <c r="P973" s="5"/>
      <c r="Q973" s="5"/>
    </row>
    <row r="974" spans="1:17" ht="30" customHeight="1" x14ac:dyDescent="0.25">
      <c r="A974" s="2">
        <v>4973</v>
      </c>
      <c r="B974" s="1" t="str">
        <f>HYPERLINK("", "Công an xã Săm Khóe tỉnh Hòa Bình")</f>
        <v>Công an xã Săm Khóe tỉnh Hòa Bình</v>
      </c>
      <c r="C974" s="12" t="s">
        <v>228</v>
      </c>
      <c r="D974" s="13"/>
      <c r="F974" s="5"/>
      <c r="G974" s="5"/>
      <c r="H974" s="5"/>
      <c r="I974" s="2"/>
      <c r="J974" s="2"/>
      <c r="K974" s="2"/>
      <c r="L974" s="2"/>
      <c r="M974" s="2"/>
      <c r="N974" s="5"/>
      <c r="O974" s="5"/>
      <c r="P974" s="5"/>
      <c r="Q974" s="5"/>
    </row>
    <row r="975" spans="1:17" ht="30" customHeight="1" x14ac:dyDescent="0.25">
      <c r="A975" s="2">
        <v>4974</v>
      </c>
      <c r="B975" s="3" t="str">
        <f>HYPERLINK("https://dabac.hoabinh.gov.vn/?tmpl=component&amp;start=5", "UBND Ủy ban nhân dân xã Săm Khóe tỉnh Hòa Bình")</f>
        <v>UBND Ủy ban nhân dân xã Săm Khóe tỉnh Hòa Bình</v>
      </c>
      <c r="C975" s="12" t="s">
        <v>228</v>
      </c>
      <c r="F975" s="5"/>
      <c r="G975" s="5"/>
      <c r="H975" s="5"/>
      <c r="I975" s="2"/>
      <c r="J975" s="2"/>
      <c r="K975" s="2"/>
      <c r="L975" s="2"/>
      <c r="M975" s="2"/>
      <c r="N975" s="5"/>
      <c r="O975" s="5"/>
      <c r="P975" s="5"/>
      <c r="Q975" s="5"/>
    </row>
    <row r="976" spans="1:17" ht="30" customHeight="1" x14ac:dyDescent="0.25">
      <c r="A976" s="2">
        <v>4975</v>
      </c>
      <c r="B976" s="3" t="s">
        <v>223</v>
      </c>
      <c r="C976" s="14" t="s">
        <v>1</v>
      </c>
      <c r="D976" s="13" t="s">
        <v>229</v>
      </c>
      <c r="F976" s="5"/>
      <c r="G976" s="5"/>
      <c r="H976" s="5"/>
      <c r="I976" s="2"/>
      <c r="J976" s="2"/>
      <c r="K976" s="2"/>
      <c r="L976" s="2"/>
      <c r="M976" s="2"/>
      <c r="N976" s="5"/>
      <c r="O976" s="5"/>
      <c r="P976" s="5"/>
      <c r="Q976" s="5"/>
    </row>
    <row r="977" spans="1:17" ht="30" customHeight="1" x14ac:dyDescent="0.25">
      <c r="A977" s="2">
        <v>4976</v>
      </c>
      <c r="B977" s="3" t="str">
        <f>HYPERLINK("https://maichau.hoabinh.gov.vn/index.php?option=com_content&amp;view=article&amp;id=203:gi-i-thi-u-ubnd-xa-ba-khan-2&amp;catid=14&amp;Itemid=643&amp;lang=vi", "UBND Ủy ban nhân dân xã Chiềng Châu tỉnh Hòa Bình")</f>
        <v>UBND Ủy ban nhân dân xã Chiềng Châu tỉnh Hòa Bình</v>
      </c>
      <c r="C977" s="12" t="s">
        <v>228</v>
      </c>
      <c r="F977" s="5"/>
      <c r="G977" s="5"/>
      <c r="H977" s="5"/>
      <c r="I977" s="2"/>
      <c r="J977" s="2"/>
      <c r="K977" s="2"/>
      <c r="L977" s="2"/>
      <c r="M977" s="2"/>
      <c r="N977" s="5"/>
      <c r="O977" s="5"/>
      <c r="P977" s="5"/>
      <c r="Q977" s="5"/>
    </row>
    <row r="978" spans="1:17" ht="30" customHeight="1" x14ac:dyDescent="0.25">
      <c r="A978" s="2">
        <v>4977</v>
      </c>
      <c r="B978" s="3" t="str">
        <f>HYPERLINK("https://www.facebook.com/conganxamaiha/", "Công an xã Mai Hạ tỉnh Hòa Bình")</f>
        <v>Công an xã Mai Hạ tỉnh Hòa Bình</v>
      </c>
      <c r="C978" s="12" t="s">
        <v>228</v>
      </c>
      <c r="D978" s="13" t="s">
        <v>229</v>
      </c>
      <c r="F978" s="5"/>
      <c r="G978" s="5"/>
      <c r="H978" s="5"/>
      <c r="I978" s="2"/>
      <c r="J978" s="2"/>
      <c r="K978" s="2"/>
      <c r="L978" s="2"/>
      <c r="M978" s="2"/>
      <c r="N978" s="5"/>
      <c r="O978" s="5"/>
      <c r="P978" s="5"/>
      <c r="Q978" s="5"/>
    </row>
    <row r="979" spans="1:17" ht="30" customHeight="1" x14ac:dyDescent="0.25">
      <c r="A979" s="2">
        <v>4978</v>
      </c>
      <c r="B979" s="3" t="str">
        <f>HYPERLINK("https://maichau.hoabinh.gov.vn/index.php?option=com_content&amp;view=article&amp;id=204:gi-i-thi-u-ubnd-xa-ba-khan-3&amp;catid=14&amp;Itemid=643&amp;lang=vi", "UBND Ủy ban nhân dân xã Mai Hạ tỉnh Hòa Bình")</f>
        <v>UBND Ủy ban nhân dân xã Mai Hạ tỉnh Hòa Bình</v>
      </c>
      <c r="C979" s="12" t="s">
        <v>228</v>
      </c>
      <c r="F979" s="5"/>
      <c r="G979" s="5"/>
      <c r="H979" s="5"/>
      <c r="I979" s="2"/>
      <c r="J979" s="2"/>
      <c r="K979" s="2"/>
      <c r="L979" s="2"/>
      <c r="M979" s="2"/>
      <c r="N979" s="5"/>
      <c r="O979" s="5"/>
      <c r="P979" s="5"/>
      <c r="Q979" s="5"/>
    </row>
    <row r="980" spans="1:17" ht="30" customHeight="1" x14ac:dyDescent="0.25">
      <c r="A980" s="2">
        <v>4979</v>
      </c>
      <c r="B980" s="1" t="str">
        <f>HYPERLINK("", "Công an xã Nong Luông tỉnh Hòa Bình")</f>
        <v>Công an xã Nong Luông tỉnh Hòa Bình</v>
      </c>
      <c r="C980" s="12" t="s">
        <v>228</v>
      </c>
      <c r="D980" s="13"/>
      <c r="F980" s="5"/>
      <c r="G980" s="5"/>
      <c r="H980" s="5"/>
      <c r="I980" s="2"/>
      <c r="J980" s="2"/>
      <c r="K980" s="2"/>
      <c r="L980" s="2"/>
      <c r="M980" s="2"/>
      <c r="N980" s="5"/>
      <c r="O980" s="5"/>
      <c r="P980" s="5"/>
      <c r="Q980" s="5"/>
    </row>
    <row r="981" spans="1:17" ht="30" customHeight="1" x14ac:dyDescent="0.25">
      <c r="A981" s="2">
        <v>4980</v>
      </c>
      <c r="B981" s="3" t="str">
        <f>HYPERLINK("https://maichau.hoabinh.gov.vn/index.php?option=com_content&amp;view=article&amp;id=250:xa-pu-bin-2&amp;catid=14&amp;Itemid=641&amp;lang=en", "UBND Ủy ban nhân dân xã Nong Luông tỉnh Hòa Bình")</f>
        <v>UBND Ủy ban nhân dân xã Nong Luông tỉnh Hòa Bình</v>
      </c>
      <c r="C981" s="12" t="s">
        <v>228</v>
      </c>
      <c r="F981" s="5"/>
      <c r="G981" s="5"/>
      <c r="H981" s="5"/>
      <c r="I981" s="2"/>
      <c r="J981" s="2"/>
      <c r="K981" s="2"/>
      <c r="L981" s="2"/>
      <c r="M981" s="2"/>
      <c r="N981" s="5"/>
      <c r="O981" s="5"/>
      <c r="P981" s="5"/>
      <c r="Q981" s="5"/>
    </row>
    <row r="982" spans="1:17" ht="30" customHeight="1" x14ac:dyDescent="0.25">
      <c r="A982" s="2">
        <v>4981</v>
      </c>
      <c r="B982" s="3" t="str">
        <f>HYPERLINK("https://www.facebook.com/p/C%C3%B4ng-an-x%C3%A3-Mai-H%E1%BB%8Bch-Huy%E1%BB%87n-Mai-Ch%C3%A2u-H%C3%B2a-B%C3%ACnh-100069078494664/?locale=ko_KR", "Công an xã Mai Hịch tỉnh Hòa Bình")</f>
        <v>Công an xã Mai Hịch tỉnh Hòa Bình</v>
      </c>
      <c r="C982" s="12" t="s">
        <v>228</v>
      </c>
      <c r="D982" s="13" t="s">
        <v>229</v>
      </c>
      <c r="F982" s="5"/>
      <c r="G982" s="5"/>
      <c r="H982" s="5"/>
      <c r="I982" s="2"/>
      <c r="J982" s="2"/>
      <c r="K982" s="2"/>
      <c r="L982" s="2"/>
      <c r="M982" s="2"/>
      <c r="N982" s="5"/>
      <c r="O982" s="5"/>
      <c r="P982" s="5"/>
      <c r="Q982" s="5"/>
    </row>
    <row r="983" spans="1:17" ht="30" customHeight="1" x14ac:dyDescent="0.25">
      <c r="A983" s="2">
        <v>4982</v>
      </c>
      <c r="B983" s="3" t="str">
        <f>HYPERLINK("https://maichau.hoabinh.gov.vn/index.php?option=com_content&amp;view=article&amp;id=204:gi-i-thi-u-ubnd-xa-ba-khan-3&amp;catid=14&amp;Itemid=643&amp;lang=vi", "UBND Ủy ban nhân dân xã Mai Hịch tỉnh Hòa Bình")</f>
        <v>UBND Ủy ban nhân dân xã Mai Hịch tỉnh Hòa Bình</v>
      </c>
      <c r="C983" s="12" t="s">
        <v>228</v>
      </c>
      <c r="F983" s="5"/>
      <c r="G983" s="5"/>
      <c r="H983" s="5"/>
      <c r="I983" s="2"/>
      <c r="J983" s="2"/>
      <c r="K983" s="2"/>
      <c r="L983" s="2"/>
      <c r="M983" s="2"/>
      <c r="N983" s="5"/>
      <c r="O983" s="5"/>
      <c r="P983" s="5"/>
      <c r="Q983" s="5"/>
    </row>
    <row r="984" spans="1:17" ht="30" customHeight="1" x14ac:dyDescent="0.25">
      <c r="A984" s="2">
        <v>4983</v>
      </c>
      <c r="B984" s="1" t="str">
        <f>HYPERLINK("", "Công an xã Pù Pin tỉnh Hòa Bình")</f>
        <v>Công an xã Pù Pin tỉnh Hòa Bình</v>
      </c>
      <c r="C984" s="12" t="s">
        <v>228</v>
      </c>
      <c r="D984" s="13"/>
      <c r="F984" s="5"/>
      <c r="G984" s="5"/>
      <c r="H984" s="5"/>
      <c r="I984" s="2"/>
      <c r="J984" s="2"/>
      <c r="K984" s="2"/>
      <c r="L984" s="2"/>
      <c r="M984" s="2"/>
      <c r="N984" s="5"/>
      <c r="O984" s="5"/>
      <c r="P984" s="5"/>
      <c r="Q984" s="5"/>
    </row>
    <row r="985" spans="1:17" ht="30" customHeight="1" x14ac:dyDescent="0.25">
      <c r="A985" s="2">
        <v>4984</v>
      </c>
      <c r="B985" s="3" t="str">
        <f>HYPERLINK("https://thanhtra.hoabinh.gov.vn/tin-thanh-tra?jtpl=0&amp;force=0&amp;start=25", "UBND Ủy ban nhân dân xã Pù Pin tỉnh Hòa Bình")</f>
        <v>UBND Ủy ban nhân dân xã Pù Pin tỉnh Hòa Bình</v>
      </c>
      <c r="C985" s="12" t="s">
        <v>228</v>
      </c>
      <c r="F985" s="5"/>
      <c r="G985" s="5"/>
      <c r="H985" s="5"/>
      <c r="I985" s="2"/>
      <c r="J985" s="2"/>
      <c r="K985" s="2"/>
      <c r="L985" s="2"/>
      <c r="M985" s="2"/>
      <c r="N985" s="5"/>
      <c r="O985" s="5"/>
      <c r="P985" s="5"/>
      <c r="Q985" s="5"/>
    </row>
    <row r="986" spans="1:17" ht="30" customHeight="1" x14ac:dyDescent="0.25">
      <c r="A986" s="2">
        <v>4985</v>
      </c>
      <c r="B986" s="3" t="s">
        <v>224</v>
      </c>
      <c r="C986" s="14" t="s">
        <v>1</v>
      </c>
      <c r="D986" s="13" t="s">
        <v>229</v>
      </c>
      <c r="F986" s="5"/>
      <c r="G986" s="5"/>
      <c r="H986" s="5"/>
      <c r="I986" s="2"/>
      <c r="J986" s="2"/>
      <c r="K986" s="2"/>
      <c r="L986" s="2"/>
      <c r="M986" s="2"/>
      <c r="N986" s="5"/>
      <c r="O986" s="5"/>
      <c r="P986" s="5"/>
      <c r="Q986" s="5"/>
    </row>
    <row r="987" spans="1:17" ht="30" customHeight="1" x14ac:dyDescent="0.25">
      <c r="A987" s="2">
        <v>4986</v>
      </c>
      <c r="B987" s="3" t="str">
        <f>HYPERLINK("https://www.hoabinh.gov.vn/tin-chi-tiet/-/bai-viet/van-mai-on-nhan-danh-hieu-xa-at-chuan-nong-thon-moi-13790-1218.html", "UBND Ủy ban nhân dân xã Vạn Mai tỉnh Hòa Bình")</f>
        <v>UBND Ủy ban nhân dân xã Vạn Mai tỉnh Hòa Bình</v>
      </c>
      <c r="C987" s="12" t="s">
        <v>228</v>
      </c>
      <c r="F987" s="5"/>
      <c r="G987" s="5"/>
      <c r="H987" s="5"/>
      <c r="I987" s="2"/>
      <c r="J987" s="2"/>
      <c r="K987" s="2"/>
      <c r="L987" s="2"/>
      <c r="M987" s="2"/>
      <c r="N987" s="5"/>
      <c r="O987" s="5"/>
      <c r="P987" s="5"/>
      <c r="Q987" s="5"/>
    </row>
    <row r="988" spans="1:17" ht="30" customHeight="1" x14ac:dyDescent="0.25">
      <c r="A988" s="2">
        <v>4987</v>
      </c>
      <c r="B988" s="1" t="str">
        <f>HYPERLINK("https://www.facebook.com/profile.php?id=100085435997464", "Công an thị trấn Vụ Bản tỉnh Hòa Bình")</f>
        <v>Công an thị trấn Vụ Bản tỉnh Hòa Bình</v>
      </c>
      <c r="C988" s="12" t="s">
        <v>228</v>
      </c>
      <c r="D988" s="13" t="s">
        <v>229</v>
      </c>
      <c r="F988" s="5"/>
      <c r="G988" s="5"/>
      <c r="H988" s="5"/>
      <c r="I988" s="2"/>
      <c r="J988" s="2"/>
      <c r="K988" s="2"/>
      <c r="L988" s="2"/>
      <c r="M988" s="2"/>
      <c r="N988" s="5"/>
      <c r="O988" s="5"/>
      <c r="P988" s="5"/>
      <c r="Q988" s="5"/>
    </row>
    <row r="989" spans="1:17" ht="30" customHeight="1" x14ac:dyDescent="0.25">
      <c r="A989" s="2">
        <v>4988</v>
      </c>
      <c r="B989" s="3" t="str">
        <f>HYPERLINK("https://thitranvuban.hoabinh.gov.vn/", "UBND Ủy ban nhân dân thị trấn Vụ Bản tỉnh Hòa Bình")</f>
        <v>UBND Ủy ban nhân dân thị trấn Vụ Bản tỉnh Hòa Bình</v>
      </c>
      <c r="C989" s="12" t="s">
        <v>228</v>
      </c>
      <c r="F989" s="5"/>
      <c r="G989" s="5"/>
      <c r="H989" s="5"/>
      <c r="I989" s="2"/>
      <c r="J989" s="2"/>
      <c r="K989" s="2"/>
      <c r="L989" s="2"/>
      <c r="M989" s="2"/>
      <c r="N989" s="5"/>
      <c r="O989" s="5"/>
      <c r="P989" s="5"/>
      <c r="Q989" s="5"/>
    </row>
    <row r="990" spans="1:17" ht="30" customHeight="1" x14ac:dyDescent="0.25">
      <c r="A990" s="2">
        <v>4989</v>
      </c>
      <c r="B990" s="3" t="str">
        <f>HYPERLINK("https://www.facebook.com/Conganxaquyhoa/", "Công an xã Quý Hòa tỉnh Hòa Bình")</f>
        <v>Công an xã Quý Hòa tỉnh Hòa Bình</v>
      </c>
      <c r="C990" s="12" t="s">
        <v>228</v>
      </c>
      <c r="D990" s="13" t="s">
        <v>229</v>
      </c>
      <c r="F990" s="5"/>
      <c r="G990" s="5"/>
      <c r="H990" s="5"/>
      <c r="I990" s="2"/>
      <c r="J990" s="2"/>
      <c r="K990" s="2"/>
      <c r="L990" s="2"/>
      <c r="M990" s="2"/>
      <c r="N990" s="5"/>
      <c r="O990" s="5"/>
      <c r="P990" s="5"/>
      <c r="Q990" s="5"/>
    </row>
    <row r="991" spans="1:17" ht="30" customHeight="1" x14ac:dyDescent="0.25">
      <c r="A991" s="2">
        <v>4990</v>
      </c>
      <c r="B991" s="3" t="str">
        <f>HYPERLINK("https://xaquyhoa.hoabinh.gov.vn/", "UBND Ủy ban nhân dân xã Quý Hòa tỉnh Hòa Bình")</f>
        <v>UBND Ủy ban nhân dân xã Quý Hòa tỉnh Hòa Bình</v>
      </c>
      <c r="C991" s="12" t="s">
        <v>228</v>
      </c>
      <c r="F991" s="5"/>
      <c r="G991" s="5"/>
      <c r="H991" s="5"/>
      <c r="I991" s="2"/>
      <c r="J991" s="2"/>
      <c r="K991" s="2"/>
      <c r="L991" s="2"/>
      <c r="M991" s="2"/>
      <c r="N991" s="5"/>
      <c r="O991" s="5"/>
      <c r="P991" s="5"/>
      <c r="Q991" s="5"/>
    </row>
    <row r="992" spans="1:17" ht="30" customHeight="1" x14ac:dyDescent="0.25">
      <c r="A992" s="2">
        <v>4991</v>
      </c>
      <c r="B992" s="3" t="str">
        <f>HYPERLINK("https://www.facebook.com/reel/2808854929414082/", "Công an xã Miền Đồi tỉnh Hòa Bình")</f>
        <v>Công an xã Miền Đồi tỉnh Hòa Bình</v>
      </c>
      <c r="C992" s="12" t="s">
        <v>228</v>
      </c>
      <c r="D992" s="13" t="s">
        <v>229</v>
      </c>
      <c r="F992" s="5"/>
      <c r="G992" s="5"/>
      <c r="H992" s="5"/>
      <c r="I992" s="2"/>
      <c r="J992" s="2"/>
      <c r="K992" s="2"/>
      <c r="L992" s="2"/>
      <c r="M992" s="2"/>
      <c r="N992" s="5"/>
      <c r="O992" s="5"/>
      <c r="P992" s="5"/>
      <c r="Q992" s="5"/>
    </row>
    <row r="993" spans="1:17" ht="30" customHeight="1" x14ac:dyDescent="0.25">
      <c r="A993" s="2">
        <v>4992</v>
      </c>
      <c r="B993" s="3" t="str">
        <f>HYPERLINK("https://lacson.hoabinh.gov.vn/index.php/an-ninh-qu-c-phong/12366-kia-m-tra-ca-i-ca-ch-ha-nh-cha-nh-ca-ng-cha-c-ca-ng-va-n-m-2023-ta-i-a-y-ban-nha-n-da-n-xa-mia-n-a-i", "UBND Ủy ban nhân dân xã Miền Đồi tỉnh Hòa Bình")</f>
        <v>UBND Ủy ban nhân dân xã Miền Đồi tỉnh Hòa Bình</v>
      </c>
      <c r="C993" s="12" t="s">
        <v>228</v>
      </c>
      <c r="F993" s="5"/>
      <c r="G993" s="5"/>
      <c r="H993" s="5"/>
      <c r="I993" s="2"/>
      <c r="J993" s="2"/>
      <c r="K993" s="2"/>
      <c r="L993" s="2"/>
      <c r="M993" s="2"/>
      <c r="N993" s="5"/>
      <c r="O993" s="5"/>
      <c r="P993" s="5"/>
      <c r="Q993" s="5"/>
    </row>
    <row r="994" spans="1:17" ht="30" customHeight="1" x14ac:dyDescent="0.25">
      <c r="A994" s="2">
        <v>4993</v>
      </c>
      <c r="B994" s="3" t="str">
        <f>HYPERLINK("https://www.facebook.com/p/C%C3%B4ng-an-x%C3%A3-M%E1%BB%B9-Th%C3%A0nh-L%E1%BA%A1c-S%C6%A1n-Ho%C3%A0-B%C3%ACnh-100064870354711/", "Công an xã Mỹ Thành tỉnh Hòa Bình")</f>
        <v>Công an xã Mỹ Thành tỉnh Hòa Bình</v>
      </c>
      <c r="C994" s="12" t="s">
        <v>228</v>
      </c>
      <c r="D994" s="13" t="s">
        <v>229</v>
      </c>
      <c r="F994" s="5"/>
      <c r="G994" s="5"/>
      <c r="H994" s="5"/>
      <c r="I994" s="2"/>
      <c r="J994" s="2"/>
      <c r="K994" s="2"/>
      <c r="L994" s="2"/>
      <c r="M994" s="2"/>
      <c r="N994" s="5"/>
      <c r="O994" s="5"/>
      <c r="P994" s="5"/>
      <c r="Q994" s="5"/>
    </row>
    <row r="995" spans="1:17" ht="30" customHeight="1" x14ac:dyDescent="0.25">
      <c r="A995" s="2">
        <v>4994</v>
      </c>
      <c r="B995" s="3" t="str">
        <f>HYPERLINK("https://xamythanh.hoabinh.gov.vn/", "UBND Ủy ban nhân dân xã Mỹ Thành tỉnh Hòa Bình")</f>
        <v>UBND Ủy ban nhân dân xã Mỹ Thành tỉnh Hòa Bình</v>
      </c>
      <c r="C995" s="12" t="s">
        <v>228</v>
      </c>
      <c r="F995" s="5"/>
      <c r="G995" s="5"/>
      <c r="H995" s="5"/>
      <c r="I995" s="2"/>
      <c r="J995" s="2"/>
      <c r="K995" s="2"/>
      <c r="L995" s="2"/>
      <c r="M995" s="2"/>
      <c r="N995" s="5"/>
      <c r="O995" s="5"/>
      <c r="P995" s="5"/>
      <c r="Q995" s="5"/>
    </row>
    <row r="996" spans="1:17" ht="30" customHeight="1" x14ac:dyDescent="0.25">
      <c r="A996" s="2">
        <v>4995</v>
      </c>
      <c r="B996" s="3" t="str">
        <f>HYPERLINK("https://www.facebook.com/p/C%C3%B4ng-an-x%C3%A3-Tu%C3%A2n-%C4%90%E1%BA%A1o-100069871560787/", "Công an xã Tuân Đạo tỉnh Hòa Bình")</f>
        <v>Công an xã Tuân Đạo tỉnh Hòa Bình</v>
      </c>
      <c r="C996" s="12" t="s">
        <v>228</v>
      </c>
      <c r="D996" s="13" t="s">
        <v>229</v>
      </c>
      <c r="F996" s="5"/>
      <c r="G996" s="5"/>
      <c r="H996" s="5"/>
      <c r="I996" s="2"/>
      <c r="J996" s="2"/>
      <c r="K996" s="2"/>
      <c r="L996" s="2"/>
      <c r="M996" s="2"/>
      <c r="N996" s="5"/>
      <c r="O996" s="5"/>
      <c r="P996" s="5"/>
      <c r="Q996" s="5"/>
    </row>
    <row r="997" spans="1:17" ht="30" customHeight="1" x14ac:dyDescent="0.25">
      <c r="A997" s="2">
        <v>4996</v>
      </c>
      <c r="B997" s="3" t="str">
        <f>HYPERLINK("https://xatuandao.hoabinh.gov.vn/", "UBND Ủy ban nhân dân xã Tuân Đạo tỉnh Hòa Bình")</f>
        <v>UBND Ủy ban nhân dân xã Tuân Đạo tỉnh Hòa Bình</v>
      </c>
      <c r="C997" s="12" t="s">
        <v>228</v>
      </c>
      <c r="F997" s="5"/>
      <c r="G997" s="5"/>
      <c r="H997" s="5"/>
      <c r="I997" s="2"/>
      <c r="J997" s="2"/>
      <c r="K997" s="2"/>
      <c r="L997" s="2"/>
      <c r="M997" s="2"/>
      <c r="N997" s="5"/>
      <c r="O997" s="5"/>
      <c r="P997" s="5"/>
      <c r="Q997" s="5"/>
    </row>
    <row r="998" spans="1:17" ht="30" customHeight="1" x14ac:dyDescent="0.25">
      <c r="A998" s="2">
        <v>4997</v>
      </c>
      <c r="B998" s="3" t="s">
        <v>225</v>
      </c>
      <c r="C998" s="14" t="s">
        <v>1</v>
      </c>
      <c r="D998" s="13" t="s">
        <v>229</v>
      </c>
      <c r="F998" s="5"/>
      <c r="G998" s="5"/>
      <c r="H998" s="5"/>
      <c r="I998" s="2"/>
      <c r="J998" s="2"/>
      <c r="K998" s="2"/>
      <c r="L998" s="2"/>
      <c r="M998" s="2"/>
      <c r="N998" s="5"/>
      <c r="O998" s="5"/>
      <c r="P998" s="5"/>
      <c r="Q998" s="5"/>
    </row>
    <row r="999" spans="1:17" ht="30" customHeight="1" x14ac:dyDescent="0.25">
      <c r="A999" s="2">
        <v>4998</v>
      </c>
      <c r="B999" s="3" t="str">
        <f>HYPERLINK("https://xavannghia.hoabinh.gov.vn/", "UBND Ủy ban nhân dân xã Văn Nghĩa tỉnh Hòa Bình")</f>
        <v>UBND Ủy ban nhân dân xã Văn Nghĩa tỉnh Hòa Bình</v>
      </c>
      <c r="C999" s="12" t="s">
        <v>228</v>
      </c>
      <c r="F999" s="5"/>
      <c r="G999" s="5"/>
      <c r="H999" s="5"/>
      <c r="I999" s="2"/>
      <c r="J999" s="2"/>
      <c r="K999" s="2"/>
      <c r="L999" s="2"/>
      <c r="M999" s="2"/>
      <c r="N999" s="5"/>
      <c r="O999" s="5"/>
      <c r="P999" s="5"/>
      <c r="Q999" s="5"/>
    </row>
    <row r="1000" spans="1:17" ht="30" customHeight="1" x14ac:dyDescent="0.25">
      <c r="A1000" s="2">
        <v>4999</v>
      </c>
      <c r="B1000" s="3" t="str">
        <f>HYPERLINK("https://www.facebook.com/p/C%C3%B4ng-an-x%C3%A3-V%C4%83n-S%C6%A1n-L%E1%BA%A1c-S%C6%A1n-100069817665622/", "Công an xã Văn Sơn tỉnh Hòa Bình")</f>
        <v>Công an xã Văn Sơn tỉnh Hòa Bình</v>
      </c>
      <c r="C1000" s="12" t="s">
        <v>228</v>
      </c>
      <c r="D1000" s="13"/>
      <c r="F1000" s="5"/>
      <c r="G1000" s="5"/>
      <c r="H1000" s="5"/>
      <c r="I1000" s="2"/>
      <c r="J1000" s="2"/>
      <c r="K1000" s="2"/>
      <c r="L1000" s="2"/>
      <c r="M1000" s="2"/>
      <c r="N1000" s="5"/>
      <c r="O1000" s="5"/>
      <c r="P1000" s="5"/>
      <c r="Q1000" s="5"/>
    </row>
    <row r="1001" spans="1:17" ht="30" customHeight="1" x14ac:dyDescent="0.25">
      <c r="A1001" s="2">
        <v>5000</v>
      </c>
      <c r="B1001" s="3" t="s">
        <v>226</v>
      </c>
      <c r="C1001" s="14" t="s">
        <v>1</v>
      </c>
      <c r="F1001" s="5"/>
      <c r="G1001" s="5"/>
      <c r="H1001" s="5"/>
      <c r="I1001" s="2"/>
      <c r="J1001" s="2"/>
      <c r="K1001" s="2"/>
      <c r="L1001" s="2"/>
      <c r="M1001" s="2"/>
      <c r="N1001" s="5"/>
      <c r="O1001" s="5"/>
      <c r="P1001" s="5"/>
      <c r="Q1001" s="5"/>
    </row>
  </sheetData>
  <hyperlinks>
    <hyperlink ref="D998" r:id="rId1" display="https://www.facebook.com/profile.php?id=100067800954709"/>
    <hyperlink ref="D996" r:id="rId2" display="https://www.facebook.com/profile.php?id=100069871560787"/>
    <hyperlink ref="D994" r:id="rId3" display="https://www.facebook.com/profile.php?id=100064870354711"/>
    <hyperlink ref="D992" r:id="rId4" display="https://www.facebook.com/profile.php?id=100059202699188"/>
    <hyperlink ref="D990" r:id="rId5" display="https://www.facebook.com/profile.php?id=100069226879018"/>
    <hyperlink ref="D988" r:id="rId6" display="https://www.facebook.com/profile.php?id=100085435997464"/>
    <hyperlink ref="D986" r:id="rId7" display="https://www.facebook.com/profile.php?id=100067747776271"/>
    <hyperlink ref="D982" r:id="rId8" display="https://www.facebook.com/profile.php?id=100069078494664"/>
    <hyperlink ref="D978" r:id="rId9" display="https://www.facebook.com/conganxamaiha"/>
    <hyperlink ref="D976" r:id="rId10" display="https://www.facebook.com/profile.php?id=100069284106756"/>
    <hyperlink ref="D972" r:id="rId11" display="https://www.facebook.com/profile.php?id=100077426923813"/>
    <hyperlink ref="D962" r:id="rId12" display="https://www.facebook.com/profile.php?id=100066573889335"/>
    <hyperlink ref="D960" r:id="rId13" display="https://www.facebook.com/profile.php?id=100083309446261"/>
    <hyperlink ref="D956" r:id="rId14" display="https://www.facebook.com/conganxatansondoluongnghean"/>
    <hyperlink ref="D952" r:id="rId15" display="https://www.facebook.com/conganxahangkiahuyenmaichau"/>
    <hyperlink ref="D950" r:id="rId16" display="https://www.facebook.com/conganxapaco"/>
    <hyperlink ref="D944" r:id="rId17" display="https://www.facebook.com/conganthitranmchb"/>
    <hyperlink ref="D934" r:id="rId18" display="https://www.facebook.com/profile.php?id=100067084720761"/>
    <hyperlink ref="D920" r:id="rId19" display="https://www.facebook.com/conganxathanhhoi"/>
    <hyperlink ref="D908" r:id="rId20" display="https://www.facebook.com/profile.php?id=100080940760679"/>
    <hyperlink ref="D890" r:id="rId21" display="https://www.facebook.com/profile.php?id=100073524621443"/>
    <hyperlink ref="D888" r:id="rId22" display="https://www.facebook.com/profile.php?id=61553029054638"/>
    <hyperlink ref="D886" r:id="rId23" display="https://www.facebook.com/profile.php?id=100066840728781"/>
    <hyperlink ref="D882" r:id="rId24" display="https://www.facebook.com/profile.php?id=100066519734454"/>
    <hyperlink ref="D876" r:id="rId25" display="https://www.facebook.com/caxthuphong28"/>
    <hyperlink ref="D874" r:id="rId26" display="https://www.facebook.com/profile.php?id=100066867841920"/>
    <hyperlink ref="D872" r:id="rId27" display="https://www.facebook.com/profile.php?id=61550940908604"/>
    <hyperlink ref="D870" r:id="rId28" display="https://www.facebook.com/profile.php?id=100066437545770"/>
    <hyperlink ref="D868" r:id="rId29" display="https://www.facebook.com/profile.php?id=100066834031540"/>
    <hyperlink ref="D866" r:id="rId30" display="https://www.facebook.com/profile.php?id=100065125834392"/>
    <hyperlink ref="D862" r:id="rId31" display="https://www.facebook.com/profile.php?id=100065498379369"/>
    <hyperlink ref="D860" r:id="rId32" display="https://www.facebook.com/profile.php?id=100064768243165"/>
    <hyperlink ref="D856" r:id="rId33" display="https://www.facebook.com/profile.php?id=100068525580828"/>
    <hyperlink ref="D842" r:id="rId34" display="https://www.facebook.com/profile.php?id=100070693235318"/>
    <hyperlink ref="D836" r:id="rId35" display="https://www.facebook.com/Vinhdong05026"/>
    <hyperlink ref="D830" r:id="rId36" display="https://www.facebook.com/profile.php?id=100067699846633"/>
    <hyperlink ref="D828" r:id="rId37" display="https://www.facebook.com/conganchinhquy"/>
    <hyperlink ref="D826" r:id="rId38" display="https://www.facebook.com/Conganxavinhtien"/>
    <hyperlink ref="D822" r:id="rId39" display="https://www.facebook.com/profile.php?id=100065380333297"/>
    <hyperlink ref="D820" r:id="rId40" display="https://www.facebook.com/profile.php?id=100063821294715"/>
    <hyperlink ref="D818" r:id="rId41" display="https://www.facebook.com/profile.php?id=100065135356201"/>
    <hyperlink ref="D816" r:id="rId42" display="https://www.facebook.com/profile.php?id=100071659052865"/>
    <hyperlink ref="D814" r:id="rId43" display="https://www.facebook.com/profile.php?id=100066694877147"/>
    <hyperlink ref="D812" r:id="rId44" display="https://www.facebook.com/profile.php?id=100064830018613"/>
    <hyperlink ref="D804" r:id="rId45" display="https://www.facebook.com/profile.php?id=61550690446413"/>
    <hyperlink ref="D800" r:id="rId46" display="https://www.facebook.com/profile.php?id=100083773418462"/>
    <hyperlink ref="D796" r:id="rId47" display="https://www.facebook.com/profile.php?id=100069119563743"/>
    <hyperlink ref="D790" r:id="rId48" display="https://www.facebook.com/profile.php?id=100072091316213"/>
    <hyperlink ref="D786" r:id="rId49" display="https://www.facebook.com/profile.php?id=100078647356743"/>
    <hyperlink ref="D782" r:id="rId50" display="https://www.facebook.com/profile.php?id=100071356521502"/>
    <hyperlink ref="D778" r:id="rId51" display="https://www.facebook.com/profile.php?id=100066706950940"/>
    <hyperlink ref="D776" r:id="rId52" display="https://www.facebook.com/profile.php?id=100034819675920"/>
    <hyperlink ref="D770" r:id="rId53" display="https://www.facebook.com/profile.php?id=100069019728537"/>
    <hyperlink ref="D758" r:id="rId54" display="https://www.facebook.com/profile.php?id=100063515442484"/>
    <hyperlink ref="D754" r:id="rId55" display="https://www.facebook.com/profile.php?id=100072332965306"/>
    <hyperlink ref="D750" r:id="rId56" display="https://www.facebook.com/profile.php?id=100066378258657"/>
    <hyperlink ref="D748" r:id="rId57" display="https://www.facebook.com/profile.php?id=100066961089770"/>
    <hyperlink ref="D746" r:id="rId58" display="https://www.facebook.com/profile.php?id=100067664864839"/>
    <hyperlink ref="D744" r:id="rId59" display="https://www.facebook.com/XaPhiHung0853504567"/>
    <hyperlink ref="D742" r:id="rId60" display="https://www.facebook.com/profile.php?id=100070868718652"/>
    <hyperlink ref="D740" r:id="rId61" display="https://www.facebook.com/profile.php?id=100069019728537"/>
    <hyperlink ref="D738" r:id="rId62" display="https://www.facebook.com/profile.php?id=100070713225531"/>
    <hyperlink ref="D736" r:id="rId63" display="https://www.facebook.com/profile.php?id=100066494625962"/>
    <hyperlink ref="D732" r:id="rId64" display="https://www.facebook.com/profile.php?id=100066795107108"/>
    <hyperlink ref="D730" r:id="rId65" display="https://www.facebook.com/conganxadoanket"/>
    <hyperlink ref="D728" r:id="rId66" display="https://www.facebook.com/profile.php?id=100081779834090"/>
    <hyperlink ref="D726" r:id="rId67" display="https://www.facebook.com/caxdongchumhuyendabac"/>
    <hyperlink ref="D724" r:id="rId68" display="https://www.facebook.com/profile.php?id=61554876114822"/>
    <hyperlink ref="D722" r:id="rId69" display="https://www.facebook.com/dabac.caxmuongchieng"/>
    <hyperlink ref="D718" r:id="rId70" display="https://www.facebook.com/profile.php?id=100066761183395"/>
    <hyperlink ref="D712" r:id="rId71" display="https://www.facebook.com/profile.php?id=100064551649842"/>
    <hyperlink ref="D710" r:id="rId72" display="https://www.facebook.com/profile.php?id=100083478165613"/>
    <hyperlink ref="D704" r:id="rId73" display="https://www.facebook.com/profile.php?id=100083271636253"/>
    <hyperlink ref="D702" r:id="rId74" display="https://www.facebook.com/profile.php?id=100070152248253"/>
    <hyperlink ref="D698" r:id="rId75" display="https://www.facebook.com/profile.php?id=61550608622734"/>
    <hyperlink ref="D690" r:id="rId76" display="https://www.facebook.com/profile.php?id=100076493200543"/>
    <hyperlink ref="D688" r:id="rId77" display="https://www.facebook.com/profile.php?id=61550130226932"/>
    <hyperlink ref="D686" r:id="rId78" display="https://www.facebook.com/profile.php?id=100095030053482"/>
    <hyperlink ref="D684" r:id="rId79" display="https://www.facebook.com/profile.php?id=100071089855612"/>
    <hyperlink ref="D680" r:id="rId80" display="https://www.facebook.com/conganxadaiminh"/>
    <hyperlink ref="D678" r:id="rId81" display="https://www.facebook.com/profile.php?id=100076241621831"/>
    <hyperlink ref="D676" r:id="rId82" display="https://www.facebook.com/conganxahanda"/>
    <hyperlink ref="D674" r:id="rId83" display="https://www.facebook.com/profile.php?id=100065746200730"/>
    <hyperlink ref="D672" r:id="rId84" display="https://www.facebook.com/YenBinhxaAnhHung"/>
    <hyperlink ref="D670" r:id="rId85" display="https://www.facebook.com/conganxavinhkien"/>
    <hyperlink ref="D668" r:id="rId86" display="https://www.facebook.com/profile.php?id=100066724740859"/>
    <hyperlink ref="D666" r:id="rId87" display="https://www.facebook.com/conganxavulinh"/>
    <hyperlink ref="D664" r:id="rId88" display="https://www.facebook.com/profile.php?id=100066350333204"/>
    <hyperlink ref="D658" r:id="rId89" display="https://www.facebook.com/conganxayenthanh"/>
    <hyperlink ref="D656" r:id="rId90" display="https://www.facebook.com/camanyenbinh"/>
    <hyperlink ref="D654" r:id="rId91" display="https://www.facebook.com/profile.php?id=100068917864254"/>
    <hyperlink ref="D652" r:id="rId92" display="https://www.facebook.com/conganxaxuanlai"/>
    <hyperlink ref="D650" r:id="rId93" display="https://www.facebook.com/profile.php?id=100068203065659"/>
    <hyperlink ref="D648" r:id="rId94" display="https://www.facebook.com/ConganxaBaoAi"/>
    <hyperlink ref="D646" r:id="rId95" display="https://www.facebook.com/profile.php?id=100066342593821"/>
    <hyperlink ref="D644" r:id="rId96" display="https://www.facebook.com/profile.php?id=100066371632719"/>
    <hyperlink ref="D642" r:id="rId97" display="https://www.facebook.com/conganxangocchan"/>
    <hyperlink ref="D640" r:id="rId98" display="https://www.facebook.com/conganxacamnhan"/>
    <hyperlink ref="D636" r:id="rId99" display="https://www.facebook.com/profile.php?id=100083323597819"/>
    <hyperlink ref="D634" r:id="rId100" display="https://www.facebook.com/cattthacba"/>
    <hyperlink ref="D632" r:id="rId101" display="https://www.facebook.com/profile.php?id=100066717932065"/>
    <hyperlink ref="D628" r:id="rId102" display="https://www.facebook.com/profile.php?id=100086253680236"/>
    <hyperlink ref="D626" r:id="rId103" display="https://www.facebook.com/profile.php?id=100078644460394"/>
    <hyperlink ref="D624" r:id="rId104" display="https://www.facebook.com/CAXTBL"/>
    <hyperlink ref="D620" r:id="rId105" display="https://www.facebook.com/profile.php?id=100077164596170"/>
    <hyperlink ref="D618" r:id="rId106" display="https://www.facebook.com/profile.php?id=100067071990063"/>
    <hyperlink ref="D616" r:id="rId107" display="https://www.facebook.com/profile.php?id=100063712560146"/>
    <hyperlink ref="D614" r:id="rId108" display="https://www.facebook.com/profile.php?id=100069238044953"/>
    <hyperlink ref="D612" r:id="rId109" display="https://www.facebook.com/profile.php?id=100072112368916"/>
    <hyperlink ref="D610" r:id="rId110" display="https://www.facebook.com/profile.php?id=100066397820746"/>
    <hyperlink ref="D608" r:id="rId111" display="https://www.facebook.com/profile.php?id=61554143981137"/>
    <hyperlink ref="D606" r:id="rId112" display="https://www.facebook.com/profile.php?id=100065484159318"/>
    <hyperlink ref="D604" r:id="rId113" display="https://www.facebook.com/nghialoonline"/>
    <hyperlink ref="D600" r:id="rId114" display="https://www.facebook.com/bavandang89"/>
    <hyperlink ref="D598" r:id="rId115" display="https://www.facebook.com/caxnghiason"/>
    <hyperlink ref="D596" r:id="rId116" display="https://www.facebook.com/caxphunham"/>
    <hyperlink ref="D594" r:id="rId117" display="https://www.facebook.com/profile.php?id=100066937744237"/>
    <hyperlink ref="D592" r:id="rId118" display="https://www.facebook.com/conganxasuoigiang"/>
    <hyperlink ref="D590" r:id="rId119" display="https://www.facebook.com/profile.php?id=100065127745728"/>
    <hyperlink ref="D588" r:id="rId120" display="https://www.facebook.com/CAXSONLUONG"/>
    <hyperlink ref="D586" r:id="rId121" display="https://www.facebook.com/profile.php?id=100068015739935"/>
    <hyperlink ref="D584" r:id="rId122" display="https://www.facebook.com/profile.php?id=100065603675200"/>
    <hyperlink ref="D582" r:id="rId123" display="https://www.facebook.com/profile.php?id=100065727450163"/>
    <hyperlink ref="D580" r:id="rId124" display="https://www.facebook.com/profile.php?id=100065164644540"/>
    <hyperlink ref="D578" r:id="rId125" display="https://www.facebook.com/conganxagiahoi"/>
    <hyperlink ref="D576" r:id="rId126" display="https://www.facebook.com/profile.php?id=100072205605375"/>
    <hyperlink ref="D574" r:id="rId127" display="https://www.facebook.com/profile.php?id=100069240818382"/>
    <hyperlink ref="D572" r:id="rId128" display="https://www.facebook.com/profile.php?id=100065358195285"/>
    <hyperlink ref="D568" r:id="rId129" display="https://www.facebook.com/profile.php?id=100065126425644"/>
    <hyperlink ref="D566" r:id="rId130" display="https://www.facebook.com/profile.php?id=100065415912701"/>
    <hyperlink ref="D564" r:id="rId131" display="https://www.facebook.com/profile.php?id=100067510991092"/>
    <hyperlink ref="D562" r:id="rId132" display="https://www.facebook.com/profile.php?id=100066739634265"/>
    <hyperlink ref="D560" r:id="rId133" display="https://www.facebook.com/profile.php?id=100081421203771"/>
    <hyperlink ref="D558" r:id="rId134" display="https://www.facebook.com/profile.php?id=100066572415516"/>
    <hyperlink ref="D554" r:id="rId135" display="https://www.facebook.com/profile.php?id=100065454941183"/>
    <hyperlink ref="D552" r:id="rId136" display="https://www.facebook.com/profile.php?id=100065190623277"/>
    <hyperlink ref="D550" r:id="rId137" display="https://www.facebook.com/profile.php?id=100065304047524"/>
    <hyperlink ref="D546" r:id="rId138" display="https://www.facebook.com/profile.php?id=100065216691828"/>
    <hyperlink ref="D544" r:id="rId139" display="https://www.facebook.com/profile.php?id=100065567826854"/>
    <hyperlink ref="D542" r:id="rId140" display="https://www.facebook.com/caxvanhoi"/>
    <hyperlink ref="D540" r:id="rId141" display="https://www.facebook.com/profile.php?id=100065141097044"/>
    <hyperlink ref="D538" r:id="rId142" display="https://www.facebook.com/profile.php?id=100081934204653"/>
    <hyperlink ref="D536" r:id="rId143" display="https://www.facebook.com/profile.php?id=100065746200730"/>
    <hyperlink ref="D534" r:id="rId144" display="https://www.facebook.com/caxhongca.yenbai"/>
    <hyperlink ref="D532" r:id="rId145" display="https://www.facebook.com/profile.php?id=100066506661701"/>
    <hyperlink ref="D530" r:id="rId146" display="https://www.facebook.com/profile.php?id=100066765544992"/>
    <hyperlink ref="D528" r:id="rId147" display="https://www.facebook.com/profile.php?id=100066816396319"/>
    <hyperlink ref="D526" r:id="rId148" display="https://www.facebook.com/profile.php?id=100066662837862"/>
    <hyperlink ref="D524" r:id="rId149" display="https://www.facebook.com/profile.php?id=100063708079827"/>
    <hyperlink ref="D522" r:id="rId150" display="https://www.facebook.com/profile.php?id=100067415485759"/>
    <hyperlink ref="D520" r:id="rId151" display="https://www.facebook.com/profile.php?id=100069287116001"/>
    <hyperlink ref="D516" r:id="rId152" display="https://www.facebook.com/profile.php?id=100064255713071"/>
    <hyperlink ref="D514" r:id="rId153" display="https://www.facebook.com/ConganxaQuyMong"/>
    <hyperlink ref="D512" r:id="rId154" display="https://www.facebook.com/profile.php?id=100066506661701"/>
    <hyperlink ref="D510" r:id="rId155" display="https://www.facebook.com/profile.php?id=100067137930694"/>
    <hyperlink ref="D508" r:id="rId156" display="https://www.facebook.com/profile.php?id=100066803736834"/>
    <hyperlink ref="D506" r:id="rId157" display="https://www.facebook.com/CAXDaoThinh"/>
    <hyperlink ref="D504" r:id="rId158" display="https://www.facebook.com/profile.php?id=100065562728189"/>
    <hyperlink ref="D502" r:id="rId159" display="https://www.facebook.com/profile.php?id=100075691585007"/>
    <hyperlink ref="D500" r:id="rId160" display="https://www.facebook.com/profile.php?id=100065222575093"/>
    <hyperlink ref="D498" r:id="rId161" display="https://www.facebook.com/profile.php?id=100070974180429"/>
    <hyperlink ref="D496" r:id="rId162" display="https://www.facebook.com/profile.php?id=61550486052344"/>
    <hyperlink ref="D494" r:id="rId163" display="https://www.facebook.com/profile.php?id=100069729660414"/>
    <hyperlink ref="D492" r:id="rId164" display="https://www.facebook.com/profile.php?id=100066718624229"/>
    <hyperlink ref="D490" r:id="rId165" display="https://www.facebook.com/conganlapantan"/>
    <hyperlink ref="D488" r:id="rId166" display="https://www.facebook.com/CAXCaoPha.NhungChienBinhSuongMu"/>
    <hyperlink ref="D486" r:id="rId167" display="https://www.facebook.com/profile.php?id=100068615515824"/>
    <hyperlink ref="D484" r:id="rId168" display="https://www.facebook.com/profile.php?id=100066820862506"/>
    <hyperlink ref="D482" r:id="rId169" display="https://www.facebook.com/ANTTCheCuNha"/>
    <hyperlink ref="D480" r:id="rId170" display="https://www.facebook.com/profile.php?id=100072349343630"/>
    <hyperlink ref="D478" r:id="rId171" display="https://www.facebook.com/profile.php?id=100066494544007"/>
    <hyperlink ref="D476" r:id="rId172" display="https://www.facebook.com/CaxNamCo"/>
    <hyperlink ref="D474" r:id="rId173" display="https://www.facebook.com/profile.php?id=100065304047524"/>
    <hyperlink ref="D472" r:id="rId174" display="https://www.facebook.com/profile.php?id=100071761345404"/>
    <hyperlink ref="D470" r:id="rId175" display="https://www.facebook.com/anttnahau"/>
    <hyperlink ref="D468" r:id="rId176" display="https://www.facebook.com/profile.php?id=100067114457792"/>
    <hyperlink ref="D466" r:id="rId177" display="https://www.facebook.com/profile.php?id=100066500598617"/>
    <hyperlink ref="D462" r:id="rId178" display="https://www.facebook.com/profile.php?id=100091656182605"/>
    <hyperlink ref="D460" r:id="rId179" display="https://www.facebook.com/profile.php?id=100063908656283"/>
    <hyperlink ref="D458" r:id="rId180" display="https://www.facebook.com/profile.php?id=100067181054875"/>
    <hyperlink ref="D454" r:id="rId181" display="https://www.facebook.com/profile.php?id=100067459802970"/>
    <hyperlink ref="D452" r:id="rId182" display="https://www.facebook.com/profile.php?id=100067039801409"/>
    <hyperlink ref="D450" r:id="rId183" display="https://www.facebook.com/profile.php?id=100067222602581"/>
    <hyperlink ref="D448" r:id="rId184" display="https://www.facebook.com/profile.php?id=100066931326370"/>
    <hyperlink ref="D442" r:id="rId185" display="https://www.facebook.com/profile.php?id=100066508220191"/>
    <hyperlink ref="D440" r:id="rId186" display="https://www.facebook.com/profile.php?id=100079781594993"/>
    <hyperlink ref="D438" r:id="rId187" display="https://www.facebook.com/profile.php?id=100069042045492"/>
    <hyperlink ref="D436" r:id="rId188" display="https://www.facebook.com/profile.php?id=100067354836708"/>
    <hyperlink ref="D434" r:id="rId189" display="https://www.facebook.com/profile.php?id=100066808790766"/>
    <hyperlink ref="D432" r:id="rId190" display="https://www.facebook.com/profile.php?id=100066808736904"/>
    <hyperlink ref="D430" r:id="rId191" display="https://www.facebook.com/profile.php?id=100066478945818"/>
    <hyperlink ref="D428" r:id="rId192" display="https://www.facebook.com/profile.php?id=100084809760507"/>
    <hyperlink ref="D426" r:id="rId193" display="https://www.facebook.com/chauquehavanyenyenbai"/>
    <hyperlink ref="D424" r:id="rId194" display="https://www.facebook.com/profile.php?id=100066967336087"/>
    <hyperlink ref="D422" r:id="rId195" display="https://www.facebook.com/profile.php?id=100090915102022"/>
    <hyperlink ref="D420" r:id="rId196" display="https://www.facebook.com/profile.php?id=61550569836498"/>
    <hyperlink ref="D418" r:id="rId197" display="https://www.facebook.com/profile.php?id=100031786790979"/>
    <hyperlink ref="D412" r:id="rId198" display="https://www.facebook.com/profile.php?id=100061615260067"/>
    <hyperlink ref="D410" r:id="rId199" display="https://www.facebook.com/profile.php?id=100069231030693"/>
    <hyperlink ref="D408" r:id="rId200" display="https://www.facebook.com/profile.php?id=100069220479532"/>
    <hyperlink ref="D406" r:id="rId201" display="https://www.facebook.com/profile.php?id=100063708079827"/>
    <hyperlink ref="D404" r:id="rId202" display="https://www.facebook.com/profile.php?id=100063494855130"/>
    <hyperlink ref="D402" r:id="rId203" display="https://www.facebook.com/profile.php?id=100066235015891"/>
    <hyperlink ref="D400" r:id="rId204" display="https://www.facebook.com/profile.php?id=100082247046120"/>
    <hyperlink ref="D398" r:id="rId205" display="https://www.facebook.com/profile.php?id=100067585740322"/>
    <hyperlink ref="D396" r:id="rId206" display="https://www.facebook.com/profile.php?id=61553637801280"/>
    <hyperlink ref="D394" r:id="rId207" display="https://www.facebook.com/profile.php?id=100069065312324"/>
    <hyperlink ref="D392" r:id="rId208" display="https://www.facebook.com/profile.php?id=61552052726543"/>
    <hyperlink ref="D390" r:id="rId209" display="https://www.facebook.com/profile.php?id=100082027956093"/>
    <hyperlink ref="D388" r:id="rId210" display="https://www.facebook.com/profile.php?id=100077085235497"/>
    <hyperlink ref="D386" r:id="rId211" display="https://www.facebook.com/profile.php?id=100082672755605"/>
    <hyperlink ref="D384" r:id="rId212" display="https://www.facebook.com/profile.php?id=100079038847549"/>
    <hyperlink ref="D382" r:id="rId213" display="https://www.facebook.com/profile.php?id=100076190632763"/>
    <hyperlink ref="D380" r:id="rId214" display="https://www.facebook.com/profile.php?id=100079591086068"/>
    <hyperlink ref="D378" r:id="rId215" display="https://www.facebook.com/minhchuan24h"/>
    <hyperlink ref="D376" r:id="rId216" display="https://www.facebook.com/profile.php?id=100069704581551"/>
    <hyperlink ref="D374" r:id="rId217" display="https://www.facebook.com/profile.php?id=100078326869163"/>
    <hyperlink ref="D372" r:id="rId218" display="https://www.facebook.com/ConganTanPhuong"/>
    <hyperlink ref="D370" r:id="rId219" display="https://www.facebook.com/profile.php?id=100066484426642"/>
    <hyperlink ref="D368" r:id="rId220" display="https://www.facebook.com/profile.php?id=100039441225749"/>
    <hyperlink ref="D366" r:id="rId221" display="https://www.facebook.com/profile.php?id=100063752366439"/>
    <hyperlink ref="D364" r:id="rId222" display="https://www.facebook.com/profile.php?id=100080411655357"/>
    <hyperlink ref="D362" r:id="rId223" display="https://www.facebook.com/profile.php?id=100065344816176"/>
    <hyperlink ref="D360" r:id="rId224" display="https://www.facebook.com/profile.php?id=100063733293714"/>
    <hyperlink ref="D358" r:id="rId225" display="https://www.facebook.com/captrungtam"/>
    <hyperlink ref="D356" r:id="rId226" display="https://www.facebook.com/profile.php?id=100064046074911"/>
    <hyperlink ref="D352" r:id="rId227" display="https://www.facebook.com/profile.php?id=100092332333706"/>
    <hyperlink ref="D348" r:id="rId228" display="https://www.facebook.com/caphopminh"/>
    <hyperlink ref="D346" r:id="rId229" display="https://www.facebook.com/profile.php?id=100066835329057"/>
    <hyperlink ref="D344" r:id="rId230" display="https://www.facebook.com/profile.php?id=100066727741854"/>
    <hyperlink ref="D342" r:id="rId231" display="https://www.facebook.com/profile.php?id=100067071990063"/>
    <hyperlink ref="D340" r:id="rId232" display="https://www.facebook.com/profile.php?id=100066704441628"/>
    <hyperlink ref="D338" r:id="rId233" display="https://www.facebook.com/conganpnamcuong"/>
    <hyperlink ref="D336" r:id="rId234" display="https://www.facebook.com/profile.php?id=100067402020480"/>
    <hyperlink ref="D334" r:id="rId235" display="https://www.facebook.com/profile.php?id=100066442728369"/>
    <hyperlink ref="D332" r:id="rId236" display="https://www.facebook.com/profile.php?id=100071911672702"/>
    <hyperlink ref="D330" r:id="rId237" display="https://www.facebook.com/profile.php?id=100067814406903"/>
    <hyperlink ref="D328" r:id="rId238" display="https://www.facebook.com/profile.php?id=100070147893304"/>
    <hyperlink ref="D326" r:id="rId239" display="https://www.facebook.com/CAPMinhTan"/>
    <hyperlink ref="D324" r:id="rId240" display="https://www.facebook.com/profile.php?id=100068122816914"/>
    <hyperlink ref="D322" r:id="rId241" display="https://www.facebook.com/profile.php?id=100066352763035"/>
    <hyperlink ref="D320" r:id="rId242" display="https://www.facebook.com/profile.php?id=100078980988084"/>
    <hyperlink ref="D318" r:id="rId243" display="https://www.facebook.com/profile.php?id=100072159681053"/>
    <hyperlink ref="D316" r:id="rId244" display="https://www.facebook.com/profile.php?id=100069328690544"/>
    <hyperlink ref="D314" r:id="rId245" display="https://www.facebook.com/profile.php?id=100091938516726"/>
    <hyperlink ref="D312" r:id="rId246" display="https://www.facebook.com/conganxalongluong.cavh.sl"/>
    <hyperlink ref="D310" r:id="rId247" display="https://www.facebook.com/profile.php?id=100090946152989"/>
    <hyperlink ref="D308" r:id="rId248" display="https://www.facebook.com/profile.php?id=100066478945818"/>
    <hyperlink ref="D306" r:id="rId249" display="https://www.facebook.com/profile.php?id=100069299231904"/>
    <hyperlink ref="D304" r:id="rId250" display="https://www.facebook.com/profile.php?id=100069553392649"/>
    <hyperlink ref="D302" r:id="rId251" display="https://www.facebook.com/profile.php?id=100090786773156"/>
    <hyperlink ref="D300" r:id="rId252" display="https://www.facebook.com/profile.php?id=100072494296222"/>
    <hyperlink ref="D298" r:id="rId253" display="https://www.facebook.com/profile.php?id=100091676090916"/>
    <hyperlink ref="D296" r:id="rId254" display="https://www.facebook.com/profile.php?id=100092489904446"/>
    <hyperlink ref="D294" r:id="rId255" display="https://www.facebook.com/profile.php?id=100069356756454"/>
    <hyperlink ref="D292" r:id="rId256" display="https://www.facebook.com/profile.php?id=100080294753297"/>
    <hyperlink ref="D290" r:id="rId257" display="https://www.facebook.com/profile.php?id=100069911074721"/>
    <hyperlink ref="D288" r:id="rId258" display="https://www.facebook.com/profile.php?id=100072390844873"/>
    <hyperlink ref="D286" r:id="rId259" display="https://www.facebook.com/profile.php?id=100068015739935"/>
    <hyperlink ref="D284" r:id="rId260" display="https://www.facebook.com/profile.php?id=100031806116774"/>
    <hyperlink ref="D282" r:id="rId261" display="https://www.facebook.com/profile.php?id=100068542974786"/>
    <hyperlink ref="D280" r:id="rId262" display="https://www.facebook.com/profile.php?id=100070365661377"/>
    <hyperlink ref="D278" r:id="rId263" display="https://www.facebook.com/profile.php?id=61550569211895"/>
    <hyperlink ref="D276" r:id="rId264" display="https://www.facebook.com/profile.php?id=100076339473768"/>
    <hyperlink ref="D274" r:id="rId265" display="https://www.facebook.com/profile.php?id=100038067891578"/>
    <hyperlink ref="D272" r:id="rId266" display="https://www.facebook.com/profile.php?id=100066299690964"/>
    <hyperlink ref="D270" r:id="rId267" display="https://www.facebook.com/profile.php?id=100061828277843"/>
    <hyperlink ref="D268" r:id="rId268" display="https://www.facebook.com/profile.php?id=61555313922547"/>
    <hyperlink ref="D266" r:id="rId269" display="https://www.facebook.com/profile.php?id=100063693752879"/>
    <hyperlink ref="D264" r:id="rId270" display="https://www.facebook.com/profile.php?id=100063913371046"/>
    <hyperlink ref="D262" r:id="rId271" display="https://www.facebook.com/profile.php?id=100069996588344"/>
    <hyperlink ref="D260" r:id="rId272" display="https://www.facebook.com/profile.php?id=100066582707227"/>
    <hyperlink ref="D258" r:id="rId273" display="https://www.facebook.com/profile.php?id=100068300289743"/>
    <hyperlink ref="D256" r:id="rId274" display="https://www.facebook.com/profile.php?id=100068895768762"/>
    <hyperlink ref="D254" r:id="rId275" display="https://www.facebook.com/profile.php?id=100066531168216"/>
    <hyperlink ref="D252" r:id="rId276" display="https://www.facebook.com/profile.php?id=100057436840184"/>
    <hyperlink ref="D250" r:id="rId277" display="https://www.facebook.com/profile.php?id=100064015664176"/>
    <hyperlink ref="D248" r:id="rId278" display="https://www.facebook.com/profile.php?id=100076322646702"/>
    <hyperlink ref="D246" r:id="rId279" display="https://www.facebook.com/conganxachiengphung"/>
    <hyperlink ref="D244" r:id="rId280" display="https://www.facebook.com/conganxapubausongma"/>
    <hyperlink ref="D242" r:id="rId281" display="https://www.facebook.com/trangthongtintuyentruyen.tiepnhanphananhvetoipham"/>
    <hyperlink ref="D240" r:id="rId282" display="https://www.facebook.com/profile.php?id=100068794346910"/>
    <hyperlink ref="D238" r:id="rId283" display="https://www.facebook.com/profile.php?id=100069725104307"/>
    <hyperlink ref="D236" r:id="rId284" display="https://www.facebook.com/profile.php?id=100083108028357"/>
    <hyperlink ref="D234" r:id="rId285" display="https://www.facebook.com/profile.php?id=100092704759967"/>
    <hyperlink ref="D232" r:id="rId286" display="https://www.facebook.com/profile.php?id=100090333443028"/>
    <hyperlink ref="D230" r:id="rId287" display="https://www.facebook.com/profile.php?id=100078983538046"/>
    <hyperlink ref="D228" r:id="rId288" display="https://www.facebook.com/profile.php?id=100068616713485"/>
    <hyperlink ref="D226" r:id="rId289" display="https://www.facebook.com/profile.php?id=100090862144677"/>
    <hyperlink ref="D224" r:id="rId290" display="https://www.facebook.com/profile.php?id=100081656375955"/>
    <hyperlink ref="D222" r:id="rId291" display="https://www.facebook.com/profile.php?id=100075839234612"/>
    <hyperlink ref="D218" r:id="rId292" display="https://www.facebook.com/profile.php?id=100069664238065"/>
    <hyperlink ref="D216" r:id="rId293" display="https://www.facebook.com/conganthitranhatlot"/>
    <hyperlink ref="D214" r:id="rId294" display="https://www.facebook.com/profile.php?id=100070268741651"/>
    <hyperlink ref="D212" r:id="rId295" display="https://www.facebook.com/profile.php?id=100069677196280"/>
    <hyperlink ref="D210" r:id="rId296" display="https://www.facebook.com/profile.php?id=61550702516081"/>
    <hyperlink ref="D208" r:id="rId297" display="https://www.facebook.com/profile.php?id=100072269261381"/>
    <hyperlink ref="D204" r:id="rId298" display="https://www.facebook.com/profile.php?id=100069419119778"/>
    <hyperlink ref="D202" r:id="rId299" display="https://www.facebook.com/profile.php?id=100069762937696"/>
    <hyperlink ref="D200" r:id="rId300" display="https://www.facebook.com/profile.php?id=100072178116819"/>
    <hyperlink ref="D198" r:id="rId301" display="https://www.facebook.com/profile.php?id=100069579071330"/>
    <hyperlink ref="D196" r:id="rId302" display="https://www.facebook.com/conganthitranhatlot"/>
    <hyperlink ref="D194" r:id="rId303" display="https://www.facebook.com/profile.php?id=100071289255204"/>
    <hyperlink ref="D192" r:id="rId304" display="https://www.facebook.com/profile.php?id=100072053905062"/>
    <hyperlink ref="D190" r:id="rId305" display="https://www.facebook.com/profile.php?id=100069378062392"/>
    <hyperlink ref="D188" r:id="rId306" display="https://www.facebook.com/profile.php?id=61550766291935"/>
    <hyperlink ref="D186" r:id="rId307" display="https://www.facebook.com/profile.php?id=100071398934709"/>
    <hyperlink ref="D182" r:id="rId308" display="https://www.facebook.com/profile.php?id=100069727985712"/>
    <hyperlink ref="D180" r:id="rId309" display="https://www.facebook.com/profile.php?id=100068964289380"/>
    <hyperlink ref="D178" r:id="rId310" display="https://www.facebook.com/profile.php?id=100069715543580"/>
    <hyperlink ref="D176" r:id="rId311" display="https://www.facebook.com/LNTrung9x"/>
    <hyperlink ref="D174" r:id="rId312" display="https://www.facebook.com/profile.php?id=100072188300088"/>
    <hyperlink ref="D172" r:id="rId313" display="https://www.facebook.com/profile.php?id=100069866522888"/>
    <hyperlink ref="D170" r:id="rId314" display="https://www.facebook.com/conganxasapvat113"/>
    <hyperlink ref="D168" r:id="rId315" display="https://www.facebook.com/ConganxaChiengDong"/>
    <hyperlink ref="D166" r:id="rId316" display="https://www.facebook.com/Conganthitranyenchau"/>
    <hyperlink ref="D164" r:id="rId317" display="https://www.facebook.com/profile.php?id=100069476624866"/>
    <hyperlink ref="D162" r:id="rId318" display="https://www.facebook.com/profile.php?id=100067102638475"/>
    <hyperlink ref="D160" r:id="rId319" display="https://www.facebook.com/profile.php?id=100069242317075"/>
    <hyperlink ref="D158" r:id="rId320" display="https://www.facebook.com/profile.php?id=100067561920321"/>
    <hyperlink ref="D156" r:id="rId321" display="https://www.facebook.com/profile.php?id=100081881732804"/>
    <hyperlink ref="D154" r:id="rId322" display="https://www.facebook.com/profile.php?id=100070105313952"/>
    <hyperlink ref="D152" r:id="rId323" display="https://www.facebook.com/conganxachienghac"/>
    <hyperlink ref="D150" r:id="rId324" display="https://www.facebook.com/profile.php?id=100069910025054"/>
    <hyperlink ref="D146" r:id="rId325" display="https://www.facebook.com/profile.php?id=100063494855130"/>
    <hyperlink ref="D144" r:id="rId326" display="https://www.facebook.com/profile.php?id=100068737976963"/>
    <hyperlink ref="D142" r:id="rId327" display="https://www.facebook.com/ConganxaTanHop"/>
    <hyperlink ref="D140" r:id="rId328" display="https://www.facebook.com/profile.php?id=100068300289743"/>
    <hyperlink ref="D138" r:id="rId329" display="https://www.facebook.com/profile.php?id=100067745424776"/>
    <hyperlink ref="D136" r:id="rId330" display="https://www.facebook.com/profile.php?id=100094049403802"/>
    <hyperlink ref="D134" r:id="rId331" display="https://www.facebook.com/profile.php?id=100069354649996"/>
    <hyperlink ref="D132" r:id="rId332" display="https://www.facebook.com/profile.php?id=100069820801393"/>
    <hyperlink ref="D130" r:id="rId333" display="https://www.facebook.com/profile.php?id=100069001375699"/>
    <hyperlink ref="D128" r:id="rId334" display="https://www.facebook.com/profile.php?id=100069499724470"/>
    <hyperlink ref="D126" r:id="rId335" display="https://www.facebook.com/profile.php?id=100069377621395"/>
    <hyperlink ref="D124" r:id="rId336" display="https://www.facebook.com/profile.php?id=100083284547632"/>
    <hyperlink ref="D122" r:id="rId337" display="https://www.facebook.com/caxtuonghapy"/>
    <hyperlink ref="D120" r:id="rId338" display="https://www.facebook.com/profile.php?id=100069561543657"/>
    <hyperlink ref="D118" r:id="rId339" display="https://www.facebook.com/profile.php?id=100070003292801"/>
    <hyperlink ref="D116" r:id="rId340" display="https://www.facebook.com/profile.php?id=100069712266213"/>
    <hyperlink ref="D112" r:id="rId341" display="https://www.facebook.com/conganxamuongdo"/>
    <hyperlink ref="D110" r:id="rId342" display="https://www.facebook.com/profile.php?id=100069284715727"/>
    <hyperlink ref="D108" r:id="rId343" display="https://www.facebook.com/profile.php?id=100082012665866"/>
    <hyperlink ref="D106" r:id="rId344" display="https://www.facebook.com/conganxamuonglang"/>
    <hyperlink ref="D104" r:id="rId345" display="https://www.facebook.com/profile.php?id=100071167916873"/>
    <hyperlink ref="D102" r:id="rId346" display="https://www.facebook.com/profile.php?id=100069266086688"/>
    <hyperlink ref="D100" r:id="rId347" display="https://www.facebook.com/profile.php?id=100071062324000"/>
    <hyperlink ref="D98" r:id="rId348" display="https://www.facebook.com/profile.php?id=100079712790524"/>
    <hyperlink ref="D96" r:id="rId349" display="https://www.facebook.com/profile.php?id=100069494266272"/>
    <hyperlink ref="D94" r:id="rId350" display="https://www.facebook.com/profile.php?id=100070014872084"/>
    <hyperlink ref="D92" r:id="rId351" display="https://www.facebook.com/hai0842261090"/>
    <hyperlink ref="D90" r:id="rId352" display="https://www.facebook.com/profile.php?id=100069297526108"/>
    <hyperlink ref="D88" r:id="rId353" display="https://www.facebook.com/profile.php?id=100069814411690"/>
    <hyperlink ref="D86" r:id="rId354" display="https://www.facebook.com/profile.php?id=100069603542275"/>
    <hyperlink ref="D84" r:id="rId355" display="https://www.facebook.com/ConganxaSuoiTo"/>
    <hyperlink ref="D82" r:id="rId356" display="https://www.facebook.com/conganhuyenphuyen"/>
    <hyperlink ref="D80" r:id="rId357" display="https://www.facebook.com/profile.php?id=100069137497023"/>
    <hyperlink ref="D78" r:id="rId358" display="https://www.facebook.com/profile.php?id=100069410220586"/>
    <hyperlink ref="D76" r:id="rId359" display="https://www.facebook.com/profile.php?id=100069234784960"/>
    <hyperlink ref="D74" r:id="rId360" display="https://www.facebook.com/conganxatakhoa"/>
    <hyperlink ref="D72" r:id="rId361" display="https://www.facebook.com/profile.php?id=100070586079138"/>
    <hyperlink ref="D70" r:id="rId362" display="https://www.facebook.com/profile.php?id=100071224072234"/>
    <hyperlink ref="D68" r:id="rId363" display="https://www.facebook.com/caxmuongkhoa"/>
    <hyperlink ref="D66" r:id="rId364" display="https://www.facebook.com/profile.php?id=100069188385933"/>
    <hyperlink ref="D64" r:id="rId365" display="https://www.facebook.com/profile.php?id=100070182794106"/>
    <hyperlink ref="D62" r:id="rId366" display="https://www.facebook.com/profile.php?id=100069302561205"/>
    <hyperlink ref="D60" r:id="rId367" display="https://www.facebook.com/conganxahangdong"/>
    <hyperlink ref="D58" r:id="rId368" display="https://www.facebook.com/profile.php?id=100072314794825"/>
    <hyperlink ref="D56" r:id="rId369" display="https://www.facebook.com/profile.php?id=100069389568647"/>
    <hyperlink ref="D54" r:id="rId370" display="https://www.facebook.com/profile.php?id=100068921003593"/>
    <hyperlink ref="D52" r:id="rId371" display="https://www.facebook.com/profile.php?id=100080927515005"/>
    <hyperlink ref="D50" r:id="rId372" display="https://www.facebook.com/profile.php?id=100061229988068"/>
    <hyperlink ref="D48" r:id="rId373" display="https://www.facebook.com/profile.php?id=100069157631385"/>
    <hyperlink ref="D46" r:id="rId374" display="https://www.facebook.com/profile.php?id=100071891919775"/>
    <hyperlink ref="D44" r:id="rId375" display="https://www.facebook.com/profile.php?id=100068315706523"/>
    <hyperlink ref="D42" r:id="rId376" display="https://www.facebook.com/profile.php?id=100067547632375"/>
    <hyperlink ref="D40" r:id="rId377" display="https://www.facebook.com/profile.php?id=100066851919738"/>
    <hyperlink ref="D38" r:id="rId378" display="https://www.facebook.com/profile.php?id=100068044073333"/>
    <hyperlink ref="D36" r:id="rId379" display="https://www.facebook.com/Luongbinh113"/>
    <hyperlink ref="D34" r:id="rId380" display="https://www.facebook.com/profile.php?id=100069629062568"/>
    <hyperlink ref="D32" r:id="rId381" display="https://www.facebook.com/profile.php?id=100071337513908"/>
    <hyperlink ref="D30" r:id="rId382" display="https://www.facebook.com/profile.php?id=100068090079711"/>
    <hyperlink ref="D28" r:id="rId383" display="https://www.facebook.com/profile.php?id=100081931984738"/>
    <hyperlink ref="D26" r:id="rId384" display="https://www.facebook.com/profile.php?id=100067016037252"/>
    <hyperlink ref="D24" r:id="rId385" display="https://www.facebook.com/profile.php?id=100067044605467"/>
    <hyperlink ref="D22" r:id="rId386" display="https://www.facebook.com/profile.php?id=100064940064682"/>
    <hyperlink ref="D20" r:id="rId387" display="https://www.facebook.com/profile.php?id=100066645144752"/>
    <hyperlink ref="D18" r:id="rId388" display="https://www.facebook.com/profile.php?id=100067801098096"/>
    <hyperlink ref="D16" r:id="rId389" display="https://www.facebook.com/profile.php?id=100094232644434"/>
    <hyperlink ref="D12" r:id="rId390" display="https://www.facebook.com/profile.php?id=100066315203520"/>
    <hyperlink ref="D10" r:id="rId391" display="https://www.facebook.com/profile.php?id=100076436110425"/>
    <hyperlink ref="D8" r:id="rId392" display="https://www.facebook.com/CAXBONPHANG"/>
    <hyperlink ref="D6" r:id="rId393" display="https://www.facebook.com/profile.php?id=100069996588344"/>
    <hyperlink ref="D4" r:id="rId394" display="https://www.facebook.com/profile.php?id=100064729054249"/>
    <hyperlink ref="D2" r:id="rId395" display="https://www.facebook.com/profile.php?id=100078908527026"/>
    <hyperlink ref="C3" r:id="rId396" display="https://sopcop.sonla.gov.vn/hoi-dap"/>
    <hyperlink ref="C5" r:id="rId397" display="https://sonla.gov.vn/tin-van-hoa-xa-hoi/chung-tay-xoa-nha-tam-cho-gia-dinh-co-hoan-canh-dac-biet-kho-khan-tai-xa-chieng-pac-huyen-thuan--719567"/>
    <hyperlink ref="C6" r:id="rId398" display="https://www.facebook.com/tuoitrecongansonla/?locale=hu_HU"/>
    <hyperlink ref="C7" r:id="rId399" display="http://tansonnhi.tanphu.hochiminhcity.gov.vn/uy-ban-nhan-dan/phuong-tan-son-nhi-huong-ve-dong-bao-dan-toc-tay-bac-cmobile777-2295.aspx"/>
    <hyperlink ref="C8" r:id="rId400" display="https://www.facebook.com/CAXBONPHANG/"/>
    <hyperlink ref="C9" r:id="rId401" display="https://sonoivu.sonla.gov.vn/Default.aspx?sid=1282&amp;pageid=30665&amp;catid=64562&amp;id=537895&amp;catname=thong-tin-tuyen-truyen&amp;title=quyet-dinh-dieu-chinh-phan-loai-don-vi-hanh-chinh-cac-xa-phuong-thi-tran-tren-dia-ban-tinh-son-l"/>
    <hyperlink ref="C10" r:id="rId402" display="https://www.facebook.com/tuoitrecongansonla/"/>
    <hyperlink ref="C11" r:id="rId403" display="https://luongson.hoabinh.gov.vn/gi-i-thi-u-chung/so-do-co-cau-to-chuc/14-sample-data-articles/233-giai-thiau-va-ubnd-xa-lian-s-n"/>
    <hyperlink ref="C12" r:id="rId404" display="https://www.facebook.com/100066315203520"/>
    <hyperlink ref="C13" r:id="rId405" display="http://cosodieutringhienmatuysonla.gov.vn/Bai-viet/Tang-qua-ubnd-xa-muoi-noi-huyen-thuan-chau-1328"/>
    <hyperlink ref="C14" r:id="rId406" display="https://www.facebook.com/p/C%C3%B4ng-an-x%C3%A3-P%C3%A1-L%C3%B4ng-huy%E1%BB%87n-Thu%E1%BA%ADn-Ch%C3%A2u-t%E1%BB%89nh-S%C6%A1n-La-100079126136266/?locale=ps_AF"/>
    <hyperlink ref="C15" r:id="rId407" display="https://sonla.gov.vn/tin-chinh-tri/dong-chi-bi-thu-huyen-uy-trao-huy-hieu-dang-60-nam-tai-xa-pa-long-769013"/>
    <hyperlink ref="C16" r:id="rId408" display="https://www.facebook.com/tuoitrecongansonla/"/>
    <hyperlink ref="C17" r:id="rId409" display="https://sonla.gov.vn/tin-chinh-tri/dong-chi-lo-minh-hung-pho-bi-thu-thuong-truc-tinh-uy-trao-tang-huy-hieu-dang-dot-02-9-tai-thuan--719908"/>
    <hyperlink ref="C18" r:id="rId410" display="https://www.facebook.com/p/C%C3%B4ng-An-Th%E1%BB%8B-Tr%E1%BA%A5n-%C3%8Dt-Ong-100067801098096/"/>
    <hyperlink ref="C19" r:id="rId411" display="https://quyhoach.xaydung.gov.vn/Images/Quyhoach/fileDK/0cbdfa52-1057-42cc-bbfe-6287cd6d9cfa_390%20qd%20pd%20qhc%20muong%20la%203%202020.pdf"/>
    <hyperlink ref="C20" r:id="rId412" display="https://www.facebook.com/tuoitrecongansonla/"/>
    <hyperlink ref="C21" r:id="rId413" display="https://sonla.gov.vn/4/469/61715/478330/hoi-dong-nhan-dan-tinh/danh-sach-thuong-truc-hdnd-tinh-son-la-khoa-xiv-nhiem-ky-2016-2021"/>
    <hyperlink ref="C23" r:id="rId414" display="http://chiengsonmocchau.sonla.gov.vn/index.php?module=tochuc&amp;act=view&amp;id=17"/>
    <hyperlink ref="C24" r:id="rId415" display="https://www.facebook.com/tuoitrecongansonla/"/>
    <hyperlink ref="C25" r:id="rId416" display="https://sonla.toaan.gov.vn/webcenter/portal/sonla/chitiettin?dDocName=TAND214354"/>
    <hyperlink ref="C27" r:id="rId417" display="https://mattran.sonla.gov.vn/content-1548-xa-ngoc-chien-dat-chuan-nong-thon-moi.html"/>
    <hyperlink ref="C28" r:id="rId418" display="https://www.facebook.com/tuoitrecongansonla/"/>
    <hyperlink ref="C29" r:id="rId419" display="https://sonla.gov.vn/4/469/61812/545638/xay-dung-nong-thon-moi/admin"/>
    <hyperlink ref="C30" r:id="rId420" display="https://www.facebook.com/tuoitrecongansonla/"/>
    <hyperlink ref="C31" r:id="rId421" display="https://sonla.toaan.gov.vn/webcenter/portal/sonla/chitiettin?dDocName=TAND051105"/>
    <hyperlink ref="C33" r:id="rId422" display="https://daibieudancusonla.gov.vn/cong-tac-dan-nguyen/doan-dai-bieu-quoc-hoi-tinh-tiep-xuc-cu-tri-truoc-ky-hop-thu-sau-quoc-hoi-khoa-xv-tai-03-xa-vung-728117"/>
    <hyperlink ref="C35" r:id="rId423" display="http://chiengsonmocchau.sonla.gov.vn/index.php?module=tochuc&amp;act=view&amp;id=17"/>
    <hyperlink ref="C37" r:id="rId424" display="https://vkssonla.gov.vn/index.php?module=tinhoatdong&amp;act=view&amp;cat=40&amp;id=2052"/>
    <hyperlink ref="C39" r:id="rId425" display="http://chiengsonmocchau.sonla.gov.vn/index.php?module=tochuc&amp;act=view&amp;id=17"/>
    <hyperlink ref="C40" r:id="rId426" display="https://www.facebook.com/p/C%C3%B4ng-an-x%C3%A3-T%E1%BA%A1-B%C3%BA-huy%E1%BB%87n-M%C6%B0%E1%BB%9Dng-La-t%E1%BB%89nh-S%C6%A1n-La-100066851919738/"/>
    <hyperlink ref="C41" r:id="rId427" display="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"/>
    <hyperlink ref="C43" r:id="rId428" display="https://chiengco.thanhpho.sonla.gov.vn/ubnd-xa-chieng-co/uy-ban-nhan-dan-xa-chieng-co-chi-tra-ho-tro-cho-cac-ho-gia-dinh-co-dien-tich-cay-trong-thuy-san--830325"/>
    <hyperlink ref="C45" r:id="rId429" display="https://daibieudancusonla.gov.vn/tin-tuc-su-kien/dong-chi-chu-tich-ubnd-tinh-du-ngay-hoi-dai-doan-ket-toan-dan-toc-tai-ban-muong-bu-734380"/>
    <hyperlink ref="C47" r:id="rId430" display="https://sonla.gov.vn/dai-hoi-dai-bieu-cac-dan-toc-thieu-so-tinh-son-la-lan-ii-nam-2014/xa-chieng-ban-phat-huy-vai-tro-cua-uy-ban-mat-tran-to-quoc-trong-thuc-hien-chuong-trinh-muc-tieu-475140"/>
    <hyperlink ref="C49" r:id="rId431" display="https://sonoivu.sonla.gov.vn/Default.aspx?sid=1282&amp;pageid=30665&amp;catid=64562&amp;id=537895&amp;catname=thong-tin-tuyen-truyen&amp;title=quyet-dinh-dieu-chinh-phan-loai-don-vi-hanh-chinh-cac-xa-phuong-thi-tran-tren-dia-ban-tinh-son-l"/>
    <hyperlink ref="C50" r:id="rId432" display="https://www.facebook.com/tuoitrecongansonla/"/>
    <hyperlink ref="C51" r:id="rId433" display="https://bacyen.sonla.gov.vn/"/>
    <hyperlink ref="C53" r:id="rId434" display="https://sonla.gov.vn/dan-so-61780/ban-dan-toc-to-chuc-hoat-dong-tuyen-truyen-nham-giam-thieu-tinh-trang-tao-hon-va-hon-nhan-can-hu-474273"/>
    <hyperlink ref="C54" r:id="rId435" display="https://www.facebook.com/tuoitrecongansonla/"/>
    <hyperlink ref="C55" r:id="rId436" display="http://chiengsonmocchau.sonla.gov.vn/index.php?module=tochuc&amp;act=view&amp;id=36"/>
    <hyperlink ref="C56" r:id="rId437" display="https://www.facebook.com/tuoitrecongansonla/"/>
    <hyperlink ref="C57" r:id="rId438" display="https://ubdt.gov.vn/tin-tuc/tin-hoat-dong/uy-ban-dan-toc-voi-dia-phuong/uy-ban-dan-toc-trien-khai-du-an-bao-ve-moi-truong-tai-xa-xim-vang-nam-2016.htm"/>
    <hyperlink ref="C59" r:id="rId439" display="https://sonla.gov.vn/thong-tin-ket-luan-thanh-tra/ta-xua-thuc-hien-ket-luan-thanh-tra-so-10-kl-ubnd-726476"/>
    <hyperlink ref="C60" r:id="rId440" display="https://www.facebook.com/269189171445336"/>
    <hyperlink ref="C61" r:id="rId441" display="https://hangdong.bacyen.sonla.gov.vn/hoat-dong-hdnd-ubnd"/>
    <hyperlink ref="C63" r:id="rId442" display="https://bacyen.sonla.gov.vn/thong-tin-chi-dao-dieu-hanh"/>
    <hyperlink ref="C65" r:id="rId443" display="https://langcheu.bacyen.sonla.gov.vn/"/>
    <hyperlink ref="C66" r:id="rId444" display="https://www.facebook.com/p/C%C3%B4ng-An-X%C3%A3-Chim-V%C3%A0n-100069188385933/"/>
    <hyperlink ref="C67" r:id="rId445" display="https://chimvan.bacyen.sonla.gov.vn/"/>
    <hyperlink ref="C68" r:id="rId446" display="https://www.facebook.com/caxmuongkhoa/"/>
    <hyperlink ref="C69" r:id="rId447" display="https://bacyen.sonla.gov.vn/thong-tin-chi-dao-dieu-hanh"/>
    <hyperlink ref="C70" r:id="rId448" display="https://www.facebook.com/tuoitrecongansonla/"/>
    <hyperlink ref="C71" r:id="rId449" display="https://songpe.bacyen.sonla.gov.vn/uy-ban-nhan-dan"/>
    <hyperlink ref="C72" r:id="rId450" display="https://www.facebook.com/p/C%C3%B4ng-an-x%C3%A3-H%E1%BB%93ng-Ng%C3%A0i-huy%E1%BB%87n-B%E1%BA%AFc-Y%C3%AAn-t%E1%BB%89nh-S%C6%A1n-La-100070586079138/"/>
    <hyperlink ref="C73" r:id="rId451" display="https://hongngai.bacyen.sonla.gov.vn/"/>
    <hyperlink ref="C74" r:id="rId452" display="https://www.facebook.com/tuoitrecongansonla/"/>
    <hyperlink ref="C75" r:id="rId453" display="http://chiengsonmocchau.sonla.gov.vn/index.php?module=tochuc&amp;act=view&amp;id=46"/>
    <hyperlink ref="C77" r:id="rId454" display="https://data.sonla.gov.vn/detail_data/du-lieu-thong-bao-ket-qua-thuc-hien-ket-luan-thanh-tra-cua-chanh-thanh-tra-huyen-773"/>
    <hyperlink ref="C78" r:id="rId455" display="https://www.facebook.com/tuoitrecongansonla/"/>
    <hyperlink ref="C79" r:id="rId456" display="https://bacyen.sonla.gov.vn/thong-bao-ket-luan-thanh-tra/ket-luan-thanh-tra-cong-tac-quan-ly-dieu-hanh-ngan-sach-doi-voi-uy-ban-nhan-dan-xa-chim-van-tu-n-713185"/>
    <hyperlink ref="C81" r:id="rId457" display="https://sonla.gov.vn/dai-hoi-dai-bieu-cac-dan-toc-thieu-so-tinh-son-la-lan-ii-nam-2014/xa-chieng-ban-phat-huy-vai-tro-cua-uy-ban-mat-tran-to-quoc-trong-thuc-hien-chuong-trinh-muc-tieu-475140"/>
    <hyperlink ref="C82" r:id="rId458" display="https://www.facebook.com/conganhuyenphuyen/?locale=vi_VN"/>
    <hyperlink ref="C83" r:id="rId459" display="http://nhnn.sonla.gov.vn/index.php?module=about&amp;act=view&amp;id=22"/>
    <hyperlink ref="C85" r:id="rId460" display="https://sonla.gov.vn/thong-tin-tu-so-nganh-dia-phuong/ngay-hoi-toan-dan-bao-ve-an-ninh-to-quoc-huyen-phu-yen-nam-2024-825630"/>
    <hyperlink ref="C86" r:id="rId461" display="https://www.facebook.com/p/C%C3%B4ng-an-x%C3%A3-M%C6%B0%E1%BB%9Dng-Th%E1%BA%A3i-huy%E1%BB%87n-Ph%C3%B9-Y%C3%AAn-t%E1%BB%89nh-S%C6%A1n-La-100069603542275/"/>
    <hyperlink ref="C87" r:id="rId462" display="https://sonla.gov.vn/tin-van-hoa-xa-hoi/doan-cong-tac-ban-tuyen-giao-tinh-uy-tham-lam-viec-tai-xa-muong-thai-704612"/>
    <hyperlink ref="C88" r:id="rId463" display="https://www.facebook.com/tuoitrecongansonla/"/>
    <hyperlink ref="C89" r:id="rId464" display="https://muongcoi.phuyen.sonla.gov.vn/uy-ban-nhan-dan"/>
    <hyperlink ref="C90" r:id="rId465" display="https://www.facebook.com/p/C%C3%B4ng-an-x%C3%A3-Quang-Huy-huy%E1%BB%87n-Ph%C3%B9-Y%C3%AAn-t%E1%BB%89nh-S%C6%A1n-La-100069297526108/"/>
    <hyperlink ref="C91" r:id="rId466" display="https://dichvucong.gov.vn/p/phananhkiennghi/pakn-detail.html?id=176194"/>
    <hyperlink ref="C92" r:id="rId467" display="https://www.facebook.com/tuoitrecongansonla/"/>
    <hyperlink ref="C93" r:id="rId468" display="https://moha.gov.vn/nong-thon-moi/tin-tuc/Pages/listbnv.aspx?CateID=32&amp;ItemID=2330"/>
    <hyperlink ref="C94" r:id="rId469" display="https://www.facebook.com/p/C%C3%B4ng-an-x%C3%A3-Huy-Th%C6%B0%E1%BB%A3ng-huy%E1%BB%87n-Ph%C3%B9-Y%C3%AAn-t%E1%BB%89nh-S%C6%A1n-La-100070014872084/"/>
    <hyperlink ref="C95" r:id="rId470" display="https://thanhtra.sonla.gov.vn/hoat-dong-doan-the/dong-chi-chanh-thanh-tra-tinh-du-sinh-hoat-chi-bo-khu-dan-cu-thang-9-nam-2024-833606"/>
    <hyperlink ref="C96" r:id="rId471" display="https://www.facebook.com/p/C%C3%B4ng-an-x%C3%A3-T%C3%A2n-Lang-Ph%C3%B9-Y%C3%AAn-S%C6%A1n-La-100069494266272/"/>
    <hyperlink ref="C97" r:id="rId472" display="https://moha.gov.vn/nong-thon-moi/tin-tuc/Pages/listbnv.aspx?CateID=32&amp;ItemID=2068"/>
    <hyperlink ref="C98" r:id="rId473" display="https://www.facebook.com/tuoitrecongansonla/"/>
    <hyperlink ref="C99" r:id="rId474" display="https://giaphu.phuyen.sonla.gov.vn/uy-ban-nhan-dan/lanh-dao-dang-uy-hdnd-ubnd-va-mot-so-ban-nganh-doan-the-xa-cung-lanh-dao-ubnd-huyen-tham-quan-mo-893033"/>
    <hyperlink ref="C100" r:id="rId475" display="https://www.facebook.com/p/C%C3%B4ng-an-x%C3%A3-T%C6%B0%E1%BB%9Dng-Ph%C3%B9-huy%E1%BB%87n-Ph%C3%B9-Y%C3%AAn-t%E1%BB%89nh-S%C6%A1n-La-100071062324000/"/>
    <hyperlink ref="C101" r:id="rId476" display="https://sonla.gov.vn/tin-van-hoa-xa-hoi/nhung-thiet-hai-do-anh-huong-bao-so-3-tren-dia-ban-huyen-phu-yen-829956"/>
    <hyperlink ref="C102" r:id="rId477" display="https://www.facebook.com/p/C%C3%B4ng-an-x%C3%A3-Huy-H%E1%BA%A1-Huy%E1%BB%87n-Ph%C3%B9-Y%C3%AAn-t%E1%BB%89nh-S%C6%A1n-La-100069266086688/"/>
    <hyperlink ref="C103" r:id="rId478" display="https://huyha.phuyen.sonla.gov.vn/uy-ban-nhan-dan"/>
    <hyperlink ref="C104" r:id="rId479" display="https://www.facebook.com/p/C%C3%B4ng-an-x%C3%A3-Huy-T%C3%A2n-huy%E1%BB%87n-Ph%C3%B9-Y%C3%AAn-t%E1%BB%89nh-S%C6%A1n-La-100071167916873/"/>
    <hyperlink ref="C105" r:id="rId480" display="https://sonla.gov.vn/tin-van-hoa-xa-hoi/nhung-thiet-hai-do-anh-huong-bao-so-3-tren-dia-ban-huyen-phu-yen-829956"/>
    <hyperlink ref="C107" r:id="rId481" display="https://qbvptrsonla.gov.vn/Hoat-dong-doan-the/chi-doan-quy-bao-ve-va-phat-trien-rung-to-chuc-cac-hoat-dong-tinh-nguyen-trong-thang-thanh-nien-378161"/>
    <hyperlink ref="C109" r:id="rId482" display="https://suoibau.phuyen.sonla.gov.vn/uy-ban-nhan-dan"/>
    <hyperlink ref="C110" r:id="rId483" display="https://www.facebook.com/tuoitrecongansonla/"/>
    <hyperlink ref="C111" r:id="rId484" display="https://sonoivu.sonla.gov.vn/1282/30665/64448/624718/thanh-tra-cong-vu/-hoi-nghi-doi-thoai-truc-tiep-giua-giam-doc-so-noi-vu-voi-nhan-dan-xa-huy-tuong-huyen-phu-yen"/>
    <hyperlink ref="C112" r:id="rId485" display="https://www.facebook.com/tuoitrecongansonla/"/>
    <hyperlink ref="C113" r:id="rId486" display="https://sonoivu.sonla.gov.vn/Default.aspx?sid=1282&amp;pageid=30665&amp;catid=64562&amp;id=537895&amp;catname=thong-tin-tuyen-truyen&amp;title=quyet-dinh-dieu-chinh-phan-loai-don-vi-hanh-chinh-cac-xa-phuong-thi-tran-tren-dia-ban-tinh-son-l"/>
    <hyperlink ref="C114" r:id="rId487" display="https://www.facebook.com/p/C%C3%B4ng-an-x%C3%A3-S%E1%BA%ADp-Xa-huy%E1%BB%87n-Ph%C3%B9-Y%C3%AAn-t%E1%BB%89nh-S%C6%A1n-La-100069581702650/"/>
    <hyperlink ref="C115" r:id="rId488" display="https://sonla.gov.vn/tin-van-hoa-xa-hoi/nhung-thiet-hai-do-anh-huong-bao-so-3-tren-dia-ban-huyen-phu-yen-829956"/>
    <hyperlink ref="C117" r:id="rId489" display="https://tuongthuong.phuyen.sonla.gov.vn/doan-thanh-nien/dai-hoi-hoi-lien-hiep-thanh-nien-viet-nam-xa-tuong-thuong-xa-nhiem-ky-2024-2029-821748"/>
    <hyperlink ref="C118" r:id="rId490" display="https://www.facebook.com/tuoitrecongansonla/"/>
    <hyperlink ref="C119" r:id="rId491" display="https://tuongtien.phuyen.sonla.gov.vn/"/>
    <hyperlink ref="C120" r:id="rId492" display="https://www.facebook.com/tuoitrecongansonla/"/>
    <hyperlink ref="C121" r:id="rId493" display="https://anhson.nghean.gov.vn/tuong-son"/>
    <hyperlink ref="C122" r:id="rId494" display="https://www.facebook.com/p/C%C3%B4ng-an-x%C3%A3-T%C6%B0%E1%BB%9Dng-Ph%C3%B9-huy%E1%BB%87n-Ph%C3%B9-Y%C3%AAn-t%E1%BB%89nh-S%C6%A1n-La-100071062324000/"/>
    <hyperlink ref="C123" r:id="rId495" display="https://vkssonla.gov.vn/index.php?module=tinhoatdong&amp;act=view&amp;id=2317&amp;cat=40"/>
    <hyperlink ref="C124" r:id="rId496" display="https://www.facebook.com/tuoitrecongansonla/"/>
    <hyperlink ref="C125" r:id="rId497" display="https://kimson.ninhbinh.gov.vn/gioi-thieu/xa-kim-chinh"/>
    <hyperlink ref="C126" r:id="rId498" display="https://www.facebook.com/tuoitrecongansonla/"/>
    <hyperlink ref="C127" r:id="rId499" display="https://sonla.gov.vn/tin-kinh-te/dong-chi-pho-chu-tich-ubnd-tinh-doi-thoai-voi-nhan-dan-xa-muong-lum-huyen-yen-chau-892179"/>
    <hyperlink ref="C128" r:id="rId500" display="https://www.facebook.com/p/C%C3%B4ng-an-x%C3%A3-%C4%90%C3%A1-%C4%90%E1%BB%8F-huy%E1%BB%87n-Ph%C3%B9-Y%C3%AAn-t%E1%BB%89nh-S%C6%A1n-La-100069499724470/?locale=nn_NO"/>
    <hyperlink ref="C129" r:id="rId501" display="https://sonla.gov.vn/4/467/38179/hoi-dap/"/>
    <hyperlink ref="C130" r:id="rId502" display="https://www.facebook.com/tuoitrecongansonla/"/>
    <hyperlink ref="C131" r:id="rId503" display="https://cailay.tiengiang.gov.vn/cac-xa"/>
    <hyperlink ref="C132" r:id="rId504" display="https://www.facebook.com/tuoitrecongansonla/"/>
    <hyperlink ref="C133" r:id="rId505" display="https://xananhnghe.hoabinh.gov.vn/index.php/tin-t-c-s-ki-n/chinh-tr/267-a-ng-a-y-a-y-ban-nha-n-da-n-xa-na-nh-ngha-giao-l-u-v-n-ha-a-v-n-ngha-cha-o-ma-ng-79-n-m-nga-y-ca-ch-ma-ng-tha-ng-ta-m-tha-nh-ca-ng-va-qua-c-kha-nh-2-9-2024-va-i-xa-nam-phong-huya-n-pha-ya-n-ta-nh-s-n-la"/>
    <hyperlink ref="C134" r:id="rId506" display="https://www.facebook.com/p/C%C3%B4ng-an-x%C3%A3-B%E1%BA%AFc-Phong-huy%E1%BB%87n-Ph%C3%B9-Y%C3%AAn-t%E1%BB%89nh-S%C6%A1n-La-100069354649996/"/>
    <hyperlink ref="C135" r:id="rId507" display="https://thuanbac.ninhthuan.gov.vn/portal/Pages/UBND-xa.aspx"/>
    <hyperlink ref="C136" r:id="rId508" display="https://www.facebook.com/ConganhuyenMocChau/?locale=vi_VN"/>
    <hyperlink ref="C137" r:id="rId509" display="https://thitranmocchau.sonla.gov.vn/"/>
    <hyperlink ref="C138" r:id="rId510" display="https://www.facebook.com/p/C%C3%B4ng-an-Th%E1%BB%8B-tr%E1%BA%A5n-N%C3%B4ng-Tr%C6%B0%E1%BB%9Dng-M%E1%BB%99c-Ch%C3%A2u-huy%E1%BB%87n-M%E1%BB%99c-Ch%C3%A2u-t%E1%BB%89nh-S%C6%A1n-La-100067745424776/"/>
    <hyperlink ref="C139" r:id="rId511" display="https://thitranmocchau.sonla.gov.vn/"/>
    <hyperlink ref="C141" r:id="rId512" display="http://chiengsonmocchau.sonla.gov.vn/index.php?module=tochuc&amp;act=view&amp;id=17"/>
    <hyperlink ref="C142" r:id="rId513" display="https://www.facebook.com/tuoitrecongansonla/"/>
    <hyperlink ref="C143" r:id="rId514" display="http://www.yenbai.gov.vn/noidung/tintuc/Pages/chi-tiet-tin-tuc.aspx?ItemID=160&amp;l=Ditichcaptinh"/>
    <hyperlink ref="C144" r:id="rId515" display="https://www.facebook.com/tuoitrecongansonla/"/>
    <hyperlink ref="C145" r:id="rId516" display="https://sonla.gov.vn/Default.aspx?sid=4&amp;pageid=33896&amp;p_cate=6769"/>
    <hyperlink ref="C146" r:id="rId517" display="https://www.facebook.com/ConganxaTanLapMocChau/"/>
    <hyperlink ref="C147" r:id="rId518" display="https://donghy.thainguyen.gov.vn/don-vi-hanh-chinh"/>
    <hyperlink ref="C148" r:id="rId519" display="https://www.facebook.com/tuoitrecongansonla/"/>
    <hyperlink ref="C149" r:id="rId520" display="https://stttt.dienbien.gov.vn/vi/about/danh-sach-nguoi-phat-ngon-tinh-dien-bien-nam-2018.html"/>
    <hyperlink ref="C150" r:id="rId521" display="https://www.facebook.com/tuoitrecongansonla/"/>
    <hyperlink ref="C151" r:id="rId522" display="https://tanuyen.laichau.gov.vn/he-thong-to-chuc/don-vi-hanh-chinh/bnd-xa-ta-mit.html"/>
    <hyperlink ref="C153" r:id="rId523" display="http://chienghacmocchau.sonla.gov.vn/"/>
    <hyperlink ref="C154" r:id="rId524" display="https://www.facebook.com/tuoitrecongansonla/"/>
    <hyperlink ref="C155" r:id="rId525" display="https://sonla.gov.vn/tin-van-hoa-xa-hoi/le-don-nhan-ban-giao-truy-dieu-va-an-tang-hai-cot-liet-si-quan-tinh-nguyen-viet-nam-hy-sinh-tai--714097"/>
    <hyperlink ref="C157" r:id="rId526" display="https://mocchau.sonla.gov.vn/tuyen-truyen-pho-bien-thuc-hien-phap-luat"/>
    <hyperlink ref="C158" r:id="rId527" display="https://www.facebook.com/100067561920321/"/>
    <hyperlink ref="C159" r:id="rId528" display="https://sonla.gov.vn/4/469/61812/550605/xay-dung-nong-thon-moi/xa-muong-sang-huyen-moc-chau-nang-cao-thu-nhap-cho-nhan-dan-tu-xay-dung-nong-thon-moi"/>
    <hyperlink ref="C160" r:id="rId529" display="https://www.facebook.com/p/C%C3%B4ng-an-x%C3%A3-%C4%90%C3%B4ng-Sang-huy%E1%BB%87n-M%E1%BB%99c-Ch%C3%A2u-100069242317075/"/>
    <hyperlink ref="C161" r:id="rId530" display="https://www.quangninh.gov.vn/"/>
    <hyperlink ref="C163" r:id="rId531" display="http://hoinongdan.sonla.gov.vn/index.php?module=tinhoatdong&amp;act=view&amp;id=726&amp;cat=67"/>
    <hyperlink ref="C165" r:id="rId532" display="https://mocchau.sonla.gov.vn/tuyen-truyen-pho-bien-thuc-hien-phap-luat"/>
    <hyperlink ref="C166" r:id="rId533" display="https://www.facebook.com/p/C%C3%B4ng-an-huy%E1%BB%87n-Y%C3%AAn-Ch%C3%A2u-t%E1%BB%89nh-S%C6%A1n-La-100067882819020/"/>
    <hyperlink ref="C167" r:id="rId534" display="https://yenchau.sonla.gov.vn/"/>
    <hyperlink ref="C169" r:id="rId535" display="http://chiengsonmocchau.sonla.gov.vn/index.php?module=tochuc&amp;act=view&amp;id=17"/>
    <hyperlink ref="C170" r:id="rId536" display="https://www.facebook.com/tuoitrecongansonla/"/>
    <hyperlink ref="C171" r:id="rId537" display="https://congbao.sonla.gov.vn/congbao.nsf/BB711FFCE7433698472587340016B385/$file/NQ%20so%2081.pdf"/>
    <hyperlink ref="C173" r:id="rId538" display="https://yenchau.sonla.gov.vn/?pageid=31385&amp;p_steering=95417"/>
    <hyperlink ref="C175" r:id="rId539" display="https://yenchau.sonla.gov.vn/?pageid=31385&amp;p_steering=95420"/>
    <hyperlink ref="C177" r:id="rId540" display="https://yenchau.sonla.gov.vn/?pageid=31386&amp;p_field=3758"/>
    <hyperlink ref="C179" r:id="rId541" display="http://chienghacmocchau.sonla.gov.vn/"/>
    <hyperlink ref="C181" r:id="rId542" display="https://sonla.gov.vn/tin-kinh-te/dong-chi-pho-chu-tich-ubnd-tinh-doi-thoai-voi-nhan-dan-xa-muong-lum-huyen-yen-chau-892179"/>
    <hyperlink ref="C183" r:id="rId543" display="http://chiengsonmocchau.sonla.gov.vn/index.php?module=tochuc&amp;act=view&amp;id=17"/>
    <hyperlink ref="C184" r:id="rId544" display="https://www.facebook.com/p/C%C3%B4ng-an-huy%E1%BB%87n-Y%C3%AAn-Ch%C3%A2u-t%E1%BB%89nh-S%C6%A1n-La-100067882819020/"/>
    <hyperlink ref="C185" r:id="rId545" display="https://yenson.tuyenquang.gov.vn/"/>
    <hyperlink ref="C187" r:id="rId546" display="https://yenchau.sonla.gov.vn/?pageid=31386&amp;p_field=3758"/>
    <hyperlink ref="C188" r:id="rId547" display="https://www.facebook.com/media/set/?set=a.2842133549173344&amp;type=3"/>
    <hyperlink ref="C189" r:id="rId548" display="https://sonla.gov.vn/thong-tin-tuyen-truyen-pho-bien-phap-luat/ban-tuyen-giao-tinh-uy-to-chuc-tuyen-truyen-pho-bien-giao-duc-phap-luat-tai-xa-tu-nang-778241"/>
    <hyperlink ref="C191" r:id="rId549" display="https://sonla.gov.vn/tin-chinh-tri/dong-chi-hoang-quoc-khanh-bi-thu-tinh-uy-chu-tich-ubnd-tinh-khao-sat-mo-hinh-kinh-te-tai-tai-ban-830103"/>
    <hyperlink ref="C192" r:id="rId550" display="https://www.facebook.com/100072053905062"/>
    <hyperlink ref="C193" r:id="rId551" display="https://bacyen.sonla.gov.vn/SiteFolders/xalongphieng/5130/V%C4%83n%20b%E1%BA%A3n%202021/782-Gi%C3%A1%20d%E1%BB%8Bch%20v%E1%BB%A5%20m%C3%B4i%20tr%C6%B0%E1%BB%9Dng.pdf"/>
    <hyperlink ref="C195" r:id="rId552" display="https://sonla.gov.vn/tin-chinh-tri/dong-chi-chu-tich-ubnd-huyen-yen-chau-lam-viec-tai-xa-chieng-tuong-825999"/>
    <hyperlink ref="C197" r:id="rId553" display="https://sonla.gov.vn/thong-tin-tu-so-nganh-dia-phuong/ngay-hoi-dai-doan-ket-toan-dan-toc-tai-tieu-khu-17-thi-tran-hat-lot-893162"/>
    <hyperlink ref="C199" r:id="rId554" display="https://sonla.gov.vn/4/469/61721/550610/tin-chinh-tri/dai-hoi-dang-bo-xa-chieng-sung-khoa-xxii-nhiem-ky-2020-2025"/>
    <hyperlink ref="C200" r:id="rId555" display="https://www.facebook.com/tuoitrecongansonla/"/>
    <hyperlink ref="C201" r:id="rId556" display="https://sonla.gov.vn/tin-kinh-te/dong-chi-pho-chu-tich-ubnd-tinh-doi-thoai-voi-nhan-dan-xa-muong-lum-huyen-yen-chau-892179"/>
    <hyperlink ref="C202" r:id="rId557" display="https://www.facebook.com/p/C%C3%B4ng-an-x%C3%A3-Chi%E1%BB%81ng-Ch%C4%83n-Mai-S%C6%A1n-100069762937696/"/>
    <hyperlink ref="C203" r:id="rId558" display="https://sonla.gov.vn/thong-tin-tu-so-nganh-dia-phuong/dong-chi-bi-thu-huyen-uy-du-ngay-hoi-dai-doan-ket-tai-ban-tong-tai-b-xa-chieng-chan-892857"/>
    <hyperlink ref="C204" r:id="rId559" display="https://www.facebook.com/2138564579701589"/>
    <hyperlink ref="C205" r:id="rId560" display="https://sonla.gov.vn/hoi-dong-nhan-dan-tinh/danh-sach-thuong-truc-hdnd-tinh-son-la-khoa-xiv-nhiem-ky-2016-2021-478330"/>
    <hyperlink ref="C207" r:id="rId561" display="https://sonla.gov.vn/dai-hoi-dai-bieu-cac-dan-toc-thieu-so-tinh-son-la-lan-ii-nam-2014/xa-chieng-ban-phat-huy-vai-tro-cua-uy-ban-mat-tran-to-quoc-trong-thuc-hien-chuong-trinh-muc-tieu-475140"/>
    <hyperlink ref="C208" r:id="rId562" display="https://www.facebook.com/100072269261381"/>
    <hyperlink ref="C209" r:id="rId563" display="https://sonla.gov.vn/tin-chinh-tri/chu-tich-hdnd-huyen-doi-thoai-voi-nhan-dan-cum-xa-chieng-ban-chieng-mung-hat-lot-muong-bon-737500"/>
    <hyperlink ref="C210" r:id="rId564" display="https://www.facebook.com/tuoitrecongansonla/"/>
    <hyperlink ref="C211" r:id="rId565" display="https://sonoivu.sonla.gov.vn/Default.aspx?sid=1282&amp;pageid=30665&amp;catid=64562&amp;id=537895&amp;catname=thong-tin-tuyen-truyen&amp;title=quyet-dinh-dieu-chinh-phan-loai-don-vi-hanh-chinh-cac-xa-phuong-thi-tran-tren-dia-ban-tinh-son-l"/>
    <hyperlink ref="C213" r:id="rId566" display="https://sonla.gov.vn/dai-hoi-dai-bieu-cac-dan-toc-thieu-so-tinh-son-la-lan-ii-nam-2014/xa-chieng-ban-phat-huy-vai-tro-cua-uy-ban-mat-tran-to-quoc-trong-thuc-hien-chuong-trinh-muc-tieu-475140"/>
    <hyperlink ref="C215" r:id="rId567" display="https://bacyen.sonla.gov.vn/1396/44329/80414/hoi-lien-hiep-phu-nu-xa-chieng-mai"/>
    <hyperlink ref="C217" r:id="rId568" display="https://sonla.gov.vn/4/469/61723/636649/tin-kinh-te/thu-tuong-chinh-phu-tham-mo-hinh-nong-nghiep-tai-huyen-mai-son"/>
    <hyperlink ref="C218" r:id="rId569" display="https://www.facebook.com/tuoitrecongansonla/"/>
    <hyperlink ref="C219" r:id="rId570" display="https://stttt.dienbien.gov.vn/vi/about/danh-sach-nguoi-phat-ngon-tinh-dien-bien-nam-2018.html"/>
    <hyperlink ref="C220" r:id="rId571" display="https://www.facebook.com/tuoitrecongansonla/"/>
    <hyperlink ref="C221" r:id="rId572" display="https://sonla.gov.vn/tin-van-hoa-xa-hoi/dong-chi-chu-tich-ubnd-huyen-du-ngay-hoi-dai-doan-ket-toan-dan-toc-tai-ban-me-lech-xa-co-noi-735712"/>
    <hyperlink ref="C223" r:id="rId573" display="https://sonla.gov.vn/thong-tin-tu-so-nganh-dia-phuong/trung-uong-doan-tham-tang-qua-cho-nhan-dan-bi-anh-huong-do-mua-lu-xa-chieng-noi-huyen-mai-son-825904"/>
    <hyperlink ref="C224" r:id="rId574" display="https://www.facebook.com/p/C%C3%B4ng-an-x%C3%A3-Phi%C3%AAng-C%E1%BA%B1m-huy%E1%BB%87n-Mai-S%C6%A1n-t%E1%BB%89nh-S%C6%A1n-La-100081656375955/"/>
    <hyperlink ref="C225" r:id="rId575" display="https://sonla.gov.vn/4/469/63579/560147/thong-tin-tu-so-nganh-dia-phuong/dong-chi-cha-a-cua-truong-ban-dan-van-tinh-uy-son-la-lam-viec-tai-ban-long-hom-xa-phieng-cam-huy"/>
    <hyperlink ref="C227" r:id="rId576" display="http://chiengsonmocchau.sonla.gov.vn/index.php?module=tochuc&amp;act=view&amp;id=17"/>
    <hyperlink ref="C228" r:id="rId577" display="https://www.facebook.com/100068616713485"/>
    <hyperlink ref="C229" r:id="rId578" display="https://bacyen.sonla.gov.vn/1394/44065/77776/654995/chinh-tri/ngay-23-thang-10-nam-2022-xa-chieng-kheo-to-chuc-bau-tin-nhiem-truong-ban-pho-ban-nhiem-ky-2023-"/>
    <hyperlink ref="C231" r:id="rId579" display="http://chiengsonmocchau.sonla.gov.vn/index.php?module=tochuc&amp;act=view&amp;id=17"/>
    <hyperlink ref="C233" r:id="rId580" display="https://sonla.gov.vn/4/469/61723/595557/tin-kinh-te/tinh-hinh-san-xuat-nong-lam-nghiep-thuy-san-tren-dia-ban-tinh-son-la-thang-02-nam-2021"/>
    <hyperlink ref="C235" r:id="rId581" display="https://sonla.gov.vn/thong-tin-tu-so-nganh-dia-phuong/ngay-hoi-diem-toan-dan-bao-ve-antq-nam-2024-tai-xa-phieng-pan-825130"/>
    <hyperlink ref="C236" r:id="rId582" display="https://www.facebook.com/tuoitrecongansonla/"/>
    <hyperlink ref="C237" r:id="rId583" display="https://sonla.gov.vn/doi-ngoai-nhan-dan"/>
    <hyperlink ref="C238" r:id="rId584" display="https://www.facebook.com/p/C%C3%B4ng-an-x%C3%A3-T%C3%A0-H%E1%BB%99c-huy%E1%BB%87n-Mai-S%C6%A1n-100069725104307/"/>
    <hyperlink ref="C239" r:id="rId585" display="https://muasamcong.mpi.gov.vn/edoc-oldproxy-service/api/download/file/browser?filePath=/WAS/%2Fe-doc%2FBID%2FRESFILE%2F2018%2F11%2F20181142996%2F2157591%2FThong+bao+trung+thau+xi+b%E1%BA%A3n+Lu%E1%BB%93n.docx"/>
    <hyperlink ref="C240" r:id="rId586" display="https://www.facebook.com/togiactoiphamsongma/?locale=vi_VN"/>
    <hyperlink ref="C241" r:id="rId587" display="https://songma.sonla.gov.vn/"/>
    <hyperlink ref="C242" r:id="rId588" display="https://www.facebook.com/tuoitrecongansonla/"/>
    <hyperlink ref="C243" r:id="rId589" display="https://www.vkssonla.gov.vn/index.php?module=tinhoatdong&amp;act=view&amp;cat=40&amp;id=2398"/>
    <hyperlink ref="C245" r:id="rId590" display="https://congbao.sonla.gov.vn/congbao.nsf/591D30311B3BAB3B4725864F003751A5/$file/QD%20so%202481_signed.pdf"/>
    <hyperlink ref="C246" r:id="rId591" display="https://www.facebook.com/conganxachiengphung/"/>
    <hyperlink ref="C247" r:id="rId592" display="https://congbao.sonla.gov.vn/congbao.nsf/CD90B592AE60E70547258BD600100F90/$file/QD%202404.pdf"/>
    <hyperlink ref="C249" r:id="rId593" display="http://chiengsonmocchau.sonla.gov.vn/index.php?module=tochuc&amp;act=view&amp;id=17"/>
    <hyperlink ref="C251" r:id="rId594" display="https://sonla.gov.vn/tin-van-hoa-xa-hoi/cong-bo-xa-muong-lam-dat-chuan-nong-thon-moi-nam-2022-700988"/>
    <hyperlink ref="C252" r:id="rId595" display="https://www.facebook.com/tuoitrecongansonla/"/>
    <hyperlink ref="C253" r:id="rId596" display="https://songma.sonla.gov.vn/nguoi-dan/ban-giao-he-thong-chieu-sang-nang-luong-mat-troi-cho-2-xa-nam-ty-na-nghiu-630383"/>
    <hyperlink ref="C254" r:id="rId597" display="https://www.facebook.com/people/C%C3%B4ng-an-x%C3%A3-%C4%90%E1%BB%A9a-M%C3%B2n-huy%E1%BB%87n-S%C3%B4ng-M%C3%A3-t%E1%BB%89nh-S%C6%A1n-La/100066531168216/"/>
    <hyperlink ref="C255" r:id="rId598" display="http://nguyentrai.hadong.hanoi.gov.vn/chuong-trinh-tinh-nguyen-mua-dong-suoi-am-nhan-dan-vung-cao-huyen-song-ma-tinh-son-la"/>
    <hyperlink ref="C256" r:id="rId599" display="https://www.facebook.com/tuoitrecongansonla/"/>
    <hyperlink ref="C257" r:id="rId600" display="https://songma.sonla.gov.vn/1344/37342/72598/578824/uy-ban-mttq-viet-nam-xa/phat-dong-quyen-gop-ung-ho-dong-bao-mien-trung-tay-nguyen-khac-phuc-thiet-hai-do-thien-tai-gay-r"/>
    <hyperlink ref="C259" r:id="rId601" display="http://chiengsonmocchau.sonla.gov.vn/index.php?module=tochuc&amp;act=view&amp;id=17"/>
    <hyperlink ref="C260" r:id="rId602" display="https://www.facebook.com/tuoitrecongansonla/?locale=hu_HU"/>
    <hyperlink ref="C261" r:id="rId603" display="https://mocchau.sonla.gov.vn/an-ninh-quoc-phong-64051/cong-an-huyen-pha-nhanh-2-vu-trom-cap-va-bat-doi-tuong-trong-nguoi-thi-hanh-cong-vu-482230"/>
    <hyperlink ref="C262" r:id="rId604" display="https://www.facebook.com/p/C%C3%B4ng-an-x%C3%A3-N%E1%BA%ADm-M%E1%BA%B1n-S%C3%B4ng-M%C3%A3-S%C6%A1n-La-100069996588344/?locale=ca_ES"/>
    <hyperlink ref="C263" r:id="rId605" display="https://songma.sonla.gov.vn/1347/37736/72753/doan-thanh-nien"/>
    <hyperlink ref="C265" r:id="rId606" display="https://sonla.gov.vn/4/469/61723/624703/tin-kinh-te/nong-dan-chieng-khoong-doan-ket-giup-nhau-phat-trien-kinh-te"/>
    <hyperlink ref="C267" r:id="rId607" display="https://congbobanan.toaan.gov.vn/3ta60185t1cvn/"/>
    <hyperlink ref="C269" r:id="rId608" display="https://congbao.sonla.gov.vn/congbao.nsf/$DocsByCate?OpenForm&amp;view=DocumentsByType2&amp;RestrictToCategory=Quy%E1%BA%BFt%20%C4%91%E1%BB%8Bnh%20c%E1%BB%A7a%20UBND%20t%E1%BB%89nh"/>
    <hyperlink ref="C271" r:id="rId609" display="https://sonla.gov.vn/tin-chinh-tri/le-cong-bo-xa-muong-sai-huyen-song-ma-dat-chuan-nong-thon-moi-744031"/>
    <hyperlink ref="C272" r:id="rId610" display="https://www.facebook.com/tuoitrecongansonla/"/>
    <hyperlink ref="C273" r:id="rId611" display="https://sonla.gov.vn/tin-van-hoa-xa-hoi/hoi-nghi-doi-thoai-giua-bi-thu-huyen-uy-voi-nhan-dan-xa-muong-cai-718784"/>
    <hyperlink ref="C274" r:id="rId612" display="https://www.facebook.com/tuoitrecongansonla/"/>
    <hyperlink ref="C275" r:id="rId613" display="https://sonla.gov.vn/Default.aspx?sname=ubnd&amp;sid=4&amp;pageid=469&amp;catid=63577&amp;id=591565&amp;catname=Tin-tuc-hoat-dong&amp;title=Van-phong-UBND-tinh-tham-va-tang-qua-xa-Muong-Hung-huyen-Song-Ma"/>
    <hyperlink ref="C277" r:id="rId614" display="https://giaphu.phuyen.sonla.gov.vn/uy-ban-nhan-dan/lanh-dao-dang-uy-hdnd-ubnd-va-mot-so-ban-nganh-doan-the-xa-cung-lanh-dao-ubnd-huyen-tham-quan-mo-893033"/>
    <hyperlink ref="C279" r:id="rId615" display="https://sonla.gov.vn/tin-chinh-tri/dong-chi-pho-bi-thu-thuong-truc-huyen-uy-chu-tich-hdnd-huyen-du-sinh-hoat-chi-bo-ban-sam-kha-xa--839172"/>
    <hyperlink ref="C281" r:id="rId616" display="https://sopcop.sonla.gov.vn/hoat-dong-huyen-uy-hdnd-ubnd/hoi-nghi-tiep-xuc-cu-tri-truoc-ky-hop-thu-tam-hoi-dong-nhan-dan-huyen-khoa-iv-tai-xa-pung-banh-818294"/>
    <hyperlink ref="C283" r:id="rId617" display="https://sopcop.sonla.gov.vn/1390/43531/77595/gioi-thieu"/>
    <hyperlink ref="C284" r:id="rId618" display="https://www.facebook.com/tuoitrecongansonla/"/>
    <hyperlink ref="C285" r:id="rId619" display="https://sopcop.sonla.gov.vn/hoc-tap-va-lam-theo-tu-tuong-dao-duc-phong-cach-ho-chi-minh/guong-sang-nong-dan-san-xuat-kinh-doanh-gioi-o-dom-cang-762034"/>
    <hyperlink ref="C286" r:id="rId620" display="https://www.facebook.com/people/C%C3%B4ng-an-x%C3%A3-N%E1%BA%ADm-L%E1%BA%A1nh-huy%E1%BB%87n-S%E1%BB%91p-C%E1%BB%99p-t%E1%BB%89nh-S%C6%A1n-La/100068015739935/"/>
    <hyperlink ref="C287" r:id="rId621" display="https://sonla.gov.vn/tin-tuc-72067/huyen-sop-cop-to-chuc-ngay-hoi-toan-dan-bao-ve-an-ninh-to-quoc-nam-2024-825994"/>
    <hyperlink ref="C289" r:id="rId622" display="https://sopcop.sonla.gov.vn/hoat-dong-huyen-uy-hdnd-ubnd/hoi-nghi-tiep-xuc-cu-tri-truoc-ky-hop-thu-chin-hoi-dong-nhan-dan-huyen-khoa-iv-tai-xa-muong-leo-893075"/>
    <hyperlink ref="C290" r:id="rId623" display="https://www.facebook.com/tuoitrecongansonla/"/>
    <hyperlink ref="C291" r:id="rId624" display="https://sonla.gov.vn/tin-kinh-te/dong-chi-pho-chu-tich-ubnd-tinh-doi-thoai-voi-nhan-dan-xa-muong-lum-huyen-yen-chau-892179"/>
    <hyperlink ref="C293" r:id="rId625" display="https://sopcop.sonla.gov.vn/kinh-te/sat-taluy-duong-gay-thiet-hai-02-nha-tai-ban-poi-lanh-xa-muong-va-830398"/>
    <hyperlink ref="C295" r:id="rId626" display="https://sonla.gov.vn/thong-tin-tu-so-nganh-dia-phuong/dong-chi-chu-tich-ubnd-huyen-van-ho-tham-va-tang-qua-tai-ban-suoi-khau-xa-suoi-bang-659253"/>
    <hyperlink ref="C297" r:id="rId627" display="https://sonla.gov.vn/tin-van-hoa-xa-hoi/hiep-hoi-doanh-nghiep-tinh-tham-va-tang-qua-tai-xa-song-khua-745460"/>
    <hyperlink ref="C298" r:id="rId628" display="https://www.facebook.com/conganlienhoa/"/>
    <hyperlink ref="C299" r:id="rId629" display="https://lapthach.vinhphuc.gov.vn/ct/cms/tintuc/Lists/GII1/View_Detail.aspx?ItemID=177"/>
    <hyperlink ref="C300" r:id="rId630" display="https://www.facebook.com/p/UBND-x%C3%A3-T%C3%B4-M%C3%BAa-100057380593082/"/>
    <hyperlink ref="C301" r:id="rId631" display="https://sonla.gov.vn/tin-chinh-tri/ban-thuong-vu-huyen-uy-van-ho-lam-viec-tai-xa-to-mua-776843"/>
    <hyperlink ref="C302" r:id="rId632" display="https://www.facebook.com/tuoitrecongansonla/"/>
    <hyperlink ref="C303" r:id="rId633" display="https://muongte.laichau.gov.vn/"/>
    <hyperlink ref="C305" r:id="rId634" display="https://yenchau.sonla.gov.vn/?pageid=31386&amp;p_field=3758"/>
    <hyperlink ref="C306" r:id="rId635" display="https://www.facebook.com/tuoitrecongansonla/"/>
    <hyperlink ref="C307" r:id="rId636" display="https://sonla.gov.vn/tin-kinh-te/ubnd-huyen-van-ho-lam-viec-voi-2-xa-muong-men-long-luong-va-cong-ty-cp-che-bien-thuc-pham-sach-v-727494"/>
    <hyperlink ref="C308" r:id="rId637" display="https://www.facebook.com/tuoitreconganquangbinh/"/>
    <hyperlink ref="C309" r:id="rId638" display="https://haiha.quangninh.gov.vn/Trang/ChiTietBVGioiThieu.aspx?bvid=128"/>
    <hyperlink ref="C311" r:id="rId639" display="https://vanho.sonla.gov.vn/"/>
    <hyperlink ref="C313" r:id="rId640" display="https://sonla.gov.vn/thong-tin-tu-so-nganh-dia-phuong/ban-co-tang-xa-long-luong-to-chuc-ngay-hoi-dai-doan-ket-cac-dan-toc-nam-2024-892854"/>
    <hyperlink ref="C315" r:id="rId641" display="https://yenchau.sonla.gov.vn/?pageid=31386&amp;p_field=3758"/>
    <hyperlink ref="C317" r:id="rId642" display="https://sonla.gov.vn/tin-tuc-hoat-dong/van-phong-ubnd-tinh-lam-viec-tai-xa-chieng-xuan-745669"/>
    <hyperlink ref="C319" r:id="rId643" display="https://xuanson.vanninh.khanhhoa.gov.vn/Default.aspx?TopicId=b8532918-60a1-4f64-a29c-753156a1d54a"/>
    <hyperlink ref="C320" r:id="rId644" display="https://www.facebook.com/conganBaTri/"/>
    <hyperlink ref="C321" r:id="rId645" display="https://congan.sonla.gov.vn/cong-an-tinh-son-la-trien-khai-ke-hoach-phu-trach-giup-do-xa-tan-xuan-huyen-van-ho-giai-doan-2021-2026/"/>
    <hyperlink ref="C322" r:id="rId646" display="https://www.facebook.com/p/C%C3%B4ng-an-ph%C6%B0%E1%BB%9Dng-Y%C3%AAn-Th%E1%BB%8Bnh-TpY%C3%AAn-B%C3%A1i-100066352763035/"/>
    <hyperlink ref="C323" r:id="rId647" display="https://yenthinh.thanhphoyenbai.yenbai.gov.vn/"/>
    <hyperlink ref="C324" r:id="rId648" display="https://www.facebook.com/p/C%C3%B4ng-an-ph%C6%B0%E1%BB%9Dng-Y%C3%AAn-Ninh-TP-Y%C3%AAn-B%C3%A1i-100068122816914/"/>
    <hyperlink ref="C325" r:id="rId649" display="https://thanhphoyenbai.yenbai.gov.vn/"/>
    <hyperlink ref="C326" r:id="rId650" display="https://www.facebook.com/CAPMinhTan/?locale=br_FR"/>
    <hyperlink ref="C327" r:id="rId651" display="http://minhtan.thanhphoyenbai.yenbai.gov.vn/?page_id=192"/>
    <hyperlink ref="C328" r:id="rId652" display="https://www.facebook.com/p/C%C3%B4ng-an-ph%C6%B0%E1%BB%9Dng-Nguy%E1%BB%85n-Th%C3%A1i-H%E1%BB%8Dc-th%C3%A0nh-ph%E1%BB%91-Y%C3%AAn-B%C3%A1i-100070147893304/"/>
    <hyperlink ref="C329" r:id="rId653" display="http://nguyenthaihoc.thanhphoyenbai.yenbai.gov.vn/"/>
    <hyperlink ref="C330" r:id="rId654" display="https://www.facebook.com/p/C%C3%B4ng-an-ph%C6%B0%E1%BB%9Dng-%C4%90%E1%BB%93ng-T%C3%A2m-TP-Y%C3%AAn-B%C3%A1i-100067814406903/"/>
    <hyperlink ref="C331" r:id="rId655" display="https://thanhphoyenbai.yenbai.gov.vn/cac-xa-phuong/phuong-dong-tam-288583"/>
    <hyperlink ref="C332" r:id="rId656" display="https://www.facebook.com/p/C%C3%B4ng-an-ph%C6%B0%E1%BB%9Dng-Nguy%E1%BB%85n-Ph%C3%BAc-th%C3%A0nh-ph%E1%BB%91-Y%C3%AAn-B%C3%A1i-100071911672702/"/>
    <hyperlink ref="C333" r:id="rId657" display="https://nguyenphuc.thanhphoyenbai.yenbai.gov.vn/"/>
    <hyperlink ref="C334" r:id="rId658" display="https://www.facebook.com/p/C%C3%B4ng-an-ph%C6%B0%E1%BB%9Dng-H%E1%BB%93ng-H%C3%A0-Th%C3%A0nh-ph%E1%BB%91-Y%C3%AAn-B%C3%A1i-100066442728369/"/>
    <hyperlink ref="C335" r:id="rId659" display="http://hongha.thanhphoyenbai.yenbai.gov.vn/"/>
    <hyperlink ref="C336" r:id="rId660" display="https://www.facebook.com/p/C%C3%B4ng-an-x%C3%A3-Minh-B%E1%BA%A3o-th%C3%A0nh-ph%E1%BB%91-Y%C3%AAn-B%C3%A1i-100067402020480/"/>
    <hyperlink ref="C337" r:id="rId661" display="https://yenbai.gov.vn/nong-thon-moi/noidung/tintuc/Pages/chi-tiet-tin-tuc.aspx?ItemID=1049&amp;l=Tinhoatdong&amp;lv=5"/>
    <hyperlink ref="C338" r:id="rId662" display="https://www.facebook.com/conganpnamcuong/"/>
    <hyperlink ref="C339" r:id="rId663" display="http://namcuong.thanhphoyenbai.yenbai.gov.vn/"/>
    <hyperlink ref="C341" r:id="rId664" display="https://thanhphoyenbai.yenbai.gov.vn/cac-xa-phuong/xa-tuy-loc-288595"/>
    <hyperlink ref="C342" r:id="rId665" display="https://www.facebook.com/conganxatanthinh/"/>
    <hyperlink ref="C343" r:id="rId666" display="https://hoilhpn.yenbai.gov.vn/noidung/tintuc/Pages/chi-tiet-tin-tuc.aspx?ItemID=458&amp;l=Tinhoatdong&amp;lv=5"/>
    <hyperlink ref="C345" r:id="rId667" display="https://soldtbxh.yenbai.gov.vn/FAQ/Cong-dan-Nguyen-Ngoc-Hau-Dia-chi-thon-Nuoc-Mat-xa-Au-Lau-thanh-pho-Yen-Bai-tinh-Yen-B"/>
    <hyperlink ref="C347" r:id="rId668" display="https://gioiphien.thanhphoyenbai.yenbai.gov.vn/"/>
    <hyperlink ref="C348" r:id="rId669" display="https://www.facebook.com/caphopminh/"/>
    <hyperlink ref="C349" r:id="rId670" display="https://thanhphoyenbai.yenbai.gov.vn/"/>
    <hyperlink ref="C351" r:id="rId671" display="https://www.yenbai.gov.vn/noidung/tintuc/Pages/chi-tiet-tin-tuc.aspx?ItemID=147&amp;l=Ditichcaptinh"/>
    <hyperlink ref="C353" r:id="rId672" display="https://www.yenbai.gov.vn/noidung/tintuc/Pages/gioi-thieu-chi-tiet.aspx?ItemID=119&amp;l=Ditichcaptinh&amp;lv=4"/>
    <hyperlink ref="C354" r:id="rId673" display="https://www.facebook.com/p/C%C3%B4ng-an-x%C3%A3-V%C4%83n-Ph%C3%BA-TP-Y%C3%AAn-B%C3%A1i-100067045363307/"/>
    <hyperlink ref="C355" r:id="rId674" display="http://vanphu.thanhphoyenbai.yenbai.gov.vn/"/>
    <hyperlink ref="C356" r:id="rId675" display="https://www.facebook.com/people/Tu%E1%BB%95i-tr%E1%BA%BB-C%C3%B4ng-an-Ngh%C4%A9a-L%E1%BB%99/100081887170070/?locale=hi_IN"/>
    <hyperlink ref="C357" r:id="rId676" display="https://nghialo.yenbai.gov.vn/xa-phuong/phuong-pu-trang"/>
    <hyperlink ref="C358" r:id="rId677" display="https://www.facebook.com/captrungtam/"/>
    <hyperlink ref="C359" r:id="rId678" display="https://nghialo.yenbai.gov.vn/xa-phuong/phuong-trung-tam"/>
    <hyperlink ref="C361" r:id="rId679" display="https://nghialo.yenbai.gov.vn/xa-phuong/phuong-tan-an"/>
    <hyperlink ref="C362" r:id="rId680" display="https://www.facebook.com/p/C%C3%B4ng-an-ph%C6%B0%E1%BB%9Dng-C%E1%BA%A7u-Thia-100065344816176/"/>
    <hyperlink ref="C363" r:id="rId681" display="https://nghialo.yenbai.gov.vn/xa-phuong/phuong-cau-thia"/>
    <hyperlink ref="C364" r:id="rId682" display="https://www.facebook.com/p/Tu%E1%BB%95i-tr%E1%BA%BB-C%C3%B4ng-an-Ngh%C4%A9a-L%E1%BB%99-100081887170070/"/>
    <hyperlink ref="C365" r:id="rId683" display="https://nghialo.yenbai.gov.vn/xa-phuong/xa-nghia-loi"/>
    <hyperlink ref="C366" r:id="rId684" display="https://www.facebook.com/p/Tu%E1%BB%95i-tr%E1%BA%BB-C%C3%B4ng-an-Ngh%C4%A9a-L%E1%BB%99-100081887170070/"/>
    <hyperlink ref="C367" r:id="rId685" display="https://nghialo.yenbai.gov.vn/xa-phuong/xa-nghia-phuc"/>
    <hyperlink ref="C368" r:id="rId686" display="https://www.facebook.com/p/Tu%E1%BB%95i-tr%E1%BA%BB-C%C3%B4ng-an-Ngh%C4%A9a-L%E1%BB%99-100081887170070/"/>
    <hyperlink ref="C369" r:id="rId687" display="https://nghialo.yenbai.gov.vn/xa-phuong/xa-nghia-an"/>
    <hyperlink ref="C371" r:id="rId688" display="https://lucyen.yenbai.gov.vn/Articles/one/Thong-tin-thi-tran-Yen-The"/>
    <hyperlink ref="C373" r:id="rId689" display="https://lucyen.yenbai.gov.vn/Articles/one/Thong-tin-xa-Tan-Phuong"/>
    <hyperlink ref="C374" r:id="rId690" display="https://www.facebook.com/p/C%C3%B4ng-an-x%C3%A3-L%C3%A2m-Th%C6%B0%E1%BB%A3ng-huy%E1%BB%87n-L%E1%BB%A5c-Y%C3%AAn-100078326869163/"/>
    <hyperlink ref="C375" r:id="rId691" display="https://lucyen.yenbai.gov.vn/Articles/one/Thong-tin-xa-Lam-Thuong"/>
    <hyperlink ref="C376" r:id="rId692" display="https://www.facebook.com/p/C%C3%B4ng-an-x%C3%A3-Kh%C3%A1nh-Thi%E1%BB%87n-100069704581551/?locale=tr_TR"/>
    <hyperlink ref="C377" r:id="rId693" display="https://khanhthien.yenkhanh.ninhbinh.gov.vn/"/>
    <hyperlink ref="C379" r:id="rId694" display="https://lucyen.yenbai.gov.vn/Articles/one/Thong-tin-xa-Minh-Chuan"/>
    <hyperlink ref="C380" r:id="rId695" display="https://www.facebook.com/p/C%C3%B4ng-an-x%C3%A3-Mai-S%C6%A1n-huy%E1%BB%87n-L%E1%BB%A5c-Y%C3%AAn-t%E1%BB%89nh-Y%C3%AAn-B%C3%A1i-100079591086068/"/>
    <hyperlink ref="C381" r:id="rId696" display="https://yenbai.gov.vn/nongthonmoi/noidung/tintuc/Pages/chi-tiet-tin-tuc.aspx?ItemID=870&amp;l=Tinhoatdong"/>
    <hyperlink ref="C383" r:id="rId697" display="https://lucyen.yenbai.gov.vn/"/>
    <hyperlink ref="C385" r:id="rId698" display="https://lucyen.yenbai.gov.vn/xa-phuong/Xa-Muong-Lai"/>
    <hyperlink ref="C386" r:id="rId699" display="https://www.facebook.com/p/Tu%E1%BB%95i-tr%E1%BA%BB-C%C3%B4ng-an-Ngh%C4%A9a-L%E1%BB%99-100081887170070/"/>
    <hyperlink ref="C387" r:id="rId700" display="https://danguykhoicqvadn.yenbai.gov.vn/wp-content/uploads/2023/12/141-QD.pdf"/>
    <hyperlink ref="C388" r:id="rId701" display="https://www.facebook.com/xaNongthonmoiMinhXuan/?locale=vi_VN"/>
    <hyperlink ref="C389" r:id="rId702" display="https://lucyen.yenbai.gov.vn/Articles/one/Thong-tin-xa-Minh-Xuan"/>
    <hyperlink ref="C390" r:id="rId703" display="https://www.facebook.com/p/T%C3%B4-M%E1%BA%ADu-24H-100066811125976/?locale=he_IL"/>
    <hyperlink ref="C391" r:id="rId704" display="https://lucyen.yenbai.gov.vn/Articles/one/Thong-tin-xa-To-Mau"/>
    <hyperlink ref="C393" r:id="rId705" display="https://lucyen.yenbai.gov.vn/Articles/one/Thong-tin-xa-Tan-Linh"/>
    <hyperlink ref="C395" r:id="rId706" display="https://yenthang.namdinh.gov.vn/uy-ban-nhan-dan/ubnd-xa-yen-thang-218106"/>
    <hyperlink ref="C397" r:id="rId707" display="https://lucyen.yenbai.gov.vn/Articles/one/Thong-tin-xa-Khanh-Hoa"/>
    <hyperlink ref="C398" r:id="rId708" display="https://www.facebook.com/p/C%C3%B4ng-an-x%C3%A3-V%C4%A9nh-L%E1%BA%A1c-100067585740322/"/>
    <hyperlink ref="C399" r:id="rId709" display="https://lucyen.yenbai.gov.vn/xa-phuong/Xa-Vinh-Lac"/>
    <hyperlink ref="C400" r:id="rId710" display="https://www.facebook.com/p/C%C3%B4ng-an-x%C3%A3-Li%E1%BB%85u-%C4%90%C3%B4-huy%E1%BB%87n-L%E1%BB%A5c-Y%C3%AAn-t%E1%BB%89nh-Y%C3%AAn-B%C3%A1i-100082247046120/"/>
    <hyperlink ref="C401" r:id="rId711" display="https://lucyen.yenbai.gov.vn/Articles/view/?UserKey=-Lieu-Do---xa-dau-tien-cua-huyen-Luc-Yen-dat-chuan-nong-thon-moi---Copy&amp;Category=P9Q24NUYJ3PNLEDK"/>
    <hyperlink ref="C402" r:id="rId712" display="https://www.facebook.com/p/C%E1%BB%99ng-%C4%91%E1%BB%93ng-x%C3%A3-%C4%90%E1%BB%99ng-Quan-huy%E1%BB%87n-L%E1%BB%A5c-Y%C3%AAn-t%E1%BB%89nh-Y%C3%AAn-B%C3%A1i-61555607968469/"/>
    <hyperlink ref="C403" r:id="rId713" display="https://lucyen.yenbai.gov.vn/Articles/one/Thong-tin-xa-Dong-Quan"/>
    <hyperlink ref="C404" r:id="rId714" display="https://www.facebook.com/p/C%C3%B4ng-an-x%C3%A3-T%C3%A2n-L%E1%BA%ADp-100083209962963/"/>
    <hyperlink ref="C405" r:id="rId715" display="https://lucyen.yenbai.gov.vn/Articles/view/?UserKey=Bi-thu-Huyen-uy-du-sinh-hoat-Chi-bo-thon-Cat-xa-Tan-Lap&amp;Category=GTCJ76WEHHR33MNU"/>
    <hyperlink ref="C407" r:id="rId716" display="https://www.yenbai.gov.vn/noidung/tintuc/Pages/gioi-thieu-chi-tiet.aspx?ItemID=112&amp;l=Ditichcaptinh&amp;lv=4"/>
    <hyperlink ref="C408" r:id="rId717" display="https://www.facebook.com/p/C%C3%B4ng-an-x%C3%A3-Tr%C3%BAc-L%C3%A2u-100069220479532/"/>
    <hyperlink ref="C409" r:id="rId718" display="https://lucyen.yenbai.gov.vn/Articles/one/Thong-tin-xa-Truc-Lau"/>
    <hyperlink ref="C411" r:id="rId719" display="https://lucyen.yenbai.gov.vn/xa-phuong/Xa-Phuc-Loi"/>
    <hyperlink ref="C412" r:id="rId720" display="https://www.facebook.com/p/C%C3%B4ng-an-x%C3%A3-Phan-Thanh-100068484622209/"/>
    <hyperlink ref="C413" r:id="rId721" display="https://sotttt.yenbai.gov.vn/cong-nghe-va-chinh-quyen-so/detail/?article=So-Thong-tin-va-Truyen-thong-tham-va-tang-qua-tet-tai-xa-Phan-Thanh-huyen-Luc-Yen&amp;PageIndex=81"/>
    <hyperlink ref="C414" r:id="rId722" display="https://www.facebook.com/p/C%C3%B4ng-an-x%C3%A3-An-Ph%C3%BA-huy%E1%BB%87n-L%E1%BB%A5c-Y%C3%AAn-t%E1%BB%89nh-Y%C3%AAn-B%C3%A1i-100081899742546/"/>
    <hyperlink ref="C415" r:id="rId723" display="https://thanhphoyenbai.yenbai.gov.vn/"/>
    <hyperlink ref="C417" r:id="rId724" display="https://lucyen.yenbai.gov.vn/xa-phuong/Xa-Trung-Tam"/>
    <hyperlink ref="C418" r:id="rId725" display="https://www.facebook.com/p/C%C3%B4ng-an-th%E1%BB%8B-tr%E1%BA%A5n-M%E1%BA%ADu-A-100031786790979/"/>
    <hyperlink ref="C419" r:id="rId726" display="https://vanyen.yenbai.gov.vn/to-chuc-bo-may/cac-xa-thi-tran/?UserKey=TT-Mau-A"/>
    <hyperlink ref="C420" r:id="rId727" display="https://www.facebook.com/groups/364862091536321/"/>
    <hyperlink ref="C421" r:id="rId728" display="https://vanyen.yenbai.gov.vn/to-chuc-bo-may/cac-xa-thi-tran/?UserKey=Xa-Lang-Thip"/>
    <hyperlink ref="C422" r:id="rId729" display="https://www.facebook.com/groups/249289706988066/"/>
    <hyperlink ref="C423" r:id="rId730" display="https://vanyen.yenbai.gov.vn/to-chuc-bo-may/cac-xa-thi-tran/?UserKey=Xa-Lam-Giang"/>
    <hyperlink ref="C424" r:id="rId731" display="https://www.facebook.com/p/C%C3%B4ng-an-x%C3%A3-Ch%C3%A2u-Qu%E1%BA%BF-Th%C6%B0%E1%BB%A3ng-huy%E1%BB%87n-V%C4%83n-Y%C3%AAn-t%E1%BB%89nh-Y%C3%AAn-B%C3%A1i-100066967336087/"/>
    <hyperlink ref="C425" r:id="rId732" display="https://sovhttdl.yenbai.gov.vn/noidung/tintuc/Pages/chi-tiet-tin-tuc.aspx?ItemID=943&amp;l=Tinhoatdong"/>
    <hyperlink ref="C426" r:id="rId733" display="https://www.facebook.com/chauquehavanyenyenbai/"/>
    <hyperlink ref="C427" r:id="rId734" display="https://vanyen.yenbai.gov.vn/to-chuc-bo-may/cac-xa-thi-tran/?UserKey=Xa-Chau-Que-Ha"/>
    <hyperlink ref="C428" r:id="rId735" display="https://www.facebook.com/conganxatanhuongyenbinh/"/>
    <hyperlink ref="C429" r:id="rId736" display="https://vanyen.yenbai.gov.vn/to-chuc-bo-may/cac-xa-thi-tran/?UserKey=Xa-An-Binh"/>
    <hyperlink ref="C430" r:id="rId737" display="https://www.facebook.com/p/C%C3%B4ng-an-x%C3%A3-Quang-Minh-100066478945818/"/>
    <hyperlink ref="C431" r:id="rId738" display="https://vanyen.yenbai.gov.vn/to-chuc-bo-may/cac-xa-thi-tran/?UserKey=Xa-Quang-Minh"/>
    <hyperlink ref="C432" r:id="rId739" display="https://www.facebook.com/p/Tu%E1%BB%95i-tr%E1%BA%BB-C%C3%B4ng-an-Ngh%C4%A9a-L%E1%BB%99-100081887170070/"/>
    <hyperlink ref="C433" r:id="rId740" display="https://vanyen.yenbai.gov.vn/to-chuc-bo-may/cac-xa-thi-tran/?UserKey=Xa-Dong-An"/>
    <hyperlink ref="C434" r:id="rId741" display="https://www.facebook.com/p/Trang-th%C3%B4ng-tin-%C4%91i%E1%BB%87n-t%E1%BB%AD-x%C3%A3-%C4%90%C3%B4ng-Cu%C3%B4ng-100069122272588/"/>
    <hyperlink ref="C435" r:id="rId742" display="https://vanyen.yenbai.gov.vn/to-chuc-bo-may/cac-xa-thi-tran/?UserKey=Xa-Dong-Cuong"/>
    <hyperlink ref="C437" r:id="rId743" display="https://vanyen.yenbai.gov.vn/to-chuc-bo-may/cac-xa-thi-tran/?UserKey=Xa-Phong-Du-Ha"/>
    <hyperlink ref="C438" r:id="rId744" display="https://www.facebook.com/p/C%C3%B4ng-an-x%C3%A3-M%E1%BA%ADu-%C4%90%C3%B4ng-100069042045492/"/>
    <hyperlink ref="C439" r:id="rId745" display="https://vanyen.yenbai.gov.vn/to-chuc-bo-may/cac-xa-thi-tran/?UserKey=Xa-Mau-Dong"/>
    <hyperlink ref="C441" r:id="rId746" display="https://vanyen.yenbai.gov.vn/to-chuc-bo-may/cac-xa-thi-tran/?UserKey=Xa-Ngoi-A"/>
    <hyperlink ref="C442" r:id="rId747" display="https://www.facebook.com/p/C%C3%B4ng-an-x%C3%A3-Xu%C3%A2n-T%E1%BA%A7m-V%C4%83n-Y%C3%AAn-Y%C3%AAn-B%C3%A1i-100066508220191/"/>
    <hyperlink ref="C443" r:id="rId748" display="https://yenbai.gov.vn/dai-hoi-dang-bo/noidung/tintuc/Pages/chi-tiet-tin-tuc.aspx?ItemID=952&amp;l=Tinhoatdong"/>
    <hyperlink ref="C444" r:id="rId749" display="https://www.facebook.com/ConganxaTanHop/"/>
    <hyperlink ref="C445" r:id="rId750" display="https://sotuphap.yenbai.gov.vn/noidung/tintuc/Pages/chi-tiet-tin-tuc.aspx?ItemID=364&amp;l=Tinhoatdong"/>
    <hyperlink ref="C446" r:id="rId751" display="https://www.facebook.com/p/Tu%E1%BB%95i-tr%E1%BA%BB-C%C3%B4ng-an-Ngh%C4%A9a-L%E1%BB%99-100081887170070/"/>
    <hyperlink ref="C447" r:id="rId752" display="https://tranyen.yenbai.gov.vn/xa-thi-tran/xa-dao-thinh"/>
    <hyperlink ref="C448" r:id="rId753" display="https://www.facebook.com/p/Tu%E1%BB%95i-tr%E1%BA%BB-C%C3%B4ng-an-Ngh%C4%A9a-L%E1%BB%99-100081887170070/"/>
    <hyperlink ref="C449" r:id="rId754" display="https://vanyen.yenbai.gov.vn/to-chuc-bo-may/cac-xa-thi-tran/?UserKey=Xa-Yen-Thai"/>
    <hyperlink ref="C451" r:id="rId755" display="https://vanyen.yenbai.gov.vn/to-chuc-bo-may/cac-xa-thi-tran/?UserKey=Xa-Phong-Du-Thuong"/>
    <hyperlink ref="C453" r:id="rId756" display="https://vanyen.yenbai.gov.vn/to-chuc-bo-may/cac-xa-thi-tran/?UserKey=Xa-Yen-Hop"/>
    <hyperlink ref="C454" r:id="rId757" display="https://www.facebook.com/p/Tu%E1%BB%95i-tr%E1%BA%BB-C%C3%B4ng-an-th%E1%BB%8B-x%C3%A3-S%C6%A1n-T%C3%A2y-100040884909606/"/>
    <hyperlink ref="C455" r:id="rId758" display="https://vanyen.yenbai.gov.vn/to-chuc-bo-may/cac-xa-thi-tran/?UserKey=Xa-Dai-Son"/>
    <hyperlink ref="C457" r:id="rId759" display="https://yenbai.gov.vn/noidung/tintuc/Pages/chi-tiet-tin-tuc.aspx?ItemID=2722&amp;l=TinSoNganhDiaphuong"/>
    <hyperlink ref="C459" r:id="rId760" display="https://vanyen.yenbai.gov.vn/to-chuc-bo-may/cac-xa-thi-tran/?UserKey=Xa-Dai-Phac"/>
    <hyperlink ref="C460" r:id="rId761" display="https://www.facebook.com/p/C%C3%B4ng-an-x%C3%A3-Y%C3%AAn-Ph%C3%BA-100067050247117/"/>
    <hyperlink ref="C461" r:id="rId762" display="https://bavi.hanoi.gov.vn/uy-ban-nhan-dan-xa-thi-tran/-/asset_publisher/BXvxOA8eYieu/content/xa-yen-bai"/>
    <hyperlink ref="C462" r:id="rId763" display="https://www.facebook.com/groups/281377316495827/permalink/1195190721781144/"/>
    <hyperlink ref="C463" r:id="rId764" display="https://yenbai.gov.vn/noidung/tintuc/Pages/chi-tiet-tin-tuc.aspx?ItemID=14236&amp;l=Tintrongtinh%3Futm_source=ditatompel.com&amp;lv=5"/>
    <hyperlink ref="C465" r:id="rId765" display="https://www.yenbai.gov.vn/noidung/tintuc/Pages/chi-tiet-tin-tuc.aspx?ItemID=18902&amp;l=Tintrongtinh/&amp;lv=11"/>
    <hyperlink ref="C467" r:id="rId766" display="https://vanyen.yenbai.gov.vn/to-chuc-bo-may/cac-xa-thi-tran/?UserKey=Xa-Vien-Son"/>
    <hyperlink ref="C469" r:id="rId767" display="https://vanyen.yenbai.gov.vn/"/>
    <hyperlink ref="C470" r:id="rId768" display="https://www.facebook.com/anttnahau/"/>
    <hyperlink ref="C471" r:id="rId769" display="https://vanyen.yenbai.gov.vn/to-chuc-bo-may/cac-xa-thi-tran/?UserKey=Xa-Na-Hau"/>
    <hyperlink ref="C473" r:id="rId770" display="https://mucangchai.yenbai.gov.vn/"/>
    <hyperlink ref="C475" r:id="rId771" display="https://dichvucong.gov.vn/p/home/dvc-tthc-co-quan-chi-tiet.html?id=378816"/>
    <hyperlink ref="C477" r:id="rId772" display="https://dichvucong.gov.vn/p/home/dvc-tthc-co-quan-chi-tiet.html?id=378816"/>
    <hyperlink ref="C479" r:id="rId773" display="https://vienkiemsatyenbai.gov.vn/truc-tiep-kiem-sat-cong-tac-thi-hanh-an-hinh-su-tai-ubnd-xa-che-tao-khao-mang-va-nam-khat/"/>
    <hyperlink ref="C481" r:id="rId774" display="https://dichvucong.gov.vn/p/home/dvc-tthc-co-quan-chi-tiet.html?id=378816"/>
    <hyperlink ref="C483" r:id="rId775" display="https://mucangchai.yenbai.gov.vn/tcbm/cac-xa-thi-tran/?UserKey=XA-CHE-CU-NHA"/>
    <hyperlink ref="C485" r:id="rId776" display="https://bandantoc.yenbai.gov.vn/noidung/tintuc/Pages/chi-tiet-tin-tuc.aspx?ItemID=200&amp;l=Tinhoatdong&amp;lv=26"/>
    <hyperlink ref="C487" r:id="rId777" display="https://dichvucong.gov.vn/p/home/dvc-tthc-co-quan-chi-tiet.html?id=378816"/>
    <hyperlink ref="C489" r:id="rId778" display="https://mucangchai.yenbai.gov.vn/tcbm/cac-xa-thi-tran/?UserKey=XA-CAO-PHA"/>
    <hyperlink ref="C491" r:id="rId779" display="https://mucangchai.yenbai.gov.vn/news/tin-moi/?UserKey=Dong-chi-Duong-Van-Tien---Chu-tich-UBND-tinh-chuc-tet-nhan-dan-xa-La-Pan-Tan&amp;PageIndex=21"/>
    <hyperlink ref="C493" r:id="rId780" display="https://mucangchai.yenbai.gov.vn/news/tin-moi/?UserKey=Ngan-hang-chinh-sach-xa-hoi-tinh-Yen-Bai-trao-xi-mang-gach-cho-nhan-dan-xa-De-Xu-Phinh&amp;PageIndex=36"/>
    <hyperlink ref="C495" r:id="rId781" display="https://vienkiemsatyenbai.gov.vn/truc-tiep-kiem-sat-cong-tac-thi-hanh-an-hinh-su-tai-ubnd-xa-che-tao-khao-mang-va-nam-khat/"/>
    <hyperlink ref="C497" r:id="rId782" display="https://dichvucong.gov.vn/p/home/dvc-tthc-co-quan-chi-tiet.html?id=378816"/>
    <hyperlink ref="C499" r:id="rId783" display="https://mucangchai.yenbai.gov.vn/"/>
    <hyperlink ref="C500" r:id="rId784" display="https://www.facebook.com/ThiTranCoPhuc/"/>
    <hyperlink ref="C501" r:id="rId785" display="https://tranyen.yenbai.gov.vn/xa-thi-tran/thi-tran-co-phuc"/>
    <hyperlink ref="C502" r:id="rId786" display="https://www.facebook.com/p/Tu%E1%BB%95i-tr%E1%BA%BB-C%C3%B4ng-an-Ngh%C4%A9a-L%E1%BB%99-100081887170070/"/>
    <hyperlink ref="C503" r:id="rId787" display="https://tranyen.yenbai.gov.vn/xa-thi-tran/xa-tan-dong"/>
    <hyperlink ref="C504" r:id="rId788" display="https://www.facebook.com/p/C%C3%B4ng-an-X%C3%A3-B%C3%A1o-%C4%90%C3%A1p-100065562728189/"/>
    <hyperlink ref="C505" r:id="rId789" display="https://tranyen.yenbai.gov.vn/to-chuc-bo-may/cac-xa-thi-tran/?UserKey=XA-BAO-DAP"/>
    <hyperlink ref="C507" r:id="rId790" display="https://tranyen.yenbai.gov.vn/xa-thi-tran/xa-dao-thinh"/>
    <hyperlink ref="C508" r:id="rId791" display="https://www.facebook.com/p/C%C3%B4ng-an-x%C3%A3-Vi%E1%BB%87t-Th%C3%A0nh-Tr%E1%BA%A5n-Y%C3%AAn-Y%C3%AAn-B%C3%A1i-100066803736834/"/>
    <hyperlink ref="C509" r:id="rId792" display="https://tranyen.yenbai.gov.vn/xa-thi-tran/xa-viet-thanh"/>
    <hyperlink ref="C511" r:id="rId793" display="https://tranyen.yenbai.gov.vn/xa-thi-tran/xa-hoa-cuong"/>
    <hyperlink ref="C513" r:id="rId794" display="https://tranyen.yenbai.gov.vn/xa-thi-tran/xa-minh-quan"/>
    <hyperlink ref="C514" r:id="rId795" display="https://www.facebook.com/ConganxaQuyMong/"/>
    <hyperlink ref="C515" r:id="rId796" display="https://tranyen.yenbai.gov.vn/xa-thi-tran/xa-quy-mong"/>
    <hyperlink ref="C516" r:id="rId797" display="https://www.facebook.com/100091337613785"/>
    <hyperlink ref="C517" r:id="rId798" display="https://www.yenbai.gov.vn/noidung/tintuc/Pages/gioi-thieu-chi-tiet.aspx?ItemID=121&amp;l=Ditichcaptinh&amp;lv=4"/>
    <hyperlink ref="C518" r:id="rId799" display="https://www.facebook.com/p/C%C3%B4ng-an-x%C3%A3-Ki%C3%AAn-Th%C3%A0nh-huy%E1%BB%87n-Tr%E1%BA%A5n-Y%C3%AAn-t%E1%BB%89nh-Y%C3%AAn-B%C3%A1i-100066736579930/"/>
    <hyperlink ref="C519" r:id="rId800" display="https://tranyen.yenbai.gov.vn/xa-thi-tran/xa-kien-thanh"/>
    <hyperlink ref="C521" r:id="rId801" display="https://tranyen.yenbai.gov.vn/xa-thi-tran/xa-nga-quan"/>
    <hyperlink ref="C522" r:id="rId802" display="https://www.facebook.com/p/Tu%E1%BB%95i-tr%E1%BA%BB-C%C3%B4ng-an-Ngh%C4%A9a-L%E1%BB%99-100081887170070/"/>
    <hyperlink ref="C523" r:id="rId803" display="https://tranyen.yenbai.gov.vn/"/>
    <hyperlink ref="C525" r:id="rId804" display="https://www.yenbai.gov.vn/noidung/tintuc/Pages/gioi-thieu-chi-tiet.aspx?ItemID=112&amp;l=Ditichcaptinh&amp;lv=4"/>
    <hyperlink ref="C527" r:id="rId805" display="https://tranyen.yenbai.gov.vn/xa-thi-tran/xa-luong-thinh"/>
    <hyperlink ref="C529" r:id="rId806" display="https://tranyen.yenbai.gov.vn/xa-thi-tran/xa-bao-hung"/>
    <hyperlink ref="C531" r:id="rId807" display="https://tranyen.yenbai.gov.vn/xa-thi-tran/xa-viet-cuong"/>
    <hyperlink ref="C532" r:id="rId808" display="https://www.facebook.com/p/C%C3%B4ng-an-x%C3%A3-Minh-Qu%C3%A2n-100066506661701/"/>
    <hyperlink ref="C533" r:id="rId809" display="https://tranyen.yenbai.gov.vn/xa-thi-tran/ubnd-xa-minh-quan"/>
    <hyperlink ref="C535" r:id="rId810" display="https://tranyen.yenbai.gov.vn/xa-thi-tran/xa-hong-ca"/>
    <hyperlink ref="C536" r:id="rId811" display="https://www.facebook.com/p/C%C3%B4ng-an-x%C3%A3-H%C6%B0ng-Th%E1%BB%8Bnh-huy%E1%BB%87n-Tr%E1%BA%A5n-Y%C3%AAn-t%E1%BB%89nh-Y%C3%AAn-B%C3%A1i-100065746200730/"/>
    <hyperlink ref="C537" r:id="rId812" display="https://tranyen.yenbai.gov.vn/to-chuc-bo-may/cac-xa-thi-tran/?UserKey=XA-HUNG-THINH"/>
    <hyperlink ref="C538" r:id="rId813" display="https://www.facebook.com/p/C%C3%B4ng-an-x%C3%A3-H%C6%B0ng-Kh%C3%A1nh-100081934204653/"/>
    <hyperlink ref="C539" r:id="rId814" display="https://tranyen.yenbai.gov.vn/tin-moi-nhat/?UserKey=Tran-Yen-cong-bo-Quyet-dinh-cua-UBND-tinh-ve-cong-nhan-xa-Hung-Khanh-dat-xa-nong-thon-moi-"/>
    <hyperlink ref="C541" r:id="rId815" display="https://tranyen.yenbai.gov.vn/to-chuc-bo-may/cac-xa-thi-tran/?UserKey=XA-VIET-HONG"/>
    <hyperlink ref="C543" r:id="rId816" display="https://tranyen.yenbai.gov.vn/xa-thi-tran/xa-van-hoi"/>
    <hyperlink ref="C544" r:id="rId817" display="https://www.facebook.com/tramtau.ttdt/"/>
    <hyperlink ref="C545" r:id="rId818" display="https://tramtau.yenbai.gov.vn/to-chuc-bo-may/ubnd-huyen"/>
    <hyperlink ref="C547" r:id="rId819" display="https://tramtau.yenbai.gov.vn/"/>
    <hyperlink ref="C549" r:id="rId820" display="https://tramtau.yenbai.gov.vn/kinh-te-chinh-tri/?Userkey=Huyen-Tram-Tau-thong-bao-tuyen-dung-7-cong-chuc-cap-xa-nam-2024&amp;PageIndex=2"/>
    <hyperlink ref="C551" r:id="rId821" display="https://tramtau.yenbai.gov.vn/"/>
    <hyperlink ref="C553" r:id="rId822" display="https://tramtau.yenbai.gov.vn/tin-tuc-su-kien/?Userkey=Dong-chi-Nguyen-Van-Hai-Pho-Bi-thu-Dang-uy-Thi-tran-Tram-Tau-duoc-chi-dinh-giu-chuc-Bi-th"/>
    <hyperlink ref="C554" r:id="rId823" display="https://www.facebook.com/tramtau.ttdt/"/>
    <hyperlink ref="C555" r:id="rId824" display="https://tramtau.yenbai.gov.vn/"/>
    <hyperlink ref="C556" r:id="rId825" display="https://www.facebook.com/ken345543/"/>
    <hyperlink ref="C557" r:id="rId826" display="https://tramtau.yenbai.gov.vn/gioi-thieu-chung"/>
    <hyperlink ref="C559" r:id="rId827" display="https://tramtau.yenbai.gov.vn/"/>
    <hyperlink ref="C560" r:id="rId828" display="https://www.facebook.com/people/C%C3%B4ng-An-x%C3%A3-L%C3%A0ng-Nh%C3%AC-huy%E1%BB%87n-Tr%E1%BA%A1m-T%E1%BA%A5u-t%E1%BB%89nh-Y%C3%AAn-B%C3%A1i/100081421203771/"/>
    <hyperlink ref="C561" r:id="rId829" display="https://yenbai.gov.vn/noidung/tintuc/Pages/chi-tiet-tin-tuc.aspx?ItemID=25435&amp;l=Tintrongtinh%3Futm_source=ditatompel.com&amp;lv=5"/>
    <hyperlink ref="C562" r:id="rId830" display="https://www.facebook.com/p/Tu%E1%BB%95i-tr%E1%BA%BB-C%C3%B4ng-an-Ngh%C4%A9a-L%E1%BB%99-100081887170070/"/>
    <hyperlink ref="C563" r:id="rId831" display="https://thanhtra.yenbai.gov.vn/noidung/vanban/Pages/van-ban-dieu-hanh.aspx?ItemID=968"/>
    <hyperlink ref="C565" r:id="rId832" display="https://www.yenbai.gov.vn/noidung/tintuc/Pages/chi-tiet-tin-tuc.aspx?ItemID=95&amp;l=Ditichcaptinh&amp;lv=11"/>
    <hyperlink ref="C567" r:id="rId833" display="https://www.yenbai.gov.vn/noidung/tintuc/Pages/chi-tiet-tin-tuc.aspx?ItemID=95&amp;l=Ditichcaptinh&amp;lv=11"/>
    <hyperlink ref="C568" r:id="rId834" display="https://www.facebook.com/lamluyen.quang"/>
    <hyperlink ref="C569" r:id="rId835" display="https://vanchan.yenbai.gov.vn/cac-xa-thi-tran/thi-tran-lien-son"/>
    <hyperlink ref="C571" r:id="rId836" display="https://nghialo.yenbai.gov.vn/"/>
    <hyperlink ref="C572" r:id="rId837" display="https://www.facebook.com/100086590592411"/>
    <hyperlink ref="C573" r:id="rId838" display="https://vanchan.yenbai.gov.vn/cac-xa-thi-tran/thi-tran-tran-phu"/>
    <hyperlink ref="C574" r:id="rId839" display="https://www.facebook.com/p/C%C3%B4ng-An-X%C3%A3-T%C3%BA-L%E1%BB%87-100069240818382/"/>
    <hyperlink ref="C575" r:id="rId840" display="http://tule.yenbai.gov.vn/"/>
    <hyperlink ref="C577" r:id="rId841" display="https://yenbai.gov.vn/noidung/vanban/Pages/van-ban-dieu-hanh.aspx?ItemID=4425"/>
    <hyperlink ref="C578" r:id="rId842" display="https://www.facebook.com/conganxagiahoi/"/>
    <hyperlink ref="C579" r:id="rId843" display="https://giahoi.vanchan.yenbai.gov.vn/"/>
    <hyperlink ref="C581" r:id="rId844" display="https://vanchan.yenbai.gov.vn/cac-xa-thi-tran/xa-sung-do"/>
    <hyperlink ref="C583" r:id="rId845" display="https://vanchan.yenbai.gov.vn/cac-xa-thi-tran/xa-nam-muoi"/>
    <hyperlink ref="C584" r:id="rId846" display="https://www.facebook.com/p/Tu%E1%BB%95i-tr%E1%BA%BB-C%C3%B4ng-an-Ngh%C4%A9a-L%E1%BB%99-100081887170070/"/>
    <hyperlink ref="C585" r:id="rId847" display="https://vanchan.yenbai.gov.vn/cac-xa-thi-tran/xa-an-luong"/>
    <hyperlink ref="C587" r:id="rId848" display="https://vanchan.yenbai.gov.vn/cac-xa-thi-tran/xa-nam-lanh"/>
    <hyperlink ref="C588" r:id="rId849" display="https://www.facebook.com/p/Tu%E1%BB%95i-tr%E1%BA%BB-C%C3%B4ng-an-Ngh%C4%A9a-L%E1%BB%99-100081887170070/"/>
    <hyperlink ref="C589" r:id="rId850" display="https://yenbai.gov.vn/noidung/tintuc/Pages/chi-tiet-tin-tuc.aspx?ItemID=2846&amp;l=chinhsachmoi"/>
    <hyperlink ref="C590" r:id="rId851" display="https://www.facebook.com/p/C%C3%B4ng-an-x%C3%A3-Su%E1%BB%91i-Quy%E1%BB%81n-100065127745728/"/>
    <hyperlink ref="C591" r:id="rId852" display="https://vanchan.yenbai.gov.vn/cac-xa-thi-tran/xa-suoi-quyen"/>
    <hyperlink ref="C593" r:id="rId853" display="https://vanchan.yenbai.gov.vn/cac-xa-thi-tran/xa-suoi-giang"/>
    <hyperlink ref="C594" r:id="rId854" display="https://www.facebook.com/p/Tu%E1%BB%95i-tr%E1%BA%BB-C%C3%B4ng-an-th%E1%BB%8B-x%C3%A3-S%C6%A1n-T%C3%A2y-100040884909606/"/>
    <hyperlink ref="C595" r:id="rId855" display="https://nghialo.yenbai.gov.vn/xa-phuong/xa-son-a"/>
    <hyperlink ref="C596" r:id="rId856" display="https://www.facebook.com/p/Tu%E1%BB%95i-tr%E1%BA%BB-C%C3%B4ng-an-Ngh%C4%A9a-L%E1%BB%99-100081887170070/"/>
    <hyperlink ref="C597" r:id="rId857" display="https://nghialo.yenbai.gov.vn/xa-phuong/xa-phu-nham"/>
    <hyperlink ref="C598" r:id="rId858" display="https://www.facebook.com/p/Tu%E1%BB%95i-tr%E1%BA%BB-C%C3%B4ng-an-Ngh%C4%A9a-L%E1%BB%99-100081887170070/"/>
    <hyperlink ref="C599" r:id="rId859" display="https://dichvucong.namdinh.gov.vn/portaldvc/KenhTin/dich-vu-cong-truc-tuyen.aspx?_dv=8D65FA8E-D4BC-B2EC-BE28-32404A48E66F"/>
    <hyperlink ref="C601" r:id="rId860" display="https://vanchan.yenbai.gov.vn/cac-xa-thi-tran/Xa-Suoi-Bu"/>
    <hyperlink ref="C602" r:id="rId861" display="https://www.facebook.com/p/Tu%E1%BB%95i-tr%E1%BA%BB-C%C3%B4ng-an-Ngh%C4%A9a-L%E1%BB%99-100081887170070/"/>
    <hyperlink ref="C603" r:id="rId862" display="https://vanchan.yenbai.gov.vn/cac-xa-thi-tran/xa-son-thinh"/>
    <hyperlink ref="C604" r:id="rId863" display="https://www.facebook.com/p/Tu%E1%BB%95i-tr%E1%BA%BB-C%C3%B4ng-an-Ngh%C4%A9a-L%E1%BB%99-100081887170070/"/>
    <hyperlink ref="C605" r:id="rId864" display="https://nghialo.yenbai.gov.vn/xa-phuong/xa-thanh-luong"/>
    <hyperlink ref="C606" r:id="rId865" display="https://www.facebook.com/p/Tu%E1%BB%95i-tr%E1%BA%BB-C%C3%B4ng-an-Ngh%C4%A9a-L%E1%BB%99-100081887170070/"/>
    <hyperlink ref="C607" r:id="rId866" display="https://nghialo.yenbai.gov.vn/xa-phuong/xa-hanh-son"/>
    <hyperlink ref="C608" r:id="rId867" display="https://www.facebook.com/p/Tu%E1%BB%95i-tr%E1%BA%BB-C%C3%B4ng-an-Ngh%C4%A9a-L%E1%BB%99-100081887170070/"/>
    <hyperlink ref="C609" r:id="rId868" display="https://nghialo.yenbai.gov.vn/xa-phuong/xa-phuc-son"/>
    <hyperlink ref="C610" r:id="rId869" display="https://www.facebook.com/p/Tu%E1%BB%95i-tr%E1%BA%BB-C%C3%B4ng-an-Ngh%C4%A9a-L%E1%BB%99-100081887170070/"/>
    <hyperlink ref="C611" r:id="rId870" display="https://nghialo.yenbai.gov.vn/xa-phuong/xa-thach-luong"/>
    <hyperlink ref="C612" r:id="rId871" display="https://www.facebook.com/p/Tu%E1%BB%95i-tr%E1%BA%BB-C%C3%B4ng-an-Ngh%C4%A9a-L%E1%BB%99-100081887170070/"/>
    <hyperlink ref="C613" r:id="rId872" display="https://www.yenbai.gov.vn/noidung/tintuc/Pages/gioi-thieu-chi-tiet.aspx?ItemID=115&amp;l=Ditichcaptinh&amp;lv=4"/>
    <hyperlink ref="C615" r:id="rId873" display="https://vanchan.yenbai.gov.vn/cac-xa-thi-tran/xa-dong-khe"/>
    <hyperlink ref="C616" r:id="rId874" display="https://www.facebook.com/p/C%C3%B4ng-an-x%C3%A3-C%C3%A1t-Th%E1%BB%8Bnh-100063712560146/"/>
    <hyperlink ref="C617" r:id="rId875" display="https://vanchan.yenbai.gov.vn/cac-xa-thi-tran/xa-cat-thinh"/>
    <hyperlink ref="C618" r:id="rId876" display="https://www.facebook.com/conganxatanthinh/"/>
    <hyperlink ref="C619" r:id="rId877" display="https://hoilhpn.yenbai.gov.vn/noidung/tintuc/Pages/chi-tiet-tin-tuc.aspx?ItemID=458&amp;l=Tinhoatdong&amp;lv=5"/>
    <hyperlink ref="C621" r:id="rId878" display="https://vanchan.yenbai.gov.vn/cac-xa-thi-tran/xa-chan-thinh"/>
    <hyperlink ref="C622" r:id="rId879" display="https://www.facebook.com/p/C%C3%B4ng-an-x%C3%A3-B%C3%ACnh-Thu%E1%BA%ADn-huy%E1%BB%87n-V%C4%83n-Ch%E1%BA%A5n-t%E1%BB%89nh-Y%C3%AAn-B%C3%A1i-100065198263393/"/>
    <hyperlink ref="C623" r:id="rId880" display="https://bandantoc.yenbai.gov.vn/noidung/tintuc/Pages/chi-tiet-tin-tuc.aspx?ItemID=199&amp;l=Tinhoatdong&amp;lv=4"/>
    <hyperlink ref="C624" r:id="rId881" display="https://www.facebook.com/CAXTBL/?locale=vi_VN"/>
    <hyperlink ref="C625" r:id="rId882" display="https://vanchan.yenbai.gov.vn/cac-xa-thi-tran/xa-thuong-bang-la"/>
    <hyperlink ref="C627" r:id="rId883" display="https://tranyen.yenbai.gov.vn/xa-thi-tran/xa-minh-quan"/>
    <hyperlink ref="C628" r:id="rId884" display="https://www.facebook.com/100064909396771"/>
    <hyperlink ref="C629" r:id="rId885" display="https://nghialo.yenbai.gov.vn/"/>
    <hyperlink ref="C630" r:id="rId886" display="https://www.facebook.com/tuoitreconganhuyenvanquan/"/>
    <hyperlink ref="C631" r:id="rId887" display="https://yenbinh.yenbai.gov.vn/Articles/view/?Userkey=Di-tich-Lich-su-van-hoa-Chua-Van-Lang-Chua-Nga-Hai-&amp;Category=GFQ2MPBN3HBYDWD6"/>
    <hyperlink ref="C632" r:id="rId888" display="https://www.facebook.com/p/C%C3%B4ng-an-th%E1%BB%8B-tr%E1%BA%A5n-Y%C3%AAn-B%C3%ACnh-100066717932065/"/>
    <hyperlink ref="C633" r:id="rId889" display="https://yenbinh.yenbai.gov.vn/"/>
    <hyperlink ref="C634" r:id="rId890" display="https://www.facebook.com/p/Tu%E1%BB%95i-tr%E1%BA%BB-C%C3%B4ng-an-Ngh%C4%A9a-L%E1%BB%99-100081887170070/"/>
    <hyperlink ref="C635" r:id="rId891" display="https://yenbinh.yenbai.gov.vn/Articles/one/Thong-tin-thi-tran-Thac-Ba"/>
    <hyperlink ref="C637" r:id="rId892" display="https://yenbinh.yenbai.gov.vn/Articles/one/Thong-tin-xa-Xuan-Long"/>
    <hyperlink ref="C639" r:id="rId893" display="https://yenbinh.yenbai.gov.vn/dev~HuyenYenBinh/Articles/view/?UserKey=Huyen-Yen-Binh-to-chuc-Le-cong-bo-Nghi-quyet-cua-Uy-ban-Thuong-vu-Quoc-hoi-ve-viec-sap-nha&amp;Category=GTCJ76WEHHR33MNU"/>
    <hyperlink ref="C640" r:id="rId894" display="https://www.facebook.com/conganxacamnhan/"/>
    <hyperlink ref="C641" r:id="rId895" display="https://yenbinh.yenbai.gov.vn/Articles/one/Thong-tin-xa-Cam-Nhan"/>
    <hyperlink ref="C642" r:id="rId896" display="https://www.facebook.com/conganxangocchan/"/>
    <hyperlink ref="C643" r:id="rId897" display="https://yenbinh.yenbai.gov.vn/Articles/one/Thong-tin-xa-Ngoc-Chan"/>
    <hyperlink ref="C645" r:id="rId898" display="https://yenbinh.yenbai.gov.vn/Articles/one/Thong-tin-xa-Tan-Nguyen"/>
    <hyperlink ref="C646" r:id="rId899" display="https://www.facebook.com/100066342593821"/>
    <hyperlink ref="C647" r:id="rId900" display="https://phucninh.tuyenquang.gov.vn/vi/tin-bai/ky-hop-chuyen-de-hoi-dong-nhan-dan-xa-phuc-ninh-khoa-xxi-nhiem-ky-2021-2026?type=NEWS&amp;id=127445"/>
    <hyperlink ref="C648" r:id="rId901" display="https://www.facebook.com/ConganxaBaoAi/"/>
    <hyperlink ref="C649" r:id="rId902" display="https://yenbinh.yenbai.gov.vn/Articles/one/Thong-tin-xa-Bao-Ai"/>
    <hyperlink ref="C651" r:id="rId903" display="https://yenbinh.yenbai.gov.vn/Articles/one/Thong-tin-xa-My-Gia"/>
    <hyperlink ref="C652" r:id="rId904" display="https://www.facebook.com/groups/696416317929142/"/>
    <hyperlink ref="C653" r:id="rId905" display="https://yenbinh.yenbai.gov.vn/Articles/one/Thong-tin-xa-Xuan-Lai"/>
    <hyperlink ref="C654" r:id="rId906" display="https://www.facebook.com/p/C%C3%B4ng-an-x%C3%A3-M%C3%B4ng-S%C6%A1n-100068917864254/"/>
    <hyperlink ref="C655" r:id="rId907" display="https://yenbinh.yenbai.gov.vn/Articles/one/Thong-tin-xa-Mong-Son"/>
    <hyperlink ref="C656" r:id="rId908" display="https://www.facebook.com/camanyenbinh/"/>
    <hyperlink ref="C657" r:id="rId909" display="https://yenbinh.yenbai.gov.vn/Articles/one/Thong-tin-xa-Cam-An"/>
    <hyperlink ref="C658" r:id="rId910" display="https://www.facebook.com/conganxayenthanh/"/>
    <hyperlink ref="C659" r:id="rId911" display="https://yenbinh.yenbai.gov.vn/Articles/one/Thong-tin-xa-Yen-Thanh"/>
    <hyperlink ref="C660" r:id="rId912" display="https://www.facebook.com/conganxatanhuongyenbinh/"/>
    <hyperlink ref="C661" r:id="rId913" display="https://yenbinh.yenbai.gov.vn/Articles/one/Thong-tin-xa-Tan-Huong"/>
    <hyperlink ref="C663" r:id="rId914" display="https://yenbinh.yenbai.gov.vn/Articles/one/Thong-tin-xa-Phuc-An"/>
    <hyperlink ref="C664" r:id="rId915" display="https://www.facebook.com/p/C%C3%B4ng-an-x%C3%A3-B%E1%BA%A1ch-H%C3%A0-huy%E1%BB%87n-Y%C3%AAn-B%C3%ACnh-t%E1%BB%89nh-Y%C3%AAn-B%C3%A1i-100066350333204/"/>
    <hyperlink ref="C665" r:id="rId916" display="https://yenbinh.yenbai.gov.vn/"/>
    <hyperlink ref="C667" r:id="rId917" display="https://yenbinh.yenbai.gov.vn/Articles/one/Thong-tin-xa-Vu-Linh"/>
    <hyperlink ref="C668" r:id="rId918" display="https://www.facebook.com/DTNCATYB/"/>
    <hyperlink ref="C669" r:id="rId919" display="https://yenbinh.yenbai.gov.vn/Articles/one/Thong-tin-xa-Dai-Dong"/>
    <hyperlink ref="C671" r:id="rId920" display="https://yenbinh.yenbai.gov.vn/Articles/one/Thong-tin-xa-Vinh-Kien"/>
    <hyperlink ref="C672" r:id="rId921" display="https://www.facebook.com/yenbinhtoancanh21/"/>
    <hyperlink ref="C673" r:id="rId922" display="https://yenbinh.yenbai.gov.vn/"/>
    <hyperlink ref="C675" r:id="rId923" display="https://yenbinh.yenbai.gov.vn/Articles/one/Thong-tin-xa-Thinh-Hung"/>
    <hyperlink ref="C677" r:id="rId924" display="https://yenbinh.yenbai.gov.vn/Articles/one/Thong-tin-xa-Han-Da"/>
    <hyperlink ref="C678" r:id="rId925" display="https://www.facebook.com/conganxaphuthinh/"/>
    <hyperlink ref="C679" r:id="rId926" display="https://yenbinh.yenbai.gov.vn/Articles/one/Thong-tin-xa-Phu-Thinh"/>
    <hyperlink ref="C680" r:id="rId927" display="https://www.facebook.com/conganxadaiminh"/>
    <hyperlink ref="C681" r:id="rId928" display="https://yenbinh.yenbai.gov.vn/Articles/one/Thong-tin-xa-Dai-Minh"/>
    <hyperlink ref="C682" r:id="rId929" display="https://www.facebook.com/3231963353554453"/>
    <hyperlink ref="C683" r:id="rId930" display="https://www.hoabinh.gov.vn/tin-chi-tiet/-/bai-viet/giao-dat-cho-ubnd-thanh-pho-hoa-binh-de-thuc-hien-du-an-khu-nha-o-phuong-thai-binh-ha-tang-ky-thuat-khu-dan-cu-phuong-thai-binh--49398-1636.html"/>
    <hyperlink ref="C684" r:id="rId931" display="https://www.facebook.com/p/C%C3%B4ng-an-ph%C6%B0%E1%BB%9Dng-T%C3%A2n-Ho%C3%A0-TP-Ho%C3%A0-B%C3%ACnh-100071089855612/"/>
    <hyperlink ref="C685" r:id="rId932" display="https://phuongtanhoa.hoabinh.gov.vn/"/>
    <hyperlink ref="C686" r:id="rId933" display="https://www.facebook.com/p/UBND-ph%C6%B0%E1%BB%9Dng-Th%E1%BB%8Bnh-Lang-100090942230269/"/>
    <hyperlink ref="C687" r:id="rId934" display="https://phuongthinhlang.hoabinh.gov.vn/"/>
    <hyperlink ref="C689" r:id="rId935" display="https://phuonghuunghi.hoabinh.gov.vn/"/>
    <hyperlink ref="C691" r:id="rId936" display="https://phuongtanthinh.hoabinh.gov.vn/"/>
    <hyperlink ref="C693" r:id="rId937" display="https://phuongdongtien.hoabinh.gov.vn/"/>
    <hyperlink ref="C695" r:id="rId938" display="https://phuongphuonglam.hoabinh.gov.vn/index.php/co-cau-to-chuc-ls"/>
    <hyperlink ref="C697" r:id="rId939" display="https://www.hoabinh.gov.vn/tin-chi-tiet/-/bai-viet/chuyen-muc-dich-su-dung-dat-va-cho-cong-ty-co-phan-dau-tu-ha-tang-cum-cong-nghiep-hoa-binh-thue-dat-dot-1-thuc-hien-du-an-ha-tang-ky-thuat-cum-cong-nghiep-cham-mat-dan-chu-thanh-pho-hoa-binh-49209-1636.html"/>
    <hyperlink ref="C699" r:id="rId940" display="https://ubndtp.hoabinh.gov.vn/index.php/vi/xa-c-tia-n-a-u-t/959-xa-ya-n-ma-ng-ta-cha-c-ha-i-ngha-s-ka-t-gia-a-nhia-m-ka-tha-c-hia-n-ngha-quya-t-a-i-ha-i-a-ng-ba-xa-la-n-tha-xviii-nhia-m-ka-2020-a-2025"/>
    <hyperlink ref="C701" r:id="rId941" display="https://www.hoabinh.gov.vn/tin-chi-tiet/-/bai-viet/thanh-pho-hoa-binh-khai-hoi-inh-ngoi-9882-1359.html"/>
    <hyperlink ref="C702" r:id="rId942" display="https://www.facebook.com/congantinhhoabinh/"/>
    <hyperlink ref="C703" r:id="rId943" display="https://www.hoabinh.gov.vn/"/>
    <hyperlink ref="C705" r:id="rId944" display="https://www.hoabinh.gov.vn/tin-chi-tiet/-/bai-viet/xa-thai-thinh-khai-thac-tiem-nang-phat-trien-kinh-te-15430-1170.html"/>
    <hyperlink ref="C706" r:id="rId945" display="https://www.facebook.com/congantinhhoabinh/"/>
    <hyperlink ref="C707" r:id="rId946" display="https://www.hoabinh.gov.vn/"/>
    <hyperlink ref="C708" r:id="rId947" display="https://www.facebook.com/congantinhhoabinh/"/>
    <hyperlink ref="C709" r:id="rId948" display="https://www.hoabinh.gov.vn/"/>
    <hyperlink ref="C711" r:id="rId949" display="https://xatrungthanh.hoabinh.gov.vn/"/>
    <hyperlink ref="C712" r:id="rId950" display="https://www.facebook.com/p/Tu%E1%BB%95i-tr%E1%BA%BB-C%C3%B4ng-an-huy%E1%BB%87n-%C4%90%C3%A0-B%E1%BA%AFc-100064551649842/"/>
    <hyperlink ref="C713" r:id="rId951" display="https://www.hoabinh.gov.vn/huyen-da-bac"/>
    <hyperlink ref="C715" r:id="rId952" display="https://xananhnghe.hoabinh.gov.vn/index.php/14-sample-data-articles/213-tra-sa-ubnd-xa-a-ng-ngha"/>
    <hyperlink ref="C717" r:id="rId953" display="https://xananhnghe.hoabinh.gov.vn/"/>
    <hyperlink ref="C719" r:id="rId954" display="https://xagiapdat.hoabinh.gov.vn/"/>
    <hyperlink ref="C721" r:id="rId955" display="https://xamuongchieng.hoabinh.gov.vn/"/>
    <hyperlink ref="C722" r:id="rId956" display="https://www.facebook.com/groups/207468934473841/"/>
    <hyperlink ref="C723" r:id="rId957" display="https://xamuongchieng.hoabinh.gov.vn/"/>
    <hyperlink ref="C724" r:id="rId958" display="https://www.facebook.com/p/C%C3%B4ng-an-x%C3%A3-T%C3%A2n-Pheo-%C4%90%C3%A0-B%E1%BA%AFc-H%C3%B2a-B%C3%ACnh-61554876114822/"/>
    <hyperlink ref="C725" r:id="rId959" display="https://www.hoabinh.gov.vn/tin-chi-tiet/-/bai-viet/cong-bo-benh-dich-ta-lon-chau-phi-tai-xa-tan-pheo-va-xa-trung-thanh-huyen-da-bac-51728-1475.html"/>
    <hyperlink ref="C727" r:id="rId960" display="https://www.hoabinh.gov.vn/tin-chi-tiet/-/bai-viet/xa-dong-chum-huyen-da-bac-phan-dau-hoan-thanh-tung-tieu-chi-chung-suc-xay-dung-nong-thon-moi-46073-1170.html"/>
    <hyperlink ref="C728" r:id="rId961" display="https://www.facebook.com/p/C%C3%B4ng-an-x%C3%A3-T%C3%A2n-Minh-huy%E1%BB%87n-%C4%90%C3%A0-B%E1%BA%AFc-t%E1%BB%89nh-Ho%C3%A0-B%C3%ACnh-100066812649960/"/>
    <hyperlink ref="C729" r:id="rId962" display="https://xatanminh.hoabinh.gov.vn/"/>
    <hyperlink ref="C731" r:id="rId963" display="https://doanket.hoabinh.gov.vn/"/>
    <hyperlink ref="C733" r:id="rId964" display="https://xadongruong.hoabinh.gov.vn/"/>
    <hyperlink ref="C734" r:id="rId965" display="https://www.facebook.com/TuLyDaBac/"/>
    <hyperlink ref="C735" r:id="rId966" display="https://xatuly.hoabinh.gov.vn/"/>
    <hyperlink ref="C736" r:id="rId967" display="https://www.facebook.com/congantinhhoabinh/"/>
    <hyperlink ref="C737" r:id="rId968" display="https://xatuly.hoabinh.gov.vn/"/>
    <hyperlink ref="C739" r:id="rId969" display="https://xatrungthanh.hoabinh.gov.vn/"/>
    <hyperlink ref="C740" r:id="rId970" display="https://www.facebook.com/p/C%C3%B4ng-an-x%C3%A3-Y%C3%AAn-Ho%C3%A0-huy%E1%BB%87n-%C4%90%C3%A0-B%E1%BA%AFc-t%E1%BB%89nh-Ho%C3%A0-B%C3%ACnh-100069019728537/"/>
    <hyperlink ref="C741" r:id="rId971" display="https://yenhoa.yenmo.ninhbinh.gov.vn/"/>
    <hyperlink ref="C742" r:id="rId972" display="https://www.facebook.com/p/C%C3%B4ng-an-x%C3%A3-Cao-S%C6%A1n-huy%E1%BB%87n-L%C6%B0%C6%A1ng-S%C6%A1n-Ho%C3%A0-B%C3%ACnh-100071414754686/"/>
    <hyperlink ref="C743" r:id="rId973" display="https://caoson.hoabinh.gov.vn/"/>
    <hyperlink ref="C744" r:id="rId974" display="https://www.facebook.com/XaPhiHung0853504567/"/>
    <hyperlink ref="C745" r:id="rId975" display="https://xahoason.hoabinh.gov.vn/"/>
    <hyperlink ref="C747" r:id="rId976" display="https://xahienluong.hoabinh.gov.vn/"/>
    <hyperlink ref="C748" r:id="rId977" display="https://www.facebook.com/groups/131767698914811/_join_/"/>
    <hyperlink ref="C749" r:id="rId978" display="https://xatienphong.hoabinh.gov.vn/"/>
    <hyperlink ref="C751" r:id="rId979" display="https://www.hoabinh.gov.vn/tin-chi-tiet/-/bai-viet/cong-bo-benh-dich-ta-lon-chau-phi-tai-xa-vay-nua-huyen-da-bac-tinh-hoa-binh-52395-1388.html"/>
    <hyperlink ref="C753" r:id="rId980" display="https://thitranluongson.hoabinh.gov.vn/"/>
    <hyperlink ref="C755" r:id="rId981" display="https://hopthinh.hiephoa.bacgiang.gov.vn/"/>
    <hyperlink ref="C756" r:id="rId982" display="https://www.facebook.com/vanhoathongtin.phuminh/"/>
    <hyperlink ref="C757" r:id="rId983" display="https://xathinhminh.hoabinh.gov.vn/index.php/2013-12-13-01-52-22"/>
    <hyperlink ref="C758" r:id="rId984" display="https://www.facebook.com/conganxahopthanh/"/>
    <hyperlink ref="C759" r:id="rId985" display="https://xahopthanh.hoabinh.gov.vn/"/>
    <hyperlink ref="C761" r:id="rId986" display="https://www.hoabinh.gov.vn/tin-chi-tiet/-/bai-viet/-oan-bqh-tinh-tiep-xuc-cu-tri-xa-phuc-tien-yen-quang-cua-huyen-ky-son-33677-1475.html"/>
    <hyperlink ref="C762" r:id="rId987" display="https://www.facebook.com/congantinhhoabinh/"/>
    <hyperlink ref="C763" r:id="rId988" display="https://www.hoabinh.gov.vn/"/>
    <hyperlink ref="C765" r:id="rId989" display="https://xamonghoa.hoabinh.gov.vn/"/>
    <hyperlink ref="C766" r:id="rId990" display="https://www.facebook.com/congantinhhoabinh/"/>
    <hyperlink ref="C767" r:id="rId991" display="https://hoabinh.kontumcity.kontum.gov.vn/gioi-thieu/co-cau-to-chuc/uy-ban-nhan-dan-phuong"/>
    <hyperlink ref="C768" r:id="rId992" display="https://www.facebook.com/198115608506948"/>
    <hyperlink ref="C769" r:id="rId993" display="https://xadoclap.hoabinh.gov.vn/"/>
    <hyperlink ref="C771" r:id="rId994" display="https://yenthuy.hoabinh.gov.vn/"/>
    <hyperlink ref="C773" r:id="rId995" display="https://thitranluongson.hoabinh.gov.vn/"/>
    <hyperlink ref="C774" r:id="rId996" display="https://www.facebook.com/Conganlamson04942/"/>
    <hyperlink ref="C775" r:id="rId997" display="https://xalamson.hoabinh.gov.vn/"/>
    <hyperlink ref="C777" r:id="rId998" display="https://xahoason.hoabinh.gov.vn/"/>
    <hyperlink ref="C779" r:id="rId999" display="https://luongson.hoabinh.gov.vn/index.php/kinh-t/1966-tha-m-a-nh-xa-tr-a-ng-s-n-ha-p-ha-a-a-t-chua-n-na-ng-tha-n-ma-i"/>
    <hyperlink ref="C780" r:id="rId1000" display="https://www.facebook.com/people/C%C3%94NG-AN-X%C3%83-T%C3%82N-VINH/100071846994026/"/>
    <hyperlink ref="C781" r:id="rId1001" display="https://xatanvinh.hoabinh.gov.vn/"/>
    <hyperlink ref="C783" r:id="rId1002" display="https://xanhuantrach.hoabinh.gov.vn/"/>
    <hyperlink ref="C784" r:id="rId1003" display="https://www.facebook.com/tokiecolodgecaoram/"/>
    <hyperlink ref="C785" r:id="rId1004" display="https://www.hoabinh.gov.vn/tin-chi-tiet/-/bai-viet/xa-cao-ram-luong-son-at-chuan-nong-thon-moi-31656-1218.html"/>
    <hyperlink ref="C786" r:id="rId1005" display="https://www.facebook.com/p/Trang-th%C3%B4ng-tin-c%C3%B4ng-an-x%C3%A3-C%C6%B0-Y%C3%AAn-247-100078647356743/"/>
    <hyperlink ref="C787" r:id="rId1006" display="https://xacuyen.hoabinh.gov.vn/"/>
    <hyperlink ref="C789" r:id="rId1007" display="https://luongson.hoabinh.gov.vn/"/>
    <hyperlink ref="C791" r:id="rId1008" display="https://xalienson.hoabinh.gov.vn/"/>
    <hyperlink ref="C793" r:id="rId1009" display="https://www.hoabinh.gov.vn/tin-chi-tiet/-/bai-viet/cong-bo-benh-dich-ta-lon-chau-phi-tai-dia-ban-xa-thach-yen-huyen-cao-phong-tinh-hoa-binh-53215-1475.html"/>
    <hyperlink ref="C795" r:id="rId1010" display="https://luongson.hoabinh.gov.vn/gi-i-thi-u-chung/so-do-co-cau-to-chuc/14-sample-data-articles/233-giai-thiau-va-ubnd-xa-lian-s-n"/>
    <hyperlink ref="C797" r:id="rId1011" display="https://luongson.hoabinh.gov.vn/gi-i-thi-u-chung/so-do-co-cau-to-chuc/14-sample-data-articles/233-giai-thiau-va-ubnd-xa-lian-s-n"/>
    <hyperlink ref="C798" r:id="rId1012" display="https://www.facebook.com/CAXTANTHANH/"/>
    <hyperlink ref="C799" r:id="rId1013" display="https://tanthanh.vinhlong.gov.vn/"/>
    <hyperlink ref="C800" r:id="rId1014" display="https://www.facebook.com/p/C%C3%B4ng-an-x%C3%A3-Cao-D%C6%B0%C6%A1ng-huy%E1%BB%87n-L%C6%B0%C6%A1ng-S%C6%A1n-100083773418462/"/>
    <hyperlink ref="C801" r:id="rId1015" display="https://luongson.hoabinh.gov.vn/index.php/quy-ch-lam-vi-c/14-sample-data-articles/208-giai-thiau-va-ay-ban-nhan-dan-xa-cao-d-ng"/>
    <hyperlink ref="C803" r:id="rId1016" display="https://luongson.hoabinh.gov.vn/index.php/chuc-nang-nhi-m-v/14-sample-data-articles/208-giai-thiau-va-ay-ban-nhan-dan-xa-cao-d-ng"/>
    <hyperlink ref="C805" r:id="rId1017" display="https://luongson.hoabinh.gov.vn/tin-n-i-b-t/1113-l-ng-s-n-a-n-ba-ng-di-ta-ch-la-ch-sa-v-n-ha-a-ta-a-n-xa-long-s-n"/>
    <hyperlink ref="C806" r:id="rId1018" display="https://www.facebook.com/p/C%C3%B4ng-an-x%C3%A3-Cao-Th%E1%BA%AFng-100068231478419/"/>
    <hyperlink ref="C807" r:id="rId1019" display="https://hoabinh.gov.vn/documents/37326/0/_VB_1721033844634_VB_24T6QDDCQD2743D41219thuCMDchoCtySTVietHBthueCaoThangV2_07927signed_08704signed_26523signed_24150signed.pdf/b9ee863d-88c0-ee2c-9750-14cc71226769"/>
    <hyperlink ref="C808" r:id="rId1020" display="https://www.facebook.com/p/Tu%E1%BB%95i-tr%E1%BA%BB-ph%C3%B2ng-CSC%C4%90-C%C3%B4ng-an-t%E1%BB%89nh-Ho%C3%A0-B%C3%ACnh-100077598099489/"/>
    <hyperlink ref="C809" r:id="rId1021" display="https://luongson.hoabinh.gov.vn/"/>
    <hyperlink ref="C810" r:id="rId1022" display="https://www.facebook.com/congantinhhoabinh/"/>
    <hyperlink ref="C811" r:id="rId1023" display="https://xahopthanh.hoabinh.gov.vn/"/>
    <hyperlink ref="C812" r:id="rId1024" display="https://www.facebook.com/p/C%C3%B4ng-an-th%E1%BB%8B-tr%E1%BA%A5n-Bo-100064830018613/"/>
    <hyperlink ref="C813" r:id="rId1025" display="https://thitranhangtram.hoabinh.gov.vn/"/>
    <hyperlink ref="C815" r:id="rId1026" display="https://www.hoabinh.gov.vn/tin-chi-tiet/-/bai-viet/quyet-dinh-ho-tro-khac-cho-cac-ho-gia-dinh-ca-nhan-bi-anh-huong-khi-nha-nuoc-thu-hoi-dat-thuc-hien-du-an-duong-lien-ket-vung-hoa-binh-ha-noi-va-cao-toc-son-la-doan-qua-huyen-kim-boi-51439-1590.html"/>
    <hyperlink ref="C816" r:id="rId1027" display="https://www.facebook.com/chidoan.congan/?locale=vi_VN"/>
    <hyperlink ref="C817" r:id="rId1028" display="https://mongcai.gov.vn/vi-vn/tin/thong-tin-can-bo-cong-chuc-xa-bac-son-p726611-c210255-n733959"/>
    <hyperlink ref="C819" r:id="rId1029" display="https://binhson.quangngai.gov.vn/"/>
    <hyperlink ref="C821" r:id="rId1030" display="https://kimson.ninhbinh.gov.vn/gioi-thieu/xa-hung-tien"/>
    <hyperlink ref="C823" r:id="rId1031" display="https://www.hoabinh.gov.vn/tin-chi-tiet/-/bai-viet/dau-gia-quyen-su-dung-dat-thuc-hien-du-an-khu-nha-o-xom-bai-chao-xa-tu-son-huyen-kim-boi-47678-1631.html"/>
    <hyperlink ref="C825" r:id="rId1032" display="https://www.hoabinh.gov.vn/"/>
    <hyperlink ref="C826" r:id="rId1033" display="https://www.facebook.com/Conganxavinhtien/"/>
    <hyperlink ref="C827" r:id="rId1034" display="https://kimboi.hoabinh.gov.vn/"/>
    <hyperlink ref="C828" r:id="rId1035" display="https://www.facebook.com/conganchinhquy/"/>
    <hyperlink ref="C829" r:id="rId1036" display="https://www.hoabinh.gov.vn/tin-chi-tiet/-/bai-viet/cong-bo-benh-dich-ta-lon-chau-phi-xuat-hien-tai-xa-son-thuy-huyen-mai-chau-52312-1475.html"/>
    <hyperlink ref="C830" r:id="rId1037" display="https://www.facebook.com/p/Tu%E1%BB%95i-tr%E1%BA%BB-C%C3%B4ng-an-huy%E1%BB%87n-%C4%90%C3%A0-B%E1%BA%AFc-100064551649842/"/>
    <hyperlink ref="C831" r:id="rId1038" display="https://xadonglai.hoabinh.gov.vn/"/>
    <hyperlink ref="C832" r:id="rId1039" display="https://www.facebook.com/p/Tu%E1%BB%95i-tr%E1%BA%BB-C%C3%B4ng-an-huy%E1%BB%87n-Kim-B%C3%B4i-100083342410408/"/>
    <hyperlink ref="C833" r:id="rId1040" display="https://kimson.ninhbinh.gov.vn/gioi-thieu/xa-thuong-kiem"/>
    <hyperlink ref="C835" r:id="rId1041" display="https://sovanhoa.hoabinh.gov.vn/van-hoa?start=210"/>
    <hyperlink ref="C836" r:id="rId1042" display="https://www.facebook.com/Vinhdong05026/"/>
    <hyperlink ref="C837" r:id="rId1043" display="https://kimboi.hoabinh.gov.vn/"/>
    <hyperlink ref="C838" r:id="rId1044" display="https://www.facebook.com/p/Tu%E1%BB%95i-tr%E1%BA%BB-C%C3%B4ng-an-huy%E1%BB%87n-Kim-B%C3%B4i-100083342410408/"/>
    <hyperlink ref="C839" r:id="rId1045" display="https://hoabinh.baohiemxahoi.gov.vn/UserControls/Publishing/News/BinhLuan/pFormPrint.aspx?UrlListProcess=/content/tintuc/Lists/News&amp;ItemID=4414&amp;IsTA=False"/>
    <hyperlink ref="C841" r:id="rId1046" display="https://sonongnghiep.hoabinh.gov.vn/index.php/tin-t-ng-h-p/835-huyan-kim-bai-xa-trung-ba-an-nhan-danh-hiau-xa-at-chuan-nang-than-mai"/>
    <hyperlink ref="C843" r:id="rId1047" display="https://kimson.ninhbinh.gov.vn/gioi-thieu/xa-kim-dinh"/>
    <hyperlink ref="C845" r:id="rId1048" display="https://luongson.hoabinh.gov.vn/"/>
    <hyperlink ref="C846" r:id="rId1049" display="https://www.facebook.com/p/Tu%E1%BB%95i-tr%E1%BA%BB-C%C3%B4ng-an-huy%E1%BB%87n-Kim-B%C3%B4i-100083342410408/"/>
    <hyperlink ref="C847" r:id="rId1050" display="https://kimson.ninhbinh.gov.vn/gioi-thieu/xa-thuong-kiem"/>
    <hyperlink ref="C848" r:id="rId1051" display="https://www.facebook.com/p/C%C3%B4ng-an-x%C3%A3-Kim-B%C3%B4i-100065479419555/"/>
    <hyperlink ref="C849" r:id="rId1052" display="https://xakimboi.hoabinh.gov.vn/"/>
    <hyperlink ref="C850" r:id="rId1053" display="https://www.facebook.com/p/C%C3%B4ng-an-x%C3%A3-Kim-B%C3%B4i-100065479419555/"/>
    <hyperlink ref="C851" r:id="rId1054" display="https://xakimboi.hoabinh.gov.vn/"/>
    <hyperlink ref="C852" r:id="rId1055" display="https://www.facebook.com/congantinhhoabinh/"/>
    <hyperlink ref="C853" r:id="rId1056" display="https://xamonghoa.hoabinh.gov.vn/index.php/thong-tin-lien-he"/>
    <hyperlink ref="C854" r:id="rId1057" display="https://www.facebook.com/p/C%C3%B4ng-an-x%C3%A3-Kim-B%C3%B4i-100065479419555/"/>
    <hyperlink ref="C855" r:id="rId1058" display="https://xakimboi.hoabinh.gov.vn/"/>
    <hyperlink ref="C856" r:id="rId1059" display="https://www.facebook.com/p/Tu%E1%BB%95i-tr%E1%BA%BB-C%C3%B4ng-an-huy%E1%BB%87n-Kim-B%C3%B4i-100083342410408/"/>
    <hyperlink ref="C857" r:id="rId1060" display="https://donghy.thainguyen.gov.vn/xa-nam-hoa"/>
    <hyperlink ref="C858" r:id="rId1061" display="https://www.facebook.com/p/C%C3%B4ng-an-x%C3%A3-Kim-B%C3%B4i-100065479419555/"/>
    <hyperlink ref="C859" r:id="rId1062" display="https://xakimboi.hoabinh.gov.vn/"/>
    <hyperlink ref="C860" r:id="rId1063" display="https://www.facebook.com/p/C%C3%B4ng-an-x%C3%A3-Cu%E1%BB%91i-H%E1%BA%A1-100064768243165/"/>
    <hyperlink ref="C861" r:id="rId1064" display="https://www.hoabinh.gov.vn/chi-tiet-van-ban/-/van-ban/quyet-inh-chap-thuan-chu-truong-au-tu-du-an-khu-dan-cu-nong-thon-moi-xa-cuoi-ha-3219"/>
    <hyperlink ref="C862" r:id="rId1065" display="https://www.facebook.com/people/C%C3%B4ng-an-x%C3%A3-S%C3%A0o-B%C3%A1y/100065498379369/"/>
    <hyperlink ref="C863" r:id="rId1066" display="https://www.hoabinh.gov.vn/tin-chi-tiet/-/bai-viet/chap-thuan-dieu-chinh-chu-truong-dau-tu-du-an-khu-du-lich-sinh-thai-va-trung-tam-duong-lao-viet-eco-hoa-binh-tai-xa-my-hoa-va-xa-sao-bay-huyen-kim-boi-52879-1590.html"/>
    <hyperlink ref="C864" r:id="rId1067" display="https://www.facebook.com/congantinhhoabinh/"/>
    <hyperlink ref="C865" r:id="rId1068" display="https://xamyhoa.hoabinh.gov.vn/"/>
    <hyperlink ref="C866" r:id="rId1069" display="https://www.facebook.com/p/C%C3%B4ng-an-x%C3%A3-Nu%C3%B4ng-D%C4%83m-100065125834392/"/>
    <hyperlink ref="C867" r:id="rId1070" display="https://www.hoabinh.gov.vn/tin-chi-tiet/-/bai-viet/phe-duyet-du-an-nang-cap-tuyen-duong-tu-cau-mang-xa-hung-thi-di-duong-tinh-449-huyen-lac-thuy-49958-1636.html"/>
    <hyperlink ref="C868" r:id="rId1071" display="https://www.facebook.com/ConganCaoPhong.net/"/>
    <hyperlink ref="C869" r:id="rId1072" display="https://thitrancaophong.hoabinh.gov.vn/"/>
    <hyperlink ref="C870" r:id="rId1073" display="https://www.facebook.com/p/Tu%E1%BB%95i-tr%E1%BA%BB-ph%C3%B2ng-CSC%C4%90-C%C3%B4ng-an-t%E1%BB%89nh-Ho%C3%A0-B%C3%ACnh-100077598099489/"/>
    <hyperlink ref="C871" r:id="rId1074" display="https://xabinhthanh.hoabinh.gov.vn/"/>
    <hyperlink ref="C873" r:id="rId1075" display="https://xathungnai.hoabinh.gov.vn/"/>
    <hyperlink ref="C875" r:id="rId1076" display="https://xabacphong.hoabinh.gov.vn/"/>
    <hyperlink ref="C876" r:id="rId1077" display="https://www.facebook.com/caxthuphong28/"/>
    <hyperlink ref="C877" r:id="rId1078" display="https://xathuphong.hoabinh.gov.vn/"/>
    <hyperlink ref="C879" r:id="rId1079" display="https://www.hoabinh.gov.vn/tin-chi-tiet/-/bai-viet/khu-dan-cu-xom-quang-ngoai-xa-ong-phong-huyen-cao-phong-tung-bung-ngay-hoi-ai-oan-ket-toan-dan-toc-10490-1475.html"/>
    <hyperlink ref="C881" r:id="rId1080" display="http://xuanphong.thoxuan.thanhhoa.gov.vn/web/trang-chu/bo-may-hanh-chinh/uy-ban-nhan-dan-xa/co-cau-to-chuc-ubnd-xa-xuan-phong.html"/>
    <hyperlink ref="C882" r:id="rId1081" display="https://www.facebook.com/p/C%C3%B4ng-an-x%C3%A3-T%C3%A2y-Phong-100066519734454/"/>
    <hyperlink ref="C883" r:id="rId1082" display="https://xatayphong.hoabinh.gov.vn/"/>
    <hyperlink ref="C884" r:id="rId1083" display="https://www.facebook.com/p/Tu%E1%BB%95i-tr%E1%BA%BB-C%C3%B4ng-an-huy%E1%BB%87n-%C4%90%C3%A0-B%E1%BA%AFc-100064551649842/"/>
    <hyperlink ref="C885" r:id="rId1084" display="https://tiengiang.gov.vn/chi-tiet-tin?%2Ftan-phong-ra-mat-xa-at-chuan-nong-thon-moi%2F19557644"/>
    <hyperlink ref="C886" r:id="rId1085" display="https://www.facebook.com/p/C%C3%B4ng-an-x%C3%A3-D%C5%A9ng-Phong-Cao-Phong-100066840728781/"/>
    <hyperlink ref="C887" r:id="rId1086" display="https://xadungphong.hoabinh.gov.vn/"/>
    <hyperlink ref="C888" r:id="rId1087" display="https://www.facebook.com/p/C%C3%B4ng-an-x%C3%A3-Nam-Phong-100066445731366/"/>
    <hyperlink ref="C889" r:id="rId1088" display="https://dichvucong.namdinh.gov.vn/portaldvc/KenhTin/dich-vu-cong-truc-tuyen.aspx?_dv=3961F610-C2A7-DD74-E67E-31926DE20501"/>
    <hyperlink ref="C890" r:id="rId1089" display="https://www.facebook.com/p/Trung-t%C3%A2m-V%C4%83n-h%C3%B3aTh%E1%BB%83-thao-v%C3%A0-Truy%E1%BB%81n-th%C3%B4ng-huy%E1%BB%87n-Y%C3%AAn-Th%E1%BB%A7y-100039718763296/"/>
    <hyperlink ref="C891" r:id="rId1090" display="https://yenthuy.hoabinh.gov.vn/"/>
    <hyperlink ref="C892" r:id="rId1091" display="https://www.facebook.com/p/C%C3%B4ng-an-huy%E1%BB%87n-Y%C3%AAn-M%C3%B4-100033535308059/"/>
    <hyperlink ref="C893" r:id="rId1092" display="https://yenthuy.hoabinh.gov.vn/"/>
    <hyperlink ref="C895" r:id="rId1093" display="https://www.hoabinh.gov.vn/tin-chi-tiet/-/bai-viet/chuyen-muc-dich-su-dung-dat-giao-dat-va-cho-cong-ty-tnhh-khu-do-thi-muong-khen-thue-dat-dot-3-de-thuc-hien-du-an-khu-dan-cu-thi-tran-muong-khen-tai-thi-tran-man-duc-huyen-tan-lac-48888-1383.html"/>
    <hyperlink ref="C897" r:id="rId1094" display="https://www.hoabinh.gov.vn/tin-chi-tiet/-/bai-viet/cho-cong-ty-co-phan-au-tu-nang-luong-xay-dung-thuong-mai-hoang-son-thue-at-ot-1-e-thuc-hien-du-an-khu-du-lich-sinh-thai-ngoi-hoa-44372-1636.html"/>
    <hyperlink ref="C899" r:id="rId1095" display="https://xatrungthanh.hoabinh.gov.vn/"/>
    <hyperlink ref="C901" r:id="rId1096" display="https://tanlac.hoabinh.gov.vn/index.php?option=com_content&amp;view=article&amp;id=149:ubnd-cac-xa-th-tr-n&amp;catid=14&amp;limitstart=14&amp;Itemid=594&amp;lang=vi"/>
    <hyperlink ref="C903" r:id="rId1097" display="https://xaphucuong.hoabinh.gov.vn/"/>
    <hyperlink ref="C905" r:id="rId1098" display="https://myhoa.vinhlong.gov.vn/"/>
    <hyperlink ref="C907" r:id="rId1099" display="https://xavubinh.hoabinh.gov.vn/index.php/trang-chu/14-sample-data-articles/149-ubnd-cac-xa-th-tr-n?start=15"/>
    <hyperlink ref="C909" r:id="rId1100" display="https://www.hoabinh.gov.vn/tin-chi-tiet/-/bai-viet/bo-truong-bo-cong-an-luong-tam-quang-du-ngay-hoi-toan-dan-bao-ve-an-ninh-to-quoc-tai-xa-phong-phu-huyen-tan-lac-52731-1366.html"/>
    <hyperlink ref="C910" r:id="rId1101" display="https://www.facebook.com/p/X%C3%A3-Quy%E1%BA%BFt-Chi%E1%BA%BFn-Huy%E1%BB%87n-T%C3%A2n-L%E1%BA%A1c-T%E1%BB%89nh-H%C3%B2a-B%C3%ACnh-100064708628184/"/>
    <hyperlink ref="C911" r:id="rId1102" display="https://tanlac.hoabinh.gov.vn/index.php/vi/tin-t-c-s-ki-n/kinh-t/3780-so-tai-chinh-tinh-hoa-binh-lam-viec-voi-dang-uy-ubnd-xa-quyet-chien-huyen-tan-lac"/>
    <hyperlink ref="C913" r:id="rId1103" display="https://thitranmanduc.hoabinh.gov.vn/"/>
    <hyperlink ref="C915" r:id="rId1104" display="https://dabac.hoabinh.gov.vn/"/>
    <hyperlink ref="C917" r:id="rId1105" display="https://xadonglai.hoabinh.gov.vn/index.php/ch-c-nang-nhi-m-v/14-sample-data-articles/149-ubnd-cac-xa-th-tr-n?start=21"/>
    <hyperlink ref="C919" r:id="rId1106" display="https://xalacsy.hoabinh.gov.vn/index.php/thong-tin-lien-h/14-sample-data-articles/149-ubnd-cac-xa-th-tr-n?start=20"/>
    <hyperlink ref="C921" r:id="rId1107" display="https://luongson.hoabinh.gov.vn/"/>
    <hyperlink ref="C922" r:id="rId1108" display="https://www.facebook.com/100064773366355/videos/%C4%91%E1%BA%A1i-%C4%91o%C3%A0n-k%E1%BA%BFt-x%C3%B3m-mu-bi%E1%BB%87ng-x%C3%A3-ng%E1%BB%8Dc-m%E1%BB%B9/394971438373610/"/>
    <hyperlink ref="C923" r:id="rId1109" display="https://sotuphap.hoabinh.gov.vn/index.php/hoa-t-a-ng-t-pha-p-a-a-ph-ng/991-ubnd-xa-nga-c-ma-huya-n-ta-n-la-c-ta-p-hua-n-a-a-n-na-ng-cao-n-ng-la-c-cho-a-i-ng-ha-a-gia-i-via-n-va-a-a-n-t-ng-c-a-ng-pbgdpl-ta-i-a-a-ba-n-tra-ng-ia-m-va-vi-pha-m-pha-p-lua-t"/>
    <hyperlink ref="C924" r:id="rId1110" display="https://www.facebook.com/100064773366355/videos/%C4%91%E1%BA%A1i-%C4%91o%C3%A0n-k%E1%BA%BFt-x%C3%B3m-mu-bi%E1%BB%87ng-x%C3%A3-ng%E1%BB%8Dc-m%E1%BB%B9/394971438373610/"/>
    <hyperlink ref="C925" r:id="rId1111" display="https://sotuphap.hoabinh.gov.vn/index.php/hoa-t-a-ng-t-pha-p-a-a-ph-ng/991-ubnd-xa-nga-c-ma-huya-n-ta-n-la-c-ta-p-hua-n-a-a-n-na-ng-cao-n-ng-la-c-cho-a-i-ng-ha-a-gia-i-via-n-va-a-a-n-t-ng-c-a-ng-pbgdpl-ta-i-a-a-ba-n-tra-ng-ia-m-va-vi-pha-m-pha-p-lua-t"/>
    <hyperlink ref="C927" r:id="rId1112" display="https://xatrungthanh.hoabinh.gov.vn/index.php/na-ng-tha-n-ma-i/149-ubnd-cac-xa-th-tr-n?start=5"/>
    <hyperlink ref="C928" r:id="rId1113" display="https://www.facebook.com/chidoan.congan/?locale=vi_VN"/>
    <hyperlink ref="C929" r:id="rId1114" display="https://mongcai.gov.vn/vi-vn/tin/thong-tin-can-bo-cong-chuc-xa-bac-son-p726611-c210255-n733959"/>
    <hyperlink ref="C931" r:id="rId1115" display="https://xamyhoa.hoabinh.gov.vn/"/>
    <hyperlink ref="C932" r:id="rId1116" display="https://www.facebook.com/congantinhhoabinh/"/>
    <hyperlink ref="C933" r:id="rId1117" display="https://www.hoabinh.gov.vn/"/>
    <hyperlink ref="C935" r:id="rId1118" display="https://donghy.thainguyen.gov.vn/xa-nam-hoa"/>
    <hyperlink ref="C936" r:id="rId1119" display="https://www.facebook.com/ubnd.loson.tanlac.hoabinh/"/>
    <hyperlink ref="C937" r:id="rId1120" display="https://xaloson.hoabinh.gov.vn/"/>
    <hyperlink ref="C938" r:id="rId1121" display="https://www.facebook.com/100066905341572"/>
    <hyperlink ref="C939" r:id="rId1122" display="https://tanlac.hoabinh.gov.vn/index.php?option=com_content&amp;view=article&amp;id=149:ubnd-cac-xa-th-tr-n&amp;catid=14&amp;limitstart=5&amp;Itemid=594&amp;lang=en"/>
    <hyperlink ref="C940" r:id="rId1123" display="https://www.facebook.com/p/Tu%E1%BB%95i-tr%E1%BA%BB-ph%C3%B2ng-CSC%C4%90-C%C3%B4ng-an-t%E1%BB%89nh-Ho%C3%A0-B%C3%ACnh-100077598099489/"/>
    <hyperlink ref="C941" r:id="rId1124" display="https://xagiamo.hoabinh.gov.vn/"/>
    <hyperlink ref="C942" r:id="rId1125" display="https://www.facebook.com/congantinhhoabinh/"/>
    <hyperlink ref="C943" r:id="rId1126" display="https://tandan.damdoi.camau.gov.vn/"/>
    <hyperlink ref="C944" r:id="rId1127" display="https://www.facebook.com/cahmaichau28/?locale=vi_VN"/>
    <hyperlink ref="C945" r:id="rId1128" display="https://maichau.hoabinh.gov.vn/index.php?lang=vi"/>
    <hyperlink ref="C947" r:id="rId1129" display="https://maichau.hoabinh.gov.vn/index.php?option=com_content&amp;amp;view=article&amp;amp;id=202:gi-i-thi-u-ubnd-xa-ba-khan&amp;amp;catid=14:sample-data-articles&amp;amp;Itemid=643&amp;amp;lang=vi"/>
    <hyperlink ref="C949" r:id="rId1130" display="https://www.hoabinh.gov.vn/tin-chi-tiet/-/bai-viet/giao-so-kh-amp-dt-nghien-cuu-tinh-hinh-thuc-hien-du-an-xay-dung-khu-tai-dinh-cu-de-di-dan-vung-sat-lo-2-xa-tan-mai-nay-la-xa-tan-thanh-va-xa-phuc-san-nay-la-xa-son-thuy-huyen-mai-chau-50631-1590.html"/>
    <hyperlink ref="C951" r:id="rId1131" display="https://maichau.hoabinh.gov.vn/index.php?option=com_content&amp;view=article&amp;id=275:gi-i-thi-u-ubnd-xa-pa-co&amp;catid=14&amp;Itemid=672&amp;lang=vi"/>
    <hyperlink ref="C953" r:id="rId1132" display="https://sovanhoa.hoabinh.gov.vn/du-lich/1072-ka-t-qua-ha-i-ngha-xa-c-tia-n-a-u-t-du-la-ch-ta-i-hang-kia"/>
    <hyperlink ref="C954" r:id="rId1133" display="https://www.facebook.com/conganBaTri/"/>
    <hyperlink ref="C955" r:id="rId1134" display="https://maichau.hoabinh.gov.vn/index.php?option=com_content&amp;amp;view=article&amp;amp;id=202:gi-i-thi-u-ubnd-xa-ba-khan&amp;amp;catid=14:sample-data-articles&amp;amp;Itemid=643&amp;amp;lang=vi"/>
    <hyperlink ref="C957" r:id="rId1135" display="https://maichau.hoabinh.gov.vn/index.php?option=com_content&amp;view=article&amp;id=216:gi-i-thi-u-ubnd-xa-tan-son&amp;catid=14&amp;lang=en&amp;Itemid=641"/>
    <hyperlink ref="C959" r:id="rId1136" display="https://maichau.hoabinh.gov.vn/index.php?option=com_content&amp;amp;view=article&amp;amp;id=202:gi-i-thi-u-ubnd-xa-ba-khan&amp;amp;catid=14:sample-data-articles&amp;amp;Itemid=643&amp;amp;lang=vi"/>
    <hyperlink ref="C960" r:id="rId1137" display="https://www.facebook.com/p/C%C3%B4ng-an-x%C3%A3-Cun-Pheo-Mai-Ch%C3%A2u-H%C3%B2a-B%C3%ACnh-100083309446261/"/>
    <hyperlink ref="C961" r:id="rId1138" display="https://www.hoabinh.gov.vn/tin-chi-tiet/-/bai-viet/ket-luan-cua-dong-chi-dinh-cong-su-pho-chu-tich-uy-ban-nhan-dan-tinh-tai-buoi-kiem-tra-cong-tac-trien-khai-thuc-hien-cac-chuong-trinh-muc-tieu-quoc-gia-tai-xa-cun-pheo-huyen-mai-chau-52055-1590.html"/>
    <hyperlink ref="C962" r:id="rId1139" display="https://www.facebook.com/people/C%C3%B4ng-an-x%C3%A3-Bao-La-Huy%E1%BB%87n-Mai-Ch%C3%A2u-t%E1%BB%89nh-H%C3%B2a-B%C3%ACnh/100066573889335/"/>
    <hyperlink ref="C963" r:id="rId1140" display="https://maichau.hoabinh.gov.vn/index.php?option=com_content&amp;view=article&amp;id=2064:la-ca-ng-ba-xa-bao-la-a-t-chua-n-na-ng-tha-n-ma-i-n-m-2021&amp;catid=81&amp;lang=vi&amp;Itemid=573"/>
    <hyperlink ref="C965" r:id="rId1141" display="https://hoabinh.gov.vn/tin-chi-tiet/-/bai-viet/chap-thuan-ieu-chinh-chu-truong-au-tu-va-nha-au-tu-du-an-khu-du-lich-nghi-duong-avana-mai-chau-43385-1701.html"/>
    <hyperlink ref="C966" r:id="rId1142" display="https://www.facebook.com/p/C%C3%B4ng-an-x%C3%A3-T%C3%B2ng-%C4%90%E1%BA%ADu-Huy%E1%BB%87n-Mai-Ch%C3%A2u-H%C3%B2a-B%C3%ACnh-100068696257767/"/>
    <hyperlink ref="C967" r:id="rId1143" display="https://maichau.hoabinh.gov.vn/index.php?option=com_content&amp;amp;view=article&amp;amp;id=259:gi-i-thi-u-ubnd-xa-ba-khan-14&amp;amp;catid=14:sample-data-articles&amp;amp;Itemid=643&amp;amp;lang=vi"/>
    <hyperlink ref="C968" r:id="rId1144" display="https://www.facebook.com/322827476213987"/>
    <hyperlink ref="C969" r:id="rId1145" display="https://maichau.hoabinh.gov.vn/index.php?option=com_content&amp;view=article&amp;id=2021:xa-na-pha-n-pha-n-a-u-va-a-ch-na-ng-tha-n-ma-i-n-m-2022&amp;catid=81&amp;lang=vi&amp;Itemid=573"/>
    <hyperlink ref="C971" r:id="rId1146" display="https://maichau.hoabinh.gov.vn/index.php?option=com_content&amp;view=article&amp;id=250:xa-pu-bin-2&amp;catid=14&amp;Itemid=641&amp;lang=en"/>
    <hyperlink ref="C972" r:id="rId1147" display="https://www.facebook.com/p/C%C3%B4ng-an-x%C3%A3-N%C3%A0-Ph%C3%B2n-Mai-Ch%C3%A2u-100077426923813/"/>
    <hyperlink ref="C973" r:id="rId1148" display="https://sotuphap.hoabinh.gov.vn/index.php/hoa-t-a-ng-t-pha-p-a-a-ph-ng/1470-a-y-ban-nha-n-da-n-xa-na-pha-ng-huya-n-mai-cha-u-ta-cha-c-tuya-n-truya-n-pha-bia-n-gia-o-da-c-pha-p-lua-t-cho-oa-n-via-n-thanh-nia-n"/>
    <hyperlink ref="C974" r:id="rId1149" display="https://www.facebook.com/reel/1197246244881818/"/>
    <hyperlink ref="C975" r:id="rId1150" display="https://dabac.hoabinh.gov.vn/?tmpl=component&amp;start=5"/>
    <hyperlink ref="C977" r:id="rId1151" display="https://maichau.hoabinh.gov.vn/index.php?option=com_content&amp;view=article&amp;id=203:gi-i-thi-u-ubnd-xa-ba-khan-2&amp;catid=14&amp;Itemid=643&amp;lang=vi"/>
    <hyperlink ref="C978" r:id="rId1152" display="https://www.facebook.com/conganxamaiha/"/>
    <hyperlink ref="C979" r:id="rId1153" display="https://maichau.hoabinh.gov.vn/index.php?option=com_content&amp;view=article&amp;id=204:gi-i-thi-u-ubnd-xa-ba-khan-3&amp;catid=14&amp;Itemid=643&amp;lang=vi"/>
    <hyperlink ref="C980" r:id="rId1154" display="https://www.facebook.com/conganBaTri/"/>
    <hyperlink ref="C981" r:id="rId1155" display="https://maichau.hoabinh.gov.vn/index.php?option=com_content&amp;view=article&amp;id=250:xa-pu-bin-2&amp;catid=14&amp;Itemid=641&amp;lang=en"/>
    <hyperlink ref="C982" r:id="rId1156" display="https://www.facebook.com/p/C%C3%B4ng-an-x%C3%A3-Mai-H%E1%BB%8Bch-Huy%E1%BB%87n-Mai-Ch%C3%A2u-H%C3%B2a-B%C3%ACnh-100069078494664/?locale=ko_KR"/>
    <hyperlink ref="C983" r:id="rId1157" display="https://maichau.hoabinh.gov.vn/index.php?option=com_content&amp;view=article&amp;id=204:gi-i-thi-u-ubnd-xa-ba-khan-3&amp;catid=14&amp;Itemid=643&amp;lang=vi"/>
    <hyperlink ref="C984" r:id="rId1158" display="https://www.facebook.com/p/Tu%E1%BB%95i-tr%E1%BA%BB-C%C3%B4ng-an-huy%E1%BB%87n-%C4%90%C3%A0-B%E1%BA%AFc-100064551649842/"/>
    <hyperlink ref="C985" r:id="rId1159" display="https://thanhtra.hoabinh.gov.vn/tin-thanh-tra?jtpl=0&amp;force=0&amp;start=25"/>
    <hyperlink ref="C987" r:id="rId1160" display="https://www.hoabinh.gov.vn/tin-chi-tiet/-/bai-viet/van-mai-on-nhan-danh-hieu-xa-at-chuan-nong-thon-moi-13790-1218.html"/>
    <hyperlink ref="C988" r:id="rId1161" display="https://www.facebook.com/groups/824051121485952/"/>
    <hyperlink ref="C989" r:id="rId1162" display="https://thitranvuban.hoabinh.gov.vn/"/>
    <hyperlink ref="C990" r:id="rId1163" display="https://www.facebook.com/Conganxaquyhoa/"/>
    <hyperlink ref="C991" r:id="rId1164" display="https://xaquyhoa.hoabinh.gov.vn/"/>
    <hyperlink ref="C992" r:id="rId1165" display="https://www.facebook.com/reel/2808854929414082/"/>
    <hyperlink ref="C993" r:id="rId1166" display="https://lacson.hoabinh.gov.vn/index.php/an-ninh-qu-c-phong/12366-kia-m-tra-ca-i-ca-ch-ha-nh-cha-nh-ca-ng-cha-c-ca-ng-va-n-m-2023-ta-i-a-y-ban-nha-n-da-n-xa-mia-n-a-i"/>
    <hyperlink ref="C994" r:id="rId1167" display="https://www.facebook.com/p/C%C3%B4ng-an-x%C3%A3-M%E1%BB%B9-Th%C3%A0nh-L%E1%BA%A1c-S%C6%A1n-Ho%C3%A0-B%C3%ACnh-100064870354711/"/>
    <hyperlink ref="C995" r:id="rId1168" display="https://xamythanh.hoabinh.gov.vn/"/>
    <hyperlink ref="C996" r:id="rId1169" display="https://www.facebook.com/p/C%C3%B4ng-an-x%C3%A3-Tu%C3%A2n-%C4%90%E1%BA%A1o-100069871560787/"/>
    <hyperlink ref="C997" r:id="rId1170" display="https://xatuandao.hoabinh.gov.vn/"/>
    <hyperlink ref="C999" r:id="rId1171" display="https://xavannghia.hoabinh.gov.vn/"/>
    <hyperlink ref="C1000" r:id="rId1172" display="https://www.facebook.com/p/C%C3%B4ng-an-x%C3%A3-V%C4%83n-S%C6%A1n-L%E1%BA%A1c-S%C6%A1n-100069817665622/"/>
  </hyperlinks>
  <pageMargins left="0.7" right="0.7" top="0.75" bottom="0.75" header="0.3" footer="0.3"/>
  <pageSetup orientation="portrait" horizontalDpi="200" verticalDpi="200" r:id="rId1173"/>
  <tableParts count="1">
    <tablePart r:id="rId11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2025-02-11T17:27:40Z</dcterms:modified>
</cp:coreProperties>
</file>